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41" windowWidth="16335" windowHeight="13350" tabRatio="829" activeTab="0"/>
  </bookViews>
  <sheets>
    <sheet name="Index" sheetId="1" r:id="rId1"/>
    <sheet name="P&amp;L" sheetId="2" r:id="rId2"/>
    <sheet name="Revenues" sheetId="3" r:id="rId3"/>
    <sheet name="Expenses" sheetId="4" r:id="rId4"/>
    <sheet name="Profit &amp; Margin" sheetId="5" r:id="rId5"/>
    <sheet name="Revenues &amp; EBITDA NL" sheetId="6" r:id="rId6"/>
    <sheet name="Consumer KPIs" sheetId="7" r:id="rId7"/>
    <sheet name="Business KPIs" sheetId="8" r:id="rId8"/>
    <sheet name="W&amp;O KPIs" sheetId="9" r:id="rId9"/>
    <sheet name="Mobile Int KPIs" sheetId="10" r:id="rId10"/>
    <sheet name="Cash flow, Capex &amp; Debt" sheetId="11" r:id="rId11"/>
    <sheet name="Bond overview" sheetId="12" r:id="rId12"/>
    <sheet name="Tariffs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aa">'[3]hyp'!#REF!</definedName>
    <definedName name="ActMonth">'[5]Input'!$B$9</definedName>
    <definedName name="appel">#REF!</definedName>
    <definedName name="APPSET">#REF!</definedName>
    <definedName name="case">#REF!</definedName>
    <definedName name="categoraal">'[3]hyp'!#REF!</definedName>
    <definedName name="CATEGORY">'[14]Basis'!$C$4</definedName>
    <definedName name="cijf">#REF!</definedName>
    <definedName name="companycodes">'[5]Input'!$A$22:$A$93</definedName>
    <definedName name="Currency">#REF!</definedName>
    <definedName name="DATASRC">'[14]Basis'!$C$8</definedName>
    <definedName name="Disc1">#REF!</definedName>
    <definedName name="Disc2">#REF!</definedName>
    <definedName name="disc3">#REF!</definedName>
    <definedName name="disc4">#REF!</definedName>
    <definedName name="disc5">#REF!</definedName>
    <definedName name="disc6">#REF!</definedName>
    <definedName name="disc7">#REF!</definedName>
    <definedName name="Divisies">'[7]Input'!$A$10:$A$14</definedName>
    <definedName name="DsTxtAfsluiting" localSheetId="3">'Expenses'!#REF!</definedName>
    <definedName name="DsTxtAfsluiting" localSheetId="0">'Index'!#REF!</definedName>
    <definedName name="DsTxtAfsluiting" localSheetId="1">'P&amp;L'!#REF!</definedName>
    <definedName name="DsTxtAfsluiting" localSheetId="4">'Profit &amp; Margin'!#REF!</definedName>
    <definedName name="DsTxtAfsluiting" localSheetId="2">'Revenues'!#REF!</definedName>
    <definedName name="endtable">#REF!</definedName>
    <definedName name="endtable1">#REF!</definedName>
    <definedName name="ENTITY">'[14]Basis'!$C$10</definedName>
    <definedName name="euro">#REF!</definedName>
    <definedName name="EV__EXPOPTIONS__" hidden="1">0</definedName>
    <definedName name="EV__LASTREFTIME__" localSheetId="11" hidden="1">39640.5224884259</definedName>
    <definedName name="EV__LASTREFTIME__" hidden="1">39112.6728125</definedName>
    <definedName name="EV__LOCKEDCVW__" hidden="1">#VALUE!</definedName>
    <definedName name="EV__LOCKEDCVW__FMI" hidden="1">",EL_0,E_052,ORG_11001,PRC_005,AP,I_000,2003.TOTAL,YTD,"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"osoft"</definedName>
    <definedName name="EX_1">#REF!</definedName>
    <definedName name="EX_10">#REF!</definedName>
    <definedName name="EX_11">#REF!</definedName>
    <definedName name="EX_2">#REF!</definedName>
    <definedName name="EX_20">#REF!</definedName>
    <definedName name="EX_22">#REF!</definedName>
    <definedName name="EX_3">#REF!</definedName>
    <definedName name="EX_30">#REF!</definedName>
    <definedName name="EX_33">#REF!</definedName>
    <definedName name="EX_4">#REF!</definedName>
    <definedName name="EX_40">#REF!</definedName>
    <definedName name="EX_44">#REF!</definedName>
    <definedName name="exchange">#REF!</definedName>
    <definedName name="g">#REF!</definedName>
    <definedName name="ghge">#REF!</definedName>
    <definedName name="groups">#REF!</definedName>
    <definedName name="INTCO">'[14]Basis'!$C$6</definedName>
    <definedName name="K2__CVPARAMS__" hidden="1">"Any by Any!$C$14:$D$35;"</definedName>
    <definedName name="K2__LOCKEDCVW__" hidden="1">#VALUE!</definedName>
    <definedName name="K2__LOCKSTATUS__" hidden="1">1</definedName>
    <definedName name="K2__MAXEXPCOLS__" hidden="1">100</definedName>
    <definedName name="K2__MAXEXPROWS__" hidden="1">1000</definedName>
    <definedName name="K2__WBEVMODE__" hidden="1">1</definedName>
    <definedName name="K2__WBREFOPTIONS__" hidden="1">134217772</definedName>
    <definedName name="K2__WSINFO__" hidden="1">"osoft"</definedName>
    <definedName name="K2_WBEVMODE" hidden="1">0</definedName>
    <definedName name="koers">'[1]balans V&amp;W SPT'!$D$87</definedName>
    <definedName name="kp">#REF!</definedName>
    <definedName name="Kwartaal">#REF!</definedName>
    <definedName name="Maanden">'[5]Input'!$A$18:$L$18</definedName>
    <definedName name="Maanden2">'[7]Input'!$G$21:$G$32</definedName>
    <definedName name="Maanden2002">#REF!</definedName>
    <definedName name="Maanden2003">#REF!</definedName>
    <definedName name="Maandentitelblad">'[5]Titelblad'!$W$21:$W$32</definedName>
    <definedName name="Macro">#REF!</definedName>
    <definedName name="MEASURES">'[16]Basis'!$C$7</definedName>
    <definedName name="MEASURES_YTD">'[14]Basis'!$C$25</definedName>
    <definedName name="mode">#REF!</definedName>
    <definedName name="Model_Summary">#REF!</definedName>
    <definedName name="noplat.">#REF!</definedName>
    <definedName name="ok" localSheetId="12">'[17]input Performance'!$G$5:$H$17</definedName>
    <definedName name="ok">'[6]input Performance'!$G$5:$H$17</definedName>
    <definedName name="ok1">'[13]input Performance'!$G$5:$H$17</definedName>
    <definedName name="okk">'[12]input Performance'!$G$5:$H$17</definedName>
    <definedName name="pee">#REF!</definedName>
    <definedName name="PERIOD">'[2]List'!$B$2</definedName>
    <definedName name="_xlnm.Print_Area" localSheetId="11">'Bond overview'!$A$1:$T$35</definedName>
    <definedName name="_xlnm.Print_Area" localSheetId="7">'Business KPIs'!$A$1:$V$105</definedName>
    <definedName name="_xlnm.Print_Area" localSheetId="10">'Cash flow, Capex &amp; Debt'!$A$1:$V$103</definedName>
    <definedName name="_xlnm.Print_Area" localSheetId="6">'Consumer KPIs'!$A$1:$V$82</definedName>
    <definedName name="_xlnm.Print_Area" localSheetId="3">'Expenses'!$A$1:$V$82</definedName>
    <definedName name="_xlnm.Print_Area" localSheetId="0">'Index'!$A$1:$R$43</definedName>
    <definedName name="_xlnm.Print_Area" localSheetId="9">'Mobile Int KPIs'!$A$1:$V$120</definedName>
    <definedName name="_xlnm.Print_Area" localSheetId="1">'P&amp;L'!$A$1:$V$86</definedName>
    <definedName name="_xlnm.Print_Area" localSheetId="4">'Profit &amp; Margin'!$A$1:$V$98</definedName>
    <definedName name="_xlnm.Print_Area" localSheetId="2">'Revenues'!$A$1:$V$96</definedName>
    <definedName name="_xlnm.Print_Area" localSheetId="5">'Revenues &amp; EBITDA NL'!$A$1:$Q$55</definedName>
    <definedName name="_xlnm.Print_Area" localSheetId="12">'Tariffs'!$A$1:$P$87</definedName>
    <definedName name="_xlnm.Print_Area" localSheetId="8">'W&amp;O KPIs'!$A$1:$V$40</definedName>
    <definedName name="ROIC">#REF!</definedName>
    <definedName name="Scale">'[14]Basis'!$C$2</definedName>
    <definedName name="schoen">#REF!</definedName>
    <definedName name="sd">#REF!</definedName>
    <definedName name="Selection">#REF!</definedName>
    <definedName name="SUBTABLES">'[14]Basis'!$C$9</definedName>
    <definedName name="table">#REF!</definedName>
    <definedName name="table1">#REF!</definedName>
    <definedName name="test">#REF!</definedName>
    <definedName name="test1">#REF!</definedName>
    <definedName name="TIME0401">'[14]Basis'!$C$17</definedName>
    <definedName name="TIME0404">'[16]Basis'!$C$20</definedName>
    <definedName name="TIME0501">'[14]Basis'!$C$12</definedName>
    <definedName name="TIME0504">'[15]Basis'!$C$15</definedName>
    <definedName name="UnitsFixed">'[8]Blad1'!$A$18:$A$38</definedName>
    <definedName name="valuta">#REF!</definedName>
    <definedName name="WACC">#REF!</definedName>
    <definedName name="warrant">#REF!</definedName>
    <definedName name="Year1">#REF!</definedName>
    <definedName name="Year2">#REF!</definedName>
    <definedName name="YearEndDay">#REF!</definedName>
    <definedName name="YearEndMonth">#REF!</definedName>
  </definedNames>
  <calcPr fullCalcOnLoad="1"/>
</workbook>
</file>

<file path=xl/sharedStrings.xml><?xml version="1.0" encoding="utf-8"?>
<sst xmlns="http://schemas.openxmlformats.org/spreadsheetml/2006/main" count="1446" uniqueCount="591">
  <si>
    <t>E-Plus</t>
  </si>
  <si>
    <t>Other</t>
  </si>
  <si>
    <t>Salaries and social security contributions</t>
  </si>
  <si>
    <t>Costs of material</t>
  </si>
  <si>
    <t>Work contracted out and other expenses</t>
  </si>
  <si>
    <t>- National</t>
  </si>
  <si>
    <t>- International</t>
  </si>
  <si>
    <t>- PSTN</t>
  </si>
  <si>
    <t>Het Net</t>
  </si>
  <si>
    <t>Other operating expenses</t>
  </si>
  <si>
    <t>E-Plus (Germany)</t>
  </si>
  <si>
    <t>ARPU blended</t>
  </si>
  <si>
    <t>Non-voice as % of ARPU</t>
  </si>
  <si>
    <t>Gross churn blended</t>
  </si>
  <si>
    <t>BASE</t>
  </si>
  <si>
    <t>%</t>
  </si>
  <si>
    <t>(C)</t>
  </si>
  <si>
    <t>Local traffic</t>
  </si>
  <si>
    <t>(B)</t>
  </si>
  <si>
    <t>Call set-up</t>
  </si>
  <si>
    <t>- Standard</t>
  </si>
  <si>
    <t>- Off-peak</t>
  </si>
  <si>
    <t>- Night/weekend</t>
  </si>
  <si>
    <t>Long Distance</t>
  </si>
  <si>
    <t>- Germany</t>
  </si>
  <si>
    <t>- United Kingdom</t>
  </si>
  <si>
    <t>- France</t>
  </si>
  <si>
    <t>- United States</t>
  </si>
  <si>
    <t>(A)</t>
  </si>
  <si>
    <t>- Line sharing tarriff</t>
  </si>
  <si>
    <t>- MDF access</t>
  </si>
  <si>
    <t>Interconnection (per minute, 3 min peak call incl. set-up charge)</t>
  </si>
  <si>
    <t>- Regional terminating</t>
  </si>
  <si>
    <t>- National terminating</t>
  </si>
  <si>
    <t>GMTN</t>
  </si>
  <si>
    <t>Currency</t>
  </si>
  <si>
    <t>Coupon</t>
  </si>
  <si>
    <t>Step-up</t>
  </si>
  <si>
    <t>Issue date</t>
  </si>
  <si>
    <t>Redemption</t>
  </si>
  <si>
    <t>ISIN code</t>
  </si>
  <si>
    <t>Lead arrangers</t>
  </si>
  <si>
    <t>Listing</t>
  </si>
  <si>
    <t>Paying Agent</t>
  </si>
  <si>
    <t>no</t>
  </si>
  <si>
    <t>EUR</t>
  </si>
  <si>
    <t>Amsterdam</t>
  </si>
  <si>
    <t>Citibank</t>
  </si>
  <si>
    <t>yes</t>
  </si>
  <si>
    <t>30/360</t>
  </si>
  <si>
    <t>USD</t>
  </si>
  <si>
    <t>Luxembourg</t>
  </si>
  <si>
    <t>GBP</t>
  </si>
  <si>
    <t>US780641AG12</t>
  </si>
  <si>
    <t>US780641AH94</t>
  </si>
  <si>
    <t>Principal (mn)</t>
  </si>
  <si>
    <t>Morgan Stanley
UBS Warburg</t>
  </si>
  <si>
    <t>Bankers Trust</t>
  </si>
  <si>
    <t>Global bond</t>
  </si>
  <si>
    <t>Eurobond</t>
  </si>
  <si>
    <t>Interest date(s)</t>
  </si>
  <si>
    <t>Days
convention</t>
  </si>
  <si>
    <t>Comments</t>
  </si>
  <si>
    <t>1-Apr
1-Oct</t>
  </si>
  <si>
    <t>in € bn</t>
  </si>
  <si>
    <t>Change in working capital</t>
  </si>
  <si>
    <t>Net cash flow from operating activities</t>
  </si>
  <si>
    <t>Net cash flow from investing activities</t>
  </si>
  <si>
    <t>Net cash flow from financing activities</t>
  </si>
  <si>
    <t>Change in cash and cash equivalents</t>
  </si>
  <si>
    <r>
      <t xml:space="preserve">Net cash flow from operating activities </t>
    </r>
    <r>
      <rPr>
        <b/>
        <i/>
        <sz val="8"/>
        <color indexed="8"/>
        <rFont val="KPN Sans"/>
        <family val="2"/>
      </rPr>
      <t>before changes in working capital</t>
    </r>
  </si>
  <si>
    <t>Total Bonds Royal KPN NV</t>
  </si>
  <si>
    <t xml:space="preserve">Consolidated figures </t>
  </si>
  <si>
    <t>in € mn</t>
  </si>
  <si>
    <t>Total Operating expenses</t>
  </si>
  <si>
    <t>Total Amortization</t>
  </si>
  <si>
    <t>Consolidated figures</t>
  </si>
  <si>
    <t>Own work capitalized</t>
  </si>
  <si>
    <t xml:space="preserve">Consolidated figures                          </t>
  </si>
  <si>
    <t>Total Capex</t>
  </si>
  <si>
    <r>
      <t>1</t>
    </r>
    <r>
      <rPr>
        <sz val="8"/>
        <rFont val="KPN Sans"/>
        <family val="2"/>
      </rPr>
      <t xml:space="preserve"> Management estimates</t>
    </r>
  </si>
  <si>
    <t>- Weekend</t>
  </si>
  <si>
    <t>- Off-peak/Night</t>
  </si>
  <si>
    <t>04-Oct-'00</t>
  </si>
  <si>
    <t>01-Oct-'10</t>
  </si>
  <si>
    <t>01-Oct-'30</t>
  </si>
  <si>
    <t>Dividend per share</t>
  </si>
  <si>
    <t>- of which interim dividend</t>
  </si>
  <si>
    <t>Excluding VAT (which is 19%)</t>
  </si>
  <si>
    <t>3 months Euribor + 0.4%</t>
  </si>
  <si>
    <t>XS0196776727</t>
  </si>
  <si>
    <t>Actual/360</t>
  </si>
  <si>
    <t>Actual/ Actual</t>
  </si>
  <si>
    <t>XS0196776214</t>
  </si>
  <si>
    <t>(D)</t>
  </si>
  <si>
    <t>Monthly exchange rental</t>
  </si>
  <si>
    <t>12 Jan (A)</t>
  </si>
  <si>
    <t>1 July (B)</t>
  </si>
  <si>
    <t>1 Dec (D)</t>
  </si>
  <si>
    <t>Change in provisions</t>
  </si>
  <si>
    <t>Interest paid / received</t>
  </si>
  <si>
    <t>Profit attributable to minority shareholders</t>
  </si>
  <si>
    <t>Profit attributable to equity holders of the parent</t>
  </si>
  <si>
    <t>Fair value financial instruments</t>
  </si>
  <si>
    <t>Operating profit</t>
  </si>
  <si>
    <t xml:space="preserve">Profit for the period </t>
  </si>
  <si>
    <r>
      <t>Capex</t>
    </r>
    <r>
      <rPr>
        <b/>
        <vertAlign val="superscript"/>
        <sz val="10"/>
        <color indexed="9"/>
        <rFont val="KPN Sans"/>
        <family val="2"/>
      </rPr>
      <t>1</t>
    </r>
  </si>
  <si>
    <t>22-Jun-'15</t>
  </si>
  <si>
    <t>Consumer</t>
  </si>
  <si>
    <t>- ISDN</t>
  </si>
  <si>
    <t>22-Jun-'05</t>
  </si>
  <si>
    <t>22-Jun</t>
  </si>
  <si>
    <t>Profit on continuing operations before taxes</t>
  </si>
  <si>
    <t>Share of the profit of associates and JVs</t>
  </si>
  <si>
    <t>Total Depreciation</t>
  </si>
  <si>
    <t>Total Operating profit</t>
  </si>
  <si>
    <t>- Post Paid</t>
  </si>
  <si>
    <t>- ARPU Post Paid</t>
  </si>
  <si>
    <t>- MoU Post Paid</t>
  </si>
  <si>
    <t xml:space="preserve">- SAC/SRC Post Paid </t>
  </si>
  <si>
    <t>- Gross churn Post Paid</t>
  </si>
  <si>
    <t>- Pre Paid</t>
  </si>
  <si>
    <t>- ARPU Pre Paid</t>
  </si>
  <si>
    <t>- MoU Pre Paid</t>
  </si>
  <si>
    <t>- SAC/SRC Pre Paid</t>
  </si>
  <si>
    <t>- Gross churn Pre Paid</t>
  </si>
  <si>
    <t>Total debt</t>
  </si>
  <si>
    <r>
      <t>Debt summary</t>
    </r>
    <r>
      <rPr>
        <b/>
        <vertAlign val="superscript"/>
        <sz val="10"/>
        <color indexed="9"/>
        <rFont val="KPN Sans"/>
        <family val="2"/>
      </rPr>
      <t>1</t>
    </r>
  </si>
  <si>
    <t>XS0222766973</t>
  </si>
  <si>
    <t>- Goodwill</t>
  </si>
  <si>
    <t>- Non-current liabilities</t>
  </si>
  <si>
    <t>Cash flow</t>
  </si>
  <si>
    <r>
      <t xml:space="preserve">1 </t>
    </r>
    <r>
      <rPr>
        <sz val="8"/>
        <rFont val="KPN Sans"/>
        <family val="2"/>
      </rPr>
      <t>Including other intangibles</t>
    </r>
  </si>
  <si>
    <r>
      <t xml:space="preserve">2 </t>
    </r>
    <r>
      <rPr>
        <sz val="8"/>
        <rFont val="KPN Sans"/>
        <family val="2"/>
      </rPr>
      <t>Including software</t>
    </r>
  </si>
  <si>
    <t>Total equity and liabilities</t>
  </si>
  <si>
    <t>Total assets</t>
  </si>
  <si>
    <r>
      <t>- Property, Plant &amp; Equipment</t>
    </r>
    <r>
      <rPr>
        <vertAlign val="superscript"/>
        <sz val="8"/>
        <color indexed="8"/>
        <rFont val="KPN Sans"/>
        <family val="2"/>
      </rPr>
      <t>2</t>
    </r>
  </si>
  <si>
    <r>
      <t xml:space="preserve">1 </t>
    </r>
    <r>
      <rPr>
        <sz val="8"/>
        <rFont val="KPN Sans"/>
        <family val="2"/>
      </rPr>
      <t>Book value of interest bearing financial liabilities plus the fair value of financial instruments related to these financial liabilities</t>
    </r>
  </si>
  <si>
    <t>1 Aug (C)</t>
  </si>
  <si>
    <r>
      <t>- Other non-current assets</t>
    </r>
    <r>
      <rPr>
        <vertAlign val="superscript"/>
        <sz val="8"/>
        <color indexed="8"/>
        <rFont val="KPN Sans"/>
        <family val="2"/>
      </rPr>
      <t>3</t>
    </r>
  </si>
  <si>
    <r>
      <t xml:space="preserve">3 </t>
    </r>
    <r>
      <rPr>
        <sz val="8"/>
        <rFont val="KPN Sans"/>
        <family val="2"/>
      </rPr>
      <t>Including assets held for sale</t>
    </r>
  </si>
  <si>
    <t>Total EBITDA</t>
  </si>
  <si>
    <t>EBITDA (reported)</t>
  </si>
  <si>
    <r>
      <t>SAC/SRC blended</t>
    </r>
  </si>
  <si>
    <r>
      <t>Access Lines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</si>
  <si>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t>Bonds</t>
  </si>
  <si>
    <t>Other debt</t>
  </si>
  <si>
    <t>- Carrier (pre)select local</t>
  </si>
  <si>
    <t>- Carrier (pre)select regional</t>
  </si>
  <si>
    <t>- Carrier (pre)select national</t>
  </si>
  <si>
    <t>XS0248012923</t>
  </si>
  <si>
    <t>XS0248011446</t>
  </si>
  <si>
    <t>Wholesale &amp; Operations</t>
  </si>
  <si>
    <t>Other Income</t>
  </si>
  <si>
    <t>Revenues</t>
  </si>
  <si>
    <t>Total Revenues and Other income</t>
  </si>
  <si>
    <t>Inventory</t>
  </si>
  <si>
    <t>Trade receivables</t>
  </si>
  <si>
    <t>Other current assets</t>
  </si>
  <si>
    <t>Current liabilities</t>
  </si>
  <si>
    <t>Capex</t>
  </si>
  <si>
    <t>Dividend paid</t>
  </si>
  <si>
    <t xml:space="preserve">Eurobonds </t>
  </si>
  <si>
    <t>Global bonds</t>
  </si>
  <si>
    <r>
      <t>Other loans at Royal KPN</t>
    </r>
    <r>
      <rPr>
        <b/>
        <vertAlign val="superscript"/>
        <sz val="9"/>
        <color indexed="8"/>
        <rFont val="KPN Sans"/>
        <family val="2"/>
      </rPr>
      <t>2</t>
    </r>
  </si>
  <si>
    <t>Consolidated debt</t>
  </si>
  <si>
    <t>Total Revenues</t>
  </si>
  <si>
    <t>of which: Revenues</t>
  </si>
  <si>
    <t>Put event applicable in case of Change of Control as specified in supplement to GMTN prospectus 2005</t>
  </si>
  <si>
    <t>Nominal amount outstanding (mn)</t>
  </si>
  <si>
    <t>Revenues and other Income</t>
  </si>
  <si>
    <t>Revenues and other income</t>
  </si>
  <si>
    <t>Operating expenses</t>
  </si>
  <si>
    <r>
      <t xml:space="preserve">1 </t>
    </r>
    <r>
      <rPr>
        <sz val="8"/>
        <rFont val="KPN Sans"/>
        <family val="2"/>
      </rPr>
      <t xml:space="preserve">Including Property, Plant &amp; Equipment and software </t>
    </r>
  </si>
  <si>
    <r>
      <t>- Licenses</t>
    </r>
    <r>
      <rPr>
        <vertAlign val="superscript"/>
        <sz val="8"/>
        <color indexed="8"/>
        <rFont val="KPN Sans"/>
        <family val="2"/>
      </rPr>
      <t>1</t>
    </r>
  </si>
  <si>
    <t>TV (monthly charge)</t>
  </si>
  <si>
    <t>- Speed: 1.5 to 3.0 Mb/s down - 256 to 512 kbit/s up</t>
  </si>
  <si>
    <t>- Speed: 6.0 Mb/s down - 768 kbit/s up)</t>
  </si>
  <si>
    <t>Financing policy</t>
  </si>
  <si>
    <t>Other income</t>
  </si>
  <si>
    <t>Depreciation, amortization and impairments</t>
  </si>
  <si>
    <t>1 Dec (A)</t>
  </si>
  <si>
    <t>Capex/Revenues</t>
  </si>
  <si>
    <t xml:space="preserve">Access to Unbundled Local Loops (monthly charge) </t>
  </si>
  <si>
    <t>Income statement</t>
  </si>
  <si>
    <t xml:space="preserve">Balance sheet </t>
  </si>
  <si>
    <t>- of which provisions</t>
  </si>
  <si>
    <t>- Current assets</t>
  </si>
  <si>
    <r>
      <t>Market share</t>
    </r>
    <r>
      <rPr>
        <b/>
        <vertAlign val="superscript"/>
        <sz val="9"/>
        <color indexed="8"/>
        <rFont val="KPN Sans"/>
        <family val="2"/>
      </rPr>
      <t>1</t>
    </r>
  </si>
  <si>
    <t xml:space="preserve">- Service revenue </t>
  </si>
  <si>
    <t>- Base</t>
  </si>
  <si>
    <t>Index of sheets</t>
  </si>
  <si>
    <t>-</t>
  </si>
  <si>
    <t>Bond overview</t>
  </si>
  <si>
    <t>Tariff list</t>
  </si>
  <si>
    <t>+31 70 44 60986</t>
  </si>
  <si>
    <t>+31 70 44 60593</t>
  </si>
  <si>
    <t xml:space="preserve">ir@kpn.com  </t>
  </si>
  <si>
    <t xml:space="preserve">KPN Investor Relations </t>
  </si>
  <si>
    <t>Phone</t>
  </si>
  <si>
    <t>Fax</t>
  </si>
  <si>
    <t>For further information please contact</t>
  </si>
  <si>
    <t>Income statement, cash flows and balance sheet</t>
  </si>
  <si>
    <t>Cash flow statement, Capex and Debt</t>
  </si>
  <si>
    <t>Revenues breakdown</t>
  </si>
  <si>
    <t>Expenses breakdown</t>
  </si>
  <si>
    <t>Profit and margin breakdown</t>
  </si>
  <si>
    <t>1 Jul (A)</t>
  </si>
  <si>
    <t>VoIP: "InternetPlusBellen" (package VoIP/broadband) , incl. national flat fee weekend</t>
  </si>
  <si>
    <t>- Local terminating</t>
  </si>
  <si>
    <t>Put event applicable in case of Change of Control as specified in GMTN prospectus 2006</t>
  </si>
  <si>
    <t>XS0275164084</t>
  </si>
  <si>
    <t>of which: External revenues</t>
  </si>
  <si>
    <t>Share repurchases</t>
  </si>
  <si>
    <t>y-o-y</t>
  </si>
  <si>
    <t>Mobile Wholesale NL</t>
  </si>
  <si>
    <t>KPN The Netherlands: Consumer</t>
  </si>
  <si>
    <t xml:space="preserve">XS4All </t>
  </si>
  <si>
    <t xml:space="preserve">ARPU </t>
  </si>
  <si>
    <t>Mobile International</t>
  </si>
  <si>
    <t>% active customers</t>
  </si>
  <si>
    <t>SAC/SRC</t>
  </si>
  <si>
    <r>
      <t>1</t>
    </r>
    <r>
      <rPr>
        <sz val="8"/>
        <rFont val="KPN Sans"/>
        <family val="2"/>
      </rPr>
      <t xml:space="preserve"> Management estimates, among others based on industry filings</t>
    </r>
  </si>
  <si>
    <t>KPN The Netherlands: Business</t>
  </si>
  <si>
    <t>- E-VPN (# connections)</t>
  </si>
  <si>
    <t>BASE (Belgium)</t>
  </si>
  <si>
    <t>KPN The Netherlands: Wholesale &amp; Operations</t>
  </si>
  <si>
    <t>Consumer KPIs</t>
  </si>
  <si>
    <t>Mobile International KPIs</t>
  </si>
  <si>
    <t xml:space="preserve">Finance costs - net </t>
  </si>
  <si>
    <t xml:space="preserve">Income tax </t>
  </si>
  <si>
    <t>Operating profit margin</t>
  </si>
  <si>
    <t xml:space="preserve">Total EBITDA margin </t>
  </si>
  <si>
    <t>Wireless services</t>
  </si>
  <si>
    <r>
      <t>Broadband ISP customers</t>
    </r>
    <r>
      <rPr>
        <sz val="8"/>
        <color indexed="8"/>
        <rFont val="KPN Sans"/>
        <family val="2"/>
      </rPr>
      <t xml:space="preserve"> (*1,000)</t>
    </r>
  </si>
  <si>
    <t xml:space="preserve">Total Operating profit margin </t>
  </si>
  <si>
    <t>www.kpn.com/ir</t>
  </si>
  <si>
    <t>Disposals real estate</t>
  </si>
  <si>
    <t>Disposals other</t>
  </si>
  <si>
    <t>EBITDA margin (reported)</t>
  </si>
  <si>
    <r>
      <t>Service revenues</t>
    </r>
    <r>
      <rPr>
        <b/>
        <sz val="8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(in mn)</t>
    </r>
  </si>
  <si>
    <r>
      <t xml:space="preserve">Service revenues </t>
    </r>
    <r>
      <rPr>
        <sz val="8"/>
        <color indexed="8"/>
        <rFont val="KPN Sans"/>
        <family val="2"/>
      </rPr>
      <t>(in mn)</t>
    </r>
  </si>
  <si>
    <t xml:space="preserve">- Business DSL </t>
  </si>
  <si>
    <r>
      <t>Customers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 1,000)</t>
    </r>
  </si>
  <si>
    <r>
      <t xml:space="preserve">MoU </t>
    </r>
    <r>
      <rPr>
        <sz val="9"/>
        <color indexed="8"/>
        <rFont val="KPN Sans"/>
        <family val="2"/>
      </rPr>
      <t>(originating, terminating)</t>
    </r>
  </si>
  <si>
    <t>Internet wireline</t>
  </si>
  <si>
    <t>The Netherlands</t>
  </si>
  <si>
    <t>Mobile wholesale NL</t>
  </si>
  <si>
    <t>- Terminating</t>
  </si>
  <si>
    <t>- Transit</t>
  </si>
  <si>
    <r>
      <t xml:space="preserve">SMS </t>
    </r>
    <r>
      <rPr>
        <sz val="9"/>
        <color indexed="8"/>
        <rFont val="KPN Sans"/>
        <family val="2"/>
      </rPr>
      <t>(originating)</t>
    </r>
  </si>
  <si>
    <t>Other (including intercompany)</t>
  </si>
  <si>
    <t>- VoIP (package broadband, voice)</t>
  </si>
  <si>
    <t>Swapped into Fixed Rate of 4.89% (30/360) Put event applicable in case of Change of Control as specified in supplement to GMTN prospectus 2005</t>
  </si>
  <si>
    <t>21-Jul-'04</t>
  </si>
  <si>
    <t>21-Jul-'09</t>
  </si>
  <si>
    <t>21-Jul-'11</t>
  </si>
  <si>
    <t>21-Jul</t>
  </si>
  <si>
    <t>16-Mar-'06</t>
  </si>
  <si>
    <t>18-Mar</t>
  </si>
  <si>
    <t>18-Mar-'13</t>
  </si>
  <si>
    <t>18-Mar-'16</t>
  </si>
  <si>
    <t>13-Nov '06</t>
  </si>
  <si>
    <t>17-Jan</t>
  </si>
  <si>
    <t>17-Jan-'17</t>
  </si>
  <si>
    <t>Q1 '07</t>
  </si>
  <si>
    <t>Swapped into Fixed Rate of 4.02% (30/360)</t>
  </si>
  <si>
    <t>Wireline Tariffs</t>
  </si>
  <si>
    <t>- Wholesale line rental PSTN</t>
  </si>
  <si>
    <t>- PSTN line KPN</t>
  </si>
  <si>
    <t>- ISDN-2 line KPN</t>
  </si>
  <si>
    <t>- Wholesale line rental ISDN-2</t>
  </si>
  <si>
    <r>
      <t>1</t>
    </r>
    <r>
      <rPr>
        <sz val="8"/>
        <rFont val="KPN Sans"/>
        <family val="2"/>
      </rPr>
      <t xml:space="preserve"> Including impairments, if any</t>
    </r>
  </si>
  <si>
    <t>1 Jan (A)</t>
  </si>
  <si>
    <t xml:space="preserve">Fixed-to-KPN Mobile  </t>
  </si>
  <si>
    <t>- BelVrij "Weekend"</t>
  </si>
  <si>
    <t>- BelVrij "Evening &amp; Weekend"</t>
  </si>
  <si>
    <t>- BelVrij "Always"</t>
  </si>
  <si>
    <t>Packages: Line rental + flat fee to wireline national</t>
  </si>
  <si>
    <t>~16%</t>
  </si>
  <si>
    <t>- Access</t>
  </si>
  <si>
    <t>&gt;22%</t>
  </si>
  <si>
    <r>
      <t>Depreciation</t>
    </r>
    <r>
      <rPr>
        <vertAlign val="superscript"/>
        <sz val="8"/>
        <color indexed="8"/>
        <rFont val="KPN Sans"/>
        <family val="2"/>
      </rPr>
      <t>1</t>
    </r>
  </si>
  <si>
    <r>
      <t>Amortization</t>
    </r>
    <r>
      <rPr>
        <vertAlign val="superscript"/>
        <sz val="8"/>
        <color indexed="8"/>
        <rFont val="KPN Sans"/>
        <family val="2"/>
      </rPr>
      <t>1</t>
    </r>
  </si>
  <si>
    <t>Of which Real Estate</t>
  </si>
  <si>
    <t>- Digital</t>
  </si>
  <si>
    <t>- Analogue</t>
  </si>
  <si>
    <t>Net debt</t>
  </si>
  <si>
    <t>International Tariffs</t>
  </si>
  <si>
    <t>Q2 '07</t>
  </si>
  <si>
    <r>
      <t xml:space="preserve">Total traffic </t>
    </r>
    <r>
      <rPr>
        <sz val="8"/>
        <color indexed="8"/>
        <rFont val="KPN Sans"/>
        <family val="2"/>
      </rPr>
      <t>(originating, terminating, in mn)</t>
    </r>
  </si>
  <si>
    <t>29-May '07</t>
  </si>
  <si>
    <t>29 May</t>
  </si>
  <si>
    <t>29-May '19</t>
  </si>
  <si>
    <t>XS0303070113</t>
  </si>
  <si>
    <t>Put event applicable in case of Change of Control as specified in GMTN prospectus 2007</t>
  </si>
  <si>
    <t>29-May '14</t>
  </si>
  <si>
    <t>XS0303070030</t>
  </si>
  <si>
    <t xml:space="preserve">Swapped into Fixed Rate of 5.12% (30/360) Put event applicable in case of Change of Control as specified in GMTN prospectus 2007.      </t>
  </si>
  <si>
    <t>Swapped into 4 Floating Rates of 6 months Euribor + 2.75% (ACT/360) After exchange offer Issued as USN7637QAC70 (Reg S Global Note) &amp; US780641AC08 (144A Global Note)</t>
  </si>
  <si>
    <t>1 May (B)</t>
  </si>
  <si>
    <t>2 Aug (D)</t>
  </si>
  <si>
    <t>Q3 '07</t>
  </si>
  <si>
    <t>15 Aug (E)</t>
  </si>
  <si>
    <t>(B) + (E)</t>
  </si>
  <si>
    <t>- "Interactive TV" (IPTV)</t>
  </si>
  <si>
    <t>- "Digitenne" (DVB-T)</t>
  </si>
  <si>
    <t>~23%</t>
  </si>
  <si>
    <t>- of which new brands</t>
  </si>
  <si>
    <t>Q4 '07</t>
  </si>
  <si>
    <t>- SAC/SRC Post Paid</t>
  </si>
  <si>
    <r>
      <t>Other</t>
    </r>
    <r>
      <rPr>
        <vertAlign val="superscript"/>
        <sz val="8"/>
        <color indexed="8"/>
        <rFont val="KPN Sans"/>
        <family val="2"/>
      </rPr>
      <t>2</t>
    </r>
  </si>
  <si>
    <t>6-Nov-'07</t>
  </si>
  <si>
    <t>13-Nov</t>
  </si>
  <si>
    <t>13-Nov-'12</t>
  </si>
  <si>
    <t>XS0330631051</t>
  </si>
  <si>
    <t>&gt;23%</t>
  </si>
  <si>
    <r>
      <t xml:space="preserve">1 </t>
    </r>
    <r>
      <rPr>
        <sz val="8"/>
        <rFont val="KPN Sans"/>
        <family val="2"/>
      </rPr>
      <t>Management estimates</t>
    </r>
  </si>
  <si>
    <t>Wholesale &amp; Operations KPIs</t>
  </si>
  <si>
    <t>Q1 '08</t>
  </si>
  <si>
    <t>Wireline services</t>
  </si>
  <si>
    <t>- VoIP</t>
  </si>
  <si>
    <t>- Broadband</t>
  </si>
  <si>
    <t>Market share</t>
  </si>
  <si>
    <t>- VoIP (subscribers)</t>
  </si>
  <si>
    <t>- TV (subscribers)</t>
  </si>
  <si>
    <t>- Traditional voice</t>
  </si>
  <si>
    <t>Traditional voice ARPU</t>
  </si>
  <si>
    <t>- Traffic</t>
  </si>
  <si>
    <t>Traditional voice MoU (originating)</t>
  </si>
  <si>
    <t>Broadband ARPU</t>
  </si>
  <si>
    <t>TV ARPU</t>
  </si>
  <si>
    <t>Infrastructure - Voice wireline</t>
  </si>
  <si>
    <t xml:space="preserve">- Traffic </t>
  </si>
  <si>
    <t>Infrastructure - Wireless services</t>
  </si>
  <si>
    <t>% data users</t>
  </si>
  <si>
    <r>
      <t xml:space="preserve">MoU </t>
    </r>
    <r>
      <rPr>
        <sz val="8"/>
        <color indexed="8"/>
        <rFont val="KPN Sans"/>
        <family val="2"/>
      </rPr>
      <t>(originating, terminating)</t>
    </r>
  </si>
  <si>
    <t>Infrastructure - Data / Network services</t>
  </si>
  <si>
    <t>- IP-VPN (# connections)</t>
  </si>
  <si>
    <t>- M-VPN (# routers)</t>
  </si>
  <si>
    <t>ICT Services</t>
  </si>
  <si>
    <t>Applications online</t>
  </si>
  <si>
    <t>Corporate Solutions</t>
  </si>
  <si>
    <t>- Retail voice (without ADSL)</t>
  </si>
  <si>
    <t>Population coverage</t>
  </si>
  <si>
    <t>- ADSL2+</t>
  </si>
  <si>
    <r>
      <t xml:space="preserve">1 </t>
    </r>
    <r>
      <rPr>
        <sz val="8"/>
        <rFont val="KPN Sans"/>
        <family val="2"/>
      </rPr>
      <t xml:space="preserve">Including Bitstream </t>
    </r>
  </si>
  <si>
    <r>
      <t xml:space="preserve">2 </t>
    </r>
    <r>
      <rPr>
        <sz val="8"/>
        <rFont val="KPN Sans"/>
        <family val="2"/>
      </rPr>
      <t>Includes KPN ADSL connections, line sharing other telcos and KPN Bitstream</t>
    </r>
  </si>
  <si>
    <r>
      <t xml:space="preserve">3 </t>
    </r>
    <r>
      <rPr>
        <sz val="8"/>
        <rFont val="KPN Sans"/>
        <family val="2"/>
      </rPr>
      <t>Line sharing -/- KPN ADSL + KPN VoIP + KPN ADSL Only</t>
    </r>
  </si>
  <si>
    <r>
      <t xml:space="preserve">4 </t>
    </r>
    <r>
      <rPr>
        <sz val="8"/>
        <rFont val="KPN Sans"/>
        <family val="2"/>
      </rPr>
      <t>MDF access -/- line sharing -/- KPN VoIP -/- KPN ADSL Only</t>
    </r>
  </si>
  <si>
    <t>1 Mar (A)</t>
  </si>
  <si>
    <r>
      <t>Getronics</t>
    </r>
    <r>
      <rPr>
        <b/>
        <vertAlign val="superscript"/>
        <sz val="10"/>
        <rFont val="KPN Sans"/>
        <family val="2"/>
      </rPr>
      <t>1</t>
    </r>
  </si>
  <si>
    <r>
      <t xml:space="preserve">Revenues and other income </t>
    </r>
    <r>
      <rPr>
        <sz val="8"/>
        <color indexed="8"/>
        <rFont val="KPN Sans"/>
        <family val="2"/>
      </rPr>
      <t>(in mn)</t>
    </r>
  </si>
  <si>
    <t>Margin</t>
  </si>
  <si>
    <r>
      <t>- Gross profit</t>
    </r>
    <r>
      <rPr>
        <vertAlign val="superscript"/>
        <sz val="8"/>
        <color indexed="8"/>
        <rFont val="KPN Sans"/>
        <family val="2"/>
      </rPr>
      <t>2</t>
    </r>
  </si>
  <si>
    <r>
      <t>- Service profit</t>
    </r>
    <r>
      <rPr>
        <vertAlign val="superscript"/>
        <sz val="8"/>
        <color indexed="8"/>
        <rFont val="KPN Sans"/>
        <family val="2"/>
      </rPr>
      <t>3</t>
    </r>
    <r>
      <rPr>
        <sz val="8"/>
        <color indexed="8"/>
        <rFont val="KPN Sans"/>
        <family val="2"/>
      </rPr>
      <t xml:space="preserve"> </t>
    </r>
  </si>
  <si>
    <t xml:space="preserve">Number of FTE </t>
  </si>
  <si>
    <t xml:space="preserve">Of which International </t>
  </si>
  <si>
    <r>
      <t>1</t>
    </r>
    <r>
      <rPr>
        <sz val="8"/>
        <rFont val="KPN Sans"/>
        <family val="2"/>
      </rPr>
      <t xml:space="preserve"> Consolidated as of 23 October 2007</t>
    </r>
  </si>
  <si>
    <r>
      <t>2</t>
    </r>
    <r>
      <rPr>
        <sz val="8"/>
        <rFont val="KPN Sans"/>
        <family val="2"/>
      </rPr>
      <t xml:space="preserve"> Defined as total gross profit divided by total revenue. Gross profit defined as revenue minus revenue related direct costs</t>
    </r>
  </si>
  <si>
    <r>
      <t>3</t>
    </r>
    <r>
      <rPr>
        <sz val="8"/>
        <rFont val="KPN Sans"/>
        <family val="2"/>
      </rPr>
      <t xml:space="preserve"> Defined as service gross profit divided by service revenue. Gross profit defined as revenue minus revenue related direct costs </t>
    </r>
  </si>
  <si>
    <t>&gt;55%</t>
  </si>
  <si>
    <t>Tax recapture E-Plus</t>
  </si>
  <si>
    <t>~24%</t>
  </si>
  <si>
    <t>&gt;50%</t>
  </si>
  <si>
    <t>~55%</t>
  </si>
  <si>
    <r>
      <t xml:space="preserve">2 </t>
    </r>
    <r>
      <rPr>
        <sz val="8"/>
        <rFont val="KPN Sans"/>
        <family val="2"/>
      </rPr>
      <t xml:space="preserve">Restated numbers for 2007 following organizational restructuring as of 1 January 2008 </t>
    </r>
  </si>
  <si>
    <r>
      <t xml:space="preserve">Market penetration </t>
    </r>
    <r>
      <rPr>
        <b/>
        <vertAlign val="superscript"/>
        <sz val="9"/>
        <color indexed="8"/>
        <rFont val="KPN Sans"/>
        <family val="2"/>
      </rPr>
      <t>1</t>
    </r>
  </si>
  <si>
    <t>- Mobile-only</t>
  </si>
  <si>
    <r>
      <t xml:space="preserve">1 </t>
    </r>
    <r>
      <rPr>
        <sz val="8"/>
        <rFont val="KPN Sans"/>
        <family val="2"/>
      </rPr>
      <t>Based on management estimate</t>
    </r>
  </si>
  <si>
    <t>KPN (Direct &amp; Planet)</t>
  </si>
  <si>
    <r>
      <t>- Voice - Traditional &amp; VoIP (traffic)</t>
    </r>
    <r>
      <rPr>
        <vertAlign val="superscript"/>
        <sz val="8"/>
        <color indexed="8"/>
        <rFont val="KPN Sans"/>
        <family val="2"/>
      </rPr>
      <t>2</t>
    </r>
  </si>
  <si>
    <r>
      <t>- Traditional voice (traffic)</t>
    </r>
    <r>
      <rPr>
        <vertAlign val="superscript"/>
        <sz val="8"/>
        <color indexed="8"/>
        <rFont val="KPN Sans"/>
        <family val="2"/>
      </rPr>
      <t>3</t>
    </r>
  </si>
  <si>
    <r>
      <t>2</t>
    </r>
    <r>
      <rPr>
        <sz val="8"/>
        <rFont val="KPN Sans"/>
        <family val="2"/>
      </rPr>
      <t xml:space="preserve"> Market shares defined as share in total consumer voice (including VoIP), based on management estimates</t>
    </r>
  </si>
  <si>
    <r>
      <t>3</t>
    </r>
    <r>
      <rPr>
        <sz val="8"/>
        <rFont val="KPN Sans"/>
        <family val="2"/>
      </rPr>
      <t xml:space="preserve"> Market shares defined as share in traditional consumer voice (excluding VoIP), based on management estimates </t>
    </r>
  </si>
  <si>
    <r>
      <t xml:space="preserve">4 </t>
    </r>
    <r>
      <rPr>
        <sz val="8"/>
        <rFont val="KPN Sans"/>
        <family val="2"/>
      </rPr>
      <t xml:space="preserve">Including DSL and Cable, based on management estimate </t>
    </r>
  </si>
  <si>
    <r>
      <t xml:space="preserve">Market share voice </t>
    </r>
    <r>
      <rPr>
        <b/>
        <vertAlign val="superscript"/>
        <sz val="9"/>
        <color indexed="8"/>
        <rFont val="KPN Sans"/>
        <family val="2"/>
      </rPr>
      <t>1</t>
    </r>
  </si>
  <si>
    <t>- Managed data workspaces</t>
  </si>
  <si>
    <t>- Managed voice workspaces</t>
  </si>
  <si>
    <t>- Managed mobile workspaces</t>
  </si>
  <si>
    <t>SAC/SRC blended</t>
  </si>
  <si>
    <t>- Average revenue per minute (€ cents)</t>
  </si>
  <si>
    <r>
      <t>5</t>
    </r>
    <r>
      <rPr>
        <sz val="8"/>
        <rFont val="KPN Sans"/>
        <family val="2"/>
      </rPr>
      <t xml:space="preserve"> Restated numbers for 2007 following refined methodology; internal voice minutes no longer included</t>
    </r>
  </si>
  <si>
    <t>Infrastructure Services</t>
  </si>
  <si>
    <t>Earnings per share (non-diluted)</t>
  </si>
  <si>
    <t>Earnings per share (fully-diluted)</t>
  </si>
  <si>
    <r>
      <t>- Minutes International</t>
    </r>
    <r>
      <rPr>
        <sz val="7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(in bn)</t>
    </r>
  </si>
  <si>
    <t>- Originating</t>
  </si>
  <si>
    <t>- UMTS / HSDPA</t>
  </si>
  <si>
    <t>Business and Getronics KPIs</t>
  </si>
  <si>
    <t xml:space="preserve">         Of which Wireless services</t>
  </si>
  <si>
    <r>
      <t>SMS messages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(in mn)</t>
    </r>
  </si>
  <si>
    <t>Income tax paid / received</t>
  </si>
  <si>
    <t>- Net accounts (*1,000)</t>
  </si>
  <si>
    <r>
      <t>Access lines</t>
    </r>
    <r>
      <rPr>
        <b/>
        <sz val="8"/>
        <color indexed="8"/>
        <rFont val="KPN Sans"/>
        <family val="2"/>
      </rPr>
      <t xml:space="preserve"> (*1,000)</t>
    </r>
  </si>
  <si>
    <t>Access services: Local Loop (*1,000)</t>
  </si>
  <si>
    <r>
      <t xml:space="preserve">Customers </t>
    </r>
    <r>
      <rPr>
        <sz val="8"/>
        <rFont val="KPN Sans"/>
        <family val="2"/>
      </rPr>
      <t>(* 1,000)</t>
    </r>
  </si>
  <si>
    <r>
      <t xml:space="preserve">iBasis (international wholesale) </t>
    </r>
    <r>
      <rPr>
        <b/>
        <vertAlign val="superscript"/>
        <sz val="9"/>
        <color indexed="8"/>
        <rFont val="KPN Sans"/>
        <family val="2"/>
      </rPr>
      <t>1</t>
    </r>
  </si>
  <si>
    <r>
      <t xml:space="preserve">1 </t>
    </r>
    <r>
      <rPr>
        <sz val="8"/>
        <rFont val="KPN Sans"/>
        <family val="2"/>
      </rPr>
      <t>Consolidated as of 1 October 2007. Further information can be found on http://www.ibasis.com</t>
    </r>
  </si>
  <si>
    <r>
      <t>- MDF access lines</t>
    </r>
    <r>
      <rPr>
        <vertAlign val="superscript"/>
        <sz val="8"/>
        <color indexed="8"/>
        <rFont val="KPN Sans"/>
        <family val="2"/>
      </rPr>
      <t>1</t>
    </r>
  </si>
  <si>
    <r>
      <t>- of which line sharing</t>
    </r>
    <r>
      <rPr>
        <vertAlign val="superscript"/>
        <sz val="8"/>
        <color indexed="8"/>
        <rFont val="KPN Sans"/>
        <family val="2"/>
      </rPr>
      <t>2</t>
    </r>
  </si>
  <si>
    <t>Other activities</t>
  </si>
  <si>
    <r>
      <t>Other</t>
    </r>
    <r>
      <rPr>
        <vertAlign val="superscript"/>
        <sz val="8"/>
        <rFont val="KPN Sans"/>
        <family val="2"/>
      </rPr>
      <t>1+2</t>
    </r>
  </si>
  <si>
    <t>Business</t>
  </si>
  <si>
    <t>Total External revenues</t>
  </si>
  <si>
    <t>Share-based compensation</t>
  </si>
  <si>
    <r>
      <t>2</t>
    </r>
    <r>
      <rPr>
        <sz val="8"/>
        <rFont val="KPN Sans"/>
        <family val="2"/>
      </rPr>
      <t xml:space="preserve"> Correction for ~220k inactive Pre Paid accounts in Q1 2008 </t>
    </r>
  </si>
  <si>
    <t>Q2 %</t>
  </si>
  <si>
    <t>Q2 '08</t>
  </si>
  <si>
    <t xml:space="preserve">Swapped into Fixed Rate of 7.30% (30/360) After exchange offer Issued as USN7637QAB97 (Reg S Global Note) &amp; US780641AB25 (144A Global Note)                                                                                                                    </t>
  </si>
  <si>
    <t>2-Apr-'08</t>
  </si>
  <si>
    <t>15-Jan</t>
  </si>
  <si>
    <t>15-Jan-'16</t>
  </si>
  <si>
    <t>Put event applicable in case of Change of Control as specified in GMTN prospectus 2007 (€ 850 mln) and in GMTN prospectus 2008 (tap € 75 mln).</t>
  </si>
  <si>
    <t>&gt;16%</t>
  </si>
  <si>
    <r>
      <t xml:space="preserve">3 </t>
    </r>
    <r>
      <rPr>
        <sz val="8"/>
        <rFont val="KPN Sans"/>
        <family val="2"/>
      </rPr>
      <t>Net cash flow from operating activities plus proceeds from real estate minus Capex, excluding tax recapture at E-Plus as of Q1 2008</t>
    </r>
  </si>
  <si>
    <r>
      <t xml:space="preserve">3 </t>
    </r>
    <r>
      <rPr>
        <sz val="8"/>
        <rFont val="KPN Sans"/>
        <family val="2"/>
      </rPr>
      <t>Net cash flow from operating activities plus proceeds from real estate minus Capex, applicable until Q4 2007</t>
    </r>
  </si>
  <si>
    <r>
      <t xml:space="preserve">3 </t>
    </r>
    <r>
      <rPr>
        <sz val="8"/>
        <rFont val="KPN Sans"/>
        <family val="2"/>
      </rPr>
      <t xml:space="preserve">Restated numbers for 2007 following organizational restructuring as of 1 January 2008 </t>
    </r>
  </si>
  <si>
    <r>
      <t>4</t>
    </r>
    <r>
      <rPr>
        <sz val="8"/>
        <rFont val="KPN Sans"/>
        <family val="2"/>
      </rPr>
      <t xml:space="preserve">Consolidated as of 23 October 2007 </t>
    </r>
  </si>
  <si>
    <r>
      <t xml:space="preserve">5 </t>
    </r>
    <r>
      <rPr>
        <sz val="8"/>
        <rFont val="KPN Sans"/>
        <family val="2"/>
      </rPr>
      <t xml:space="preserve">Consolidated as of 1 October 2007 </t>
    </r>
  </si>
  <si>
    <r>
      <t>E-Plus</t>
    </r>
    <r>
      <rPr>
        <vertAlign val="superscript"/>
        <sz val="8"/>
        <color indexed="8"/>
        <rFont val="KPN Sans"/>
        <family val="2"/>
      </rPr>
      <t>1</t>
    </r>
  </si>
  <si>
    <r>
      <t>Other (including intercompany)</t>
    </r>
    <r>
      <rPr>
        <vertAlign val="superscript"/>
        <sz val="8"/>
        <color indexed="8"/>
        <rFont val="KPN Sans"/>
        <family val="2"/>
      </rPr>
      <t>2+3</t>
    </r>
  </si>
  <si>
    <r>
      <t>Business</t>
    </r>
    <r>
      <rPr>
        <vertAlign val="superscript"/>
        <sz val="8"/>
        <color indexed="8"/>
        <rFont val="KPN Sans"/>
        <family val="2"/>
      </rPr>
      <t>3</t>
    </r>
  </si>
  <si>
    <r>
      <t>Getronics</t>
    </r>
    <r>
      <rPr>
        <vertAlign val="superscript"/>
        <sz val="8"/>
        <color indexed="8"/>
        <rFont val="KPN Sans"/>
        <family val="2"/>
      </rPr>
      <t>4</t>
    </r>
  </si>
  <si>
    <r>
      <t>Wholesale &amp; Operations</t>
    </r>
    <r>
      <rPr>
        <vertAlign val="superscript"/>
        <sz val="8"/>
        <color indexed="8"/>
        <rFont val="KPN Sans"/>
        <family val="2"/>
      </rPr>
      <t>3</t>
    </r>
  </si>
  <si>
    <r>
      <t>Of which iBasis (international wholesale)</t>
    </r>
    <r>
      <rPr>
        <i/>
        <vertAlign val="superscript"/>
        <sz val="8"/>
        <color indexed="8"/>
        <rFont val="KPN Sans"/>
        <family val="2"/>
      </rPr>
      <t>5</t>
    </r>
  </si>
  <si>
    <r>
      <t>Other (including intercompany)</t>
    </r>
    <r>
      <rPr>
        <vertAlign val="superscript"/>
        <sz val="8"/>
        <color indexed="8"/>
        <rFont val="KPN Sans"/>
        <family val="2"/>
      </rPr>
      <t>3</t>
    </r>
  </si>
  <si>
    <r>
      <t>Intercompany revenues</t>
    </r>
    <r>
      <rPr>
        <b/>
        <vertAlign val="superscript"/>
        <sz val="9"/>
        <color indexed="8"/>
        <rFont val="KPN Sans"/>
        <family val="2"/>
      </rPr>
      <t>3</t>
    </r>
  </si>
  <si>
    <r>
      <t>Voice wireline</t>
    </r>
    <r>
      <rPr>
        <vertAlign val="superscript"/>
        <sz val="8"/>
        <color indexed="8"/>
        <rFont val="KPN Sans"/>
        <family val="2"/>
      </rPr>
      <t>3</t>
    </r>
  </si>
  <si>
    <r>
      <t>Business</t>
    </r>
    <r>
      <rPr>
        <b/>
        <vertAlign val="superscript"/>
        <sz val="10"/>
        <rFont val="KPN Sans"/>
        <family val="2"/>
      </rPr>
      <t>3</t>
    </r>
  </si>
  <si>
    <r>
      <t>Other</t>
    </r>
    <r>
      <rPr>
        <vertAlign val="superscript"/>
        <sz val="8"/>
        <color indexed="8"/>
        <rFont val="KPN Sans"/>
        <family val="2"/>
      </rPr>
      <t>2+3</t>
    </r>
  </si>
  <si>
    <r>
      <t>Other</t>
    </r>
    <r>
      <rPr>
        <vertAlign val="superscript"/>
        <sz val="8"/>
        <color indexed="8"/>
        <rFont val="KPN Sans"/>
        <family val="2"/>
      </rPr>
      <t>3</t>
    </r>
  </si>
  <si>
    <r>
      <t>Intercompany expenses</t>
    </r>
    <r>
      <rPr>
        <b/>
        <vertAlign val="superscript"/>
        <sz val="9"/>
        <rFont val="KPN Sans"/>
        <family val="2"/>
      </rPr>
      <t>3</t>
    </r>
  </si>
  <si>
    <r>
      <t>Of which: Amortization</t>
    </r>
    <r>
      <rPr>
        <b/>
        <vertAlign val="superscript"/>
        <sz val="10"/>
        <rFont val="KPN Sans"/>
        <family val="2"/>
      </rPr>
      <t>6</t>
    </r>
  </si>
  <si>
    <r>
      <t>Other</t>
    </r>
    <r>
      <rPr>
        <vertAlign val="superscript"/>
        <sz val="8"/>
        <color indexed="8"/>
        <rFont val="KPN Sans"/>
        <family val="2"/>
      </rPr>
      <t xml:space="preserve"> 2</t>
    </r>
  </si>
  <si>
    <r>
      <t xml:space="preserve">6 </t>
    </r>
    <r>
      <rPr>
        <sz val="8"/>
        <rFont val="KPN Sans"/>
        <family val="2"/>
      </rPr>
      <t>Including impairments, if any</t>
    </r>
  </si>
  <si>
    <r>
      <t xml:space="preserve">4 </t>
    </r>
    <r>
      <rPr>
        <sz val="8"/>
        <rFont val="KPN Sans"/>
        <family val="2"/>
      </rPr>
      <t xml:space="preserve">Consolidated as of 23 October 2007 </t>
    </r>
  </si>
  <si>
    <r>
      <t xml:space="preserve">Wholesale &amp; Operations </t>
    </r>
    <r>
      <rPr>
        <vertAlign val="superscript"/>
        <sz val="8"/>
        <color indexed="8"/>
        <rFont val="KPN Sans"/>
        <family val="2"/>
      </rPr>
      <t>3</t>
    </r>
  </si>
  <si>
    <r>
      <t>- Net debt / EBITDA</t>
    </r>
    <r>
      <rPr>
        <vertAlign val="superscript"/>
        <sz val="8"/>
        <color indexed="8"/>
        <rFont val="KPN Sans"/>
        <family val="2"/>
      </rPr>
      <t>4</t>
    </r>
  </si>
  <si>
    <r>
      <t>Free cash flow</t>
    </r>
    <r>
      <rPr>
        <b/>
        <vertAlign val="superscript"/>
        <sz val="10"/>
        <color indexed="8"/>
        <rFont val="KPN Sans"/>
        <family val="2"/>
      </rPr>
      <t>2</t>
    </r>
  </si>
  <si>
    <r>
      <t xml:space="preserve">2 </t>
    </r>
    <r>
      <rPr>
        <sz val="8"/>
        <rFont val="KPN Sans"/>
        <family val="2"/>
      </rPr>
      <t>Net cash flow from operating activities plus proceeds from real estate minus Capex, applicable until Q4 2007</t>
    </r>
  </si>
  <si>
    <r>
      <t xml:space="preserve">4 </t>
    </r>
    <r>
      <rPr>
        <sz val="8"/>
        <rFont val="KPN Sans"/>
        <family val="2"/>
      </rPr>
      <t>Based on 12 month rolling average excluding book gains/losses, release of pension provisions and restructuring costs, all over € 20 mn</t>
    </r>
  </si>
  <si>
    <r>
      <t xml:space="preserve">3 </t>
    </r>
    <r>
      <rPr>
        <sz val="8"/>
        <rFont val="KPN Sans"/>
        <family val="2"/>
      </rPr>
      <t>Restated number for Q1 2008 following recalculation in line with methodology for 2007</t>
    </r>
  </si>
  <si>
    <t>Acquisitions</t>
  </si>
  <si>
    <r>
      <t>Free cash flow</t>
    </r>
    <r>
      <rPr>
        <b/>
        <vertAlign val="superscript"/>
        <sz val="9"/>
        <color indexed="8"/>
        <rFont val="KPN Sans"/>
        <family val="2"/>
      </rPr>
      <t xml:space="preserve">4 </t>
    </r>
    <r>
      <rPr>
        <sz val="8"/>
        <color indexed="8"/>
        <rFont val="KPN Sans"/>
        <family val="2"/>
      </rPr>
      <t>(excluding tax recapture)</t>
    </r>
  </si>
  <si>
    <r>
      <t>Free cash flow</t>
    </r>
    <r>
      <rPr>
        <b/>
        <vertAlign val="superscript"/>
        <sz val="9"/>
        <color indexed="8"/>
        <rFont val="KPN Sans"/>
        <family val="2"/>
      </rPr>
      <t>3</t>
    </r>
  </si>
  <si>
    <r>
      <t xml:space="preserve">4 </t>
    </r>
    <r>
      <rPr>
        <sz val="8"/>
        <rFont val="KPN Sans"/>
        <family val="2"/>
      </rPr>
      <t>Net cash flow from operating activities plus proceeds from real estate minus Capex, excluding tax recapture at E-Plus as of Q1 2008</t>
    </r>
  </si>
  <si>
    <r>
      <t xml:space="preserve">1 </t>
    </r>
    <r>
      <rPr>
        <sz val="8"/>
        <rFont val="KPN Sans"/>
        <family val="2"/>
      </rPr>
      <t xml:space="preserve">Restated numbers for Q1 2008 for line items acquistions and other  </t>
    </r>
  </si>
  <si>
    <r>
      <t xml:space="preserve">Traditional voice MoU </t>
    </r>
    <r>
      <rPr>
        <sz val="8"/>
        <color indexed="8"/>
        <rFont val="KPN Sans"/>
        <family val="0"/>
      </rPr>
      <t>(originating)</t>
    </r>
  </si>
  <si>
    <t>n.m.</t>
  </si>
  <si>
    <r>
      <t xml:space="preserve">2 </t>
    </r>
    <r>
      <rPr>
        <sz val="8"/>
        <rFont val="KPN Sans"/>
        <family val="2"/>
      </rPr>
      <t>Including Sympac and YES Telecom as of 1 January 2007, Tele2 / Versatel Belgium as of 1 October 2007, MVNO Spain as of January 2008 and Ortel as of 22 April 2008</t>
    </r>
  </si>
  <si>
    <r>
      <t>Of which: Depreciation</t>
    </r>
    <r>
      <rPr>
        <b/>
        <vertAlign val="superscript"/>
        <sz val="10"/>
        <rFont val="KPN Sans"/>
        <family val="2"/>
      </rPr>
      <t>6</t>
    </r>
  </si>
  <si>
    <r>
      <t xml:space="preserve">3 </t>
    </r>
    <r>
      <rPr>
        <sz val="8"/>
        <rFont val="KPN Sans"/>
        <family val="2"/>
      </rPr>
      <t>Including Sympac and YES Telecom as of 1 January 2007, Tele2 / Versatel Belgium as of 1 October 2007, MVNO Spain as of January 2008 and Ortel as of 22 April 2008</t>
    </r>
  </si>
  <si>
    <r>
      <t xml:space="preserve">1 </t>
    </r>
    <r>
      <rPr>
        <sz val="8"/>
        <rFont val="KPN Sans"/>
        <family val="2"/>
      </rPr>
      <t>Including Sympac and YES Telecom as of 1 January 2007, Tele2 / Versatel Belgium as of 1 October 2007, MVNO Spain as of January 2008 and Ortel as of 22 April 2008</t>
    </r>
  </si>
  <si>
    <t>21-Jul       21-Oct    21-Jan      21-Apr</t>
  </si>
  <si>
    <t xml:space="preserve">Deutsche Bank          Banc of America                                                                                                                  </t>
  </si>
  <si>
    <t>ABN Amro                                     JPMorgan                 RBS</t>
  </si>
  <si>
    <t>ABN Amro Citigroup                  HVB                           ING</t>
  </si>
  <si>
    <t>ABN Amro JPMorgan                        RBS</t>
  </si>
  <si>
    <t>BNP Paribas                  Credit Suisse                Rabobank</t>
  </si>
  <si>
    <t>ABN Amro                   Banc of America                  JPMorgan                     UniCredit</t>
  </si>
  <si>
    <t>- Internet Basis (3.0 Mb/s down - 512 kbit/s up)</t>
  </si>
  <si>
    <t>1 Jul (C)</t>
  </si>
  <si>
    <t>- Internet Extra (8.0 Mb/s down - 1.0 Mb/s up)</t>
  </si>
  <si>
    <t>ADSL-retail charge (ISP needed)</t>
  </si>
  <si>
    <t>1 Jul (B)</t>
  </si>
  <si>
    <t>- Speed: 8.0 to 20.0 Mb/s down - 1.0 Mb/s up</t>
  </si>
  <si>
    <t>- Internet Premium (20.0 Mb/s down - 1.0 Mb/s up)</t>
  </si>
  <si>
    <t>ADSL retail e.g. with provider "Planet" (incl. KPN ADSL retail charge)</t>
  </si>
  <si>
    <t>- Economy (1.5 Mb/s down - 256 kbit/s up)</t>
  </si>
  <si>
    <t>- Standard (3.0 Mb/s down - 512 kbit/s up)</t>
  </si>
  <si>
    <t>- Comfort (6.0 Mb/s down - 768 kbit/s up)</t>
  </si>
  <si>
    <t>- Advanced (8.0 to 12.0 Mb/s down and 1,024 kbit/s up)</t>
  </si>
  <si>
    <t>- Go (1.5 Mb/s down - 256 kbit/s up)</t>
  </si>
  <si>
    <t>- Lite (3.0 Mb/s down - 512 kbit/s up)</t>
  </si>
  <si>
    <t>- Basic (6.0 Mb/s down - 768 kbit/s up)</t>
  </si>
  <si>
    <t>- Extra (8.0 to 12.0 Mb/s down and 1,024 kbit/s up)</t>
  </si>
  <si>
    <r>
      <t xml:space="preserve">Net cash flow from financing activities </t>
    </r>
    <r>
      <rPr>
        <vertAlign val="superscript"/>
        <sz val="8"/>
        <color indexed="8"/>
        <rFont val="KPN Sans"/>
        <family val="2"/>
      </rPr>
      <t xml:space="preserve">1 </t>
    </r>
  </si>
  <si>
    <r>
      <t xml:space="preserve">Other (including intercompany) </t>
    </r>
    <r>
      <rPr>
        <vertAlign val="superscript"/>
        <sz val="8"/>
        <color indexed="8"/>
        <rFont val="KPN Sans"/>
        <family val="2"/>
      </rPr>
      <t>2+3</t>
    </r>
  </si>
  <si>
    <r>
      <t xml:space="preserve">Of which iBasis (international wholesale) </t>
    </r>
    <r>
      <rPr>
        <i/>
        <vertAlign val="superscript"/>
        <sz val="8"/>
        <color indexed="8"/>
        <rFont val="KPN Sans"/>
        <family val="2"/>
      </rPr>
      <t>5</t>
    </r>
  </si>
  <si>
    <r>
      <t xml:space="preserve">Other (including intercompany) </t>
    </r>
    <r>
      <rPr>
        <vertAlign val="superscript"/>
        <sz val="8"/>
        <color indexed="8"/>
        <rFont val="KPN Sans"/>
        <family val="2"/>
      </rPr>
      <t>3</t>
    </r>
  </si>
  <si>
    <r>
      <t xml:space="preserve">Intercompany revenues </t>
    </r>
    <r>
      <rPr>
        <b/>
        <vertAlign val="superscript"/>
        <sz val="9"/>
        <color indexed="8"/>
        <rFont val="KPN Sans"/>
        <family val="2"/>
      </rPr>
      <t>3</t>
    </r>
  </si>
  <si>
    <r>
      <t xml:space="preserve">Other </t>
    </r>
    <r>
      <rPr>
        <vertAlign val="superscript"/>
        <sz val="8"/>
        <color indexed="8"/>
        <rFont val="KPN Sans"/>
        <family val="2"/>
      </rPr>
      <t>3</t>
    </r>
  </si>
  <si>
    <r>
      <t xml:space="preserve">Mobile International </t>
    </r>
    <r>
      <rPr>
        <b/>
        <vertAlign val="superscript"/>
        <sz val="9"/>
        <rFont val="KPN Sans"/>
        <family val="2"/>
      </rPr>
      <t>2+3</t>
    </r>
  </si>
  <si>
    <r>
      <t xml:space="preserve">Other </t>
    </r>
    <r>
      <rPr>
        <vertAlign val="superscript"/>
        <sz val="8"/>
        <color indexed="8"/>
        <rFont val="KPN Sans"/>
        <family val="2"/>
      </rPr>
      <t>2+3</t>
    </r>
  </si>
  <si>
    <r>
      <t xml:space="preserve">- Broadband - KPN ISP Retail (subscribers) </t>
    </r>
    <r>
      <rPr>
        <vertAlign val="superscript"/>
        <sz val="8"/>
        <color indexed="8"/>
        <rFont val="KPN Sans"/>
        <family val="2"/>
      </rPr>
      <t>4</t>
    </r>
  </si>
  <si>
    <r>
      <t xml:space="preserve">- Pre Paid </t>
    </r>
    <r>
      <rPr>
        <vertAlign val="superscript"/>
        <sz val="8"/>
        <color indexed="8"/>
        <rFont val="KPN Sans"/>
        <family val="2"/>
      </rPr>
      <t>2</t>
    </r>
  </si>
  <si>
    <r>
      <t xml:space="preserve">National traffic </t>
    </r>
    <r>
      <rPr>
        <sz val="8"/>
        <color indexed="8"/>
        <rFont val="KPN Sans"/>
        <family val="2"/>
      </rPr>
      <t xml:space="preserve">(in bn) </t>
    </r>
    <r>
      <rPr>
        <vertAlign val="superscript"/>
        <sz val="8"/>
        <color indexed="8"/>
        <rFont val="KPN Sans"/>
        <family val="2"/>
      </rPr>
      <t>5</t>
    </r>
  </si>
  <si>
    <r>
      <t xml:space="preserve">- Pre Paid </t>
    </r>
    <r>
      <rPr>
        <vertAlign val="superscript"/>
        <sz val="8"/>
        <color indexed="8"/>
        <rFont val="KPN Sans"/>
        <family val="2"/>
      </rPr>
      <t>3</t>
    </r>
  </si>
  <si>
    <r>
      <t xml:space="preserve">Net cash flow from investing activities </t>
    </r>
    <r>
      <rPr>
        <b/>
        <vertAlign val="superscript"/>
        <sz val="9"/>
        <rFont val="KPN Sans"/>
        <family val="2"/>
      </rPr>
      <t>1</t>
    </r>
  </si>
  <si>
    <r>
      <t xml:space="preserve">Debt financing </t>
    </r>
    <r>
      <rPr>
        <vertAlign val="superscript"/>
        <sz val="8"/>
        <color indexed="8"/>
        <rFont val="KPN Sans"/>
        <family val="2"/>
      </rPr>
      <t>2</t>
    </r>
  </si>
  <si>
    <r>
      <t xml:space="preserve">E-Plus </t>
    </r>
    <r>
      <rPr>
        <vertAlign val="superscript"/>
        <sz val="8"/>
        <color indexed="8"/>
        <rFont val="KPN Sans"/>
        <family val="2"/>
      </rPr>
      <t>2</t>
    </r>
  </si>
  <si>
    <t>- of which cash and cash equivalents</t>
  </si>
  <si>
    <r>
      <t>- Group equity</t>
    </r>
    <r>
      <rPr>
        <vertAlign val="superscript"/>
        <sz val="8"/>
        <color indexed="8"/>
        <rFont val="KPN Sans"/>
        <family val="2"/>
      </rPr>
      <t>4</t>
    </r>
  </si>
  <si>
    <r>
      <t>- Current liabilities</t>
    </r>
    <r>
      <rPr>
        <vertAlign val="superscript"/>
        <sz val="8"/>
        <color indexed="8"/>
        <rFont val="KPN Sans"/>
        <family val="2"/>
      </rPr>
      <t>3,5</t>
    </r>
  </si>
  <si>
    <r>
      <t xml:space="preserve">4 </t>
    </r>
    <r>
      <rPr>
        <sz val="8"/>
        <rFont val="KPN Sans"/>
        <family val="2"/>
      </rPr>
      <t>Including minority interest</t>
    </r>
  </si>
  <si>
    <r>
      <t xml:space="preserve">1 </t>
    </r>
    <r>
      <rPr>
        <sz val="8"/>
        <rFont val="KPN Sans"/>
        <family val="2"/>
      </rPr>
      <t xml:space="preserve">Reclassification of credit facility as it is used as bank overdraft and therefore included in net cash and cash equivalents as of 2008. Restated numbers for Q1 2008 following reclassification </t>
    </r>
  </si>
  <si>
    <r>
      <t xml:space="preserve">2 </t>
    </r>
    <r>
      <rPr>
        <sz val="8"/>
        <rFont val="KPN Sans"/>
        <family val="2"/>
      </rPr>
      <t xml:space="preserve">Reclassification of credit facility as it is used as bank overdraft and therefore included in net cash and cash equivalents as of 2008. Restated numbers for Q1 2008 following reclassification </t>
    </r>
  </si>
  <si>
    <t>Cash and cash equivalents</t>
  </si>
  <si>
    <r>
      <t>Of which short-term</t>
    </r>
    <r>
      <rPr>
        <i/>
        <vertAlign val="superscript"/>
        <sz val="8"/>
        <color indexed="8"/>
        <rFont val="KPN Sans"/>
        <family val="2"/>
      </rPr>
      <t>2</t>
    </r>
  </si>
  <si>
    <t xml:space="preserve">Q3 '08 </t>
  </si>
  <si>
    <t>Q3 %</t>
  </si>
  <si>
    <t>EBITDA</t>
  </si>
  <si>
    <t>Q1 %</t>
  </si>
  <si>
    <t>Reported</t>
  </si>
  <si>
    <t>Getronics</t>
  </si>
  <si>
    <t>iBasis / KGCS</t>
  </si>
  <si>
    <t>Other gains and losses, eliminations</t>
  </si>
  <si>
    <t>Of which:</t>
  </si>
  <si>
    <t>External revenues and other income</t>
  </si>
  <si>
    <t>Restructuring costs</t>
  </si>
  <si>
    <r>
      <t>Revenues and EBITDA NL (guidance definition)</t>
    </r>
    <r>
      <rPr>
        <b/>
        <vertAlign val="superscript"/>
        <sz val="8"/>
        <color indexed="9"/>
        <rFont val="KPN Sans"/>
        <family val="2"/>
      </rPr>
      <t>1</t>
    </r>
  </si>
  <si>
    <t xml:space="preserve">The Netherlands </t>
  </si>
  <si>
    <t>Revenues &amp; EBITDA NL (guidance definition)</t>
  </si>
  <si>
    <t>1 Oct (C)</t>
  </si>
  <si>
    <t>(A) + (B)</t>
  </si>
  <si>
    <t>- Basis (3.0 Mb/s down - 512 kbit/s up) including national flat fee weekend/evening</t>
  </si>
  <si>
    <t>- Extra (8.0 Mb/s down - 1.0 Mb/s up) including national flat fee any time</t>
  </si>
  <si>
    <t>- Premium (20.0 Mb/s down and 1.0 Mb/s up) including national flat fee any time</t>
  </si>
  <si>
    <t xml:space="preserve">Deutsche Bank                     Banc of America                                                                                                                                                                                                              </t>
  </si>
  <si>
    <r>
      <t xml:space="preserve">Citi   </t>
    </r>
    <r>
      <rPr>
        <b/>
        <sz val="8"/>
        <rFont val="KPN Sans"/>
        <family val="2"/>
      </rPr>
      <t xml:space="preserve">                     ING                                       RBS                                                                                                                                                                                      </t>
    </r>
  </si>
  <si>
    <t>9-Sep-'08</t>
  </si>
  <si>
    <t>16-Sep</t>
  </si>
  <si>
    <t>16-Sep-'13</t>
  </si>
  <si>
    <t>XS0387992661</t>
  </si>
  <si>
    <t>Put event applicable in case of Change of Control as specified in GMTN prospectus 2008 (€ 850 mln)</t>
  </si>
  <si>
    <t xml:space="preserve">Barclays Capital            Credit Suise                         JP Morgan          Rabobank                                                                                                                                                                   </t>
  </si>
  <si>
    <t xml:space="preserve">ABN Amro                                       Banc of America JPMorgan             UniCredit                                                                                                                                                                  </t>
  </si>
  <si>
    <t xml:space="preserve">BNP Paribas            Rabobank                         RBS                                                                                                                                                                                                    </t>
  </si>
  <si>
    <r>
      <t xml:space="preserve">1 </t>
    </r>
    <r>
      <rPr>
        <sz val="8"/>
        <rFont val="KPN Sans"/>
        <family val="2"/>
      </rPr>
      <t>Market shares defined as share in traditional voice (including VoIP and internet dial-up), based on management estimates.</t>
    </r>
  </si>
  <si>
    <t>&gt;24%</t>
  </si>
  <si>
    <t>- Hosting services (# servers)</t>
  </si>
  <si>
    <r>
      <t>- Housing services (# m</t>
    </r>
    <r>
      <rPr>
        <vertAlign val="superscript"/>
        <sz val="8"/>
        <color indexed="8"/>
        <rFont val="KPN Sans"/>
        <family val="2"/>
      </rPr>
      <t>2</t>
    </r>
    <r>
      <rPr>
        <sz val="8"/>
        <color indexed="8"/>
        <rFont val="KPN Sans"/>
        <family val="2"/>
      </rPr>
      <t>)</t>
    </r>
  </si>
  <si>
    <t>n.a.</t>
  </si>
  <si>
    <t>Q4 '08</t>
  </si>
  <si>
    <t>Q4 %</t>
  </si>
  <si>
    <t>FY %</t>
  </si>
  <si>
    <t xml:space="preserve">Q4 '08 </t>
  </si>
  <si>
    <t>Facts and figures Q4 2008</t>
  </si>
  <si>
    <t>Results and KPIs for the period ending 31 December 2008</t>
  </si>
  <si>
    <t>`</t>
  </si>
  <si>
    <r>
      <t>Customers</t>
    </r>
    <r>
      <rPr>
        <sz val="8"/>
        <rFont val="KPN Sans"/>
        <family val="2"/>
      </rPr>
      <t xml:space="preserve"> (* 1,000)</t>
    </r>
  </si>
  <si>
    <r>
      <t>Wireless service revenues</t>
    </r>
    <r>
      <rPr>
        <sz val="9"/>
        <color indexed="8"/>
        <rFont val="KPN Sans"/>
        <family val="2"/>
      </rPr>
      <t xml:space="preserve"> (in mn)</t>
    </r>
  </si>
  <si>
    <r>
      <t xml:space="preserve">Service revenues </t>
    </r>
    <r>
      <rPr>
        <sz val="9"/>
        <rFont val="KPN Sans"/>
        <family val="2"/>
      </rPr>
      <t>(in mn)</t>
    </r>
  </si>
  <si>
    <r>
      <t xml:space="preserve">MoU blended </t>
    </r>
    <r>
      <rPr>
        <sz val="9"/>
        <color indexed="8"/>
        <rFont val="KPN Sans"/>
        <family val="2"/>
      </rPr>
      <t>(originating, terminating)</t>
    </r>
  </si>
  <si>
    <r>
      <t xml:space="preserve">Total traffic </t>
    </r>
    <r>
      <rPr>
        <sz val="9"/>
        <color indexed="8"/>
        <rFont val="KPN Sans"/>
        <family val="2"/>
      </rPr>
      <t>(originating, terminating, in mn)</t>
    </r>
  </si>
  <si>
    <r>
      <t>Free cash flow</t>
    </r>
    <r>
      <rPr>
        <b/>
        <vertAlign val="superscript"/>
        <sz val="10"/>
        <rFont val="KPN Sans"/>
        <family val="2"/>
      </rPr>
      <t>3</t>
    </r>
    <r>
      <rPr>
        <b/>
        <sz val="10"/>
        <color indexed="8"/>
        <rFont val="KPN Sans"/>
        <family val="2"/>
      </rPr>
      <t xml:space="preserve"> </t>
    </r>
    <r>
      <rPr>
        <b/>
        <sz val="9"/>
        <color indexed="8"/>
        <rFont val="KPN Sans"/>
        <family val="2"/>
      </rPr>
      <t>(excluding tax recapture)</t>
    </r>
  </si>
  <si>
    <t>Bonds portfolio: Q4 2008</t>
  </si>
  <si>
    <t>~50%</t>
  </si>
  <si>
    <t xml:space="preserve">XS0355666941 </t>
  </si>
  <si>
    <r>
      <t>2</t>
    </r>
    <r>
      <rPr>
        <sz val="8"/>
        <rFont val="KPN Sans"/>
        <family val="2"/>
      </rPr>
      <t xml:space="preserve"> Current liabilities include approximately € 0.43 bn of non-netted cash balances per Q4 ’08</t>
    </r>
  </si>
  <si>
    <r>
      <t xml:space="preserve">5 </t>
    </r>
    <r>
      <rPr>
        <sz val="8"/>
        <rFont val="KPN Sans"/>
        <family val="2"/>
      </rPr>
      <t>Current liabilities include approximately € 0.43 bn of non-netted cash balances per Q4 ’08</t>
    </r>
  </si>
  <si>
    <t>&gt;200%</t>
  </si>
  <si>
    <t>&gt;300%</t>
  </si>
  <si>
    <r>
      <t xml:space="preserve">Net line loss </t>
    </r>
    <r>
      <rPr>
        <sz val="8"/>
        <color indexed="8"/>
        <rFont val="KPN Sans"/>
        <family val="2"/>
      </rPr>
      <t>(*1,000)</t>
    </r>
    <r>
      <rPr>
        <b/>
        <sz val="8"/>
        <color indexed="8"/>
        <rFont val="KPN Sans"/>
        <family val="2"/>
      </rPr>
      <t xml:space="preserve"> </t>
    </r>
    <r>
      <rPr>
        <b/>
        <vertAlign val="superscript"/>
        <sz val="8"/>
        <color indexed="8"/>
        <rFont val="KPN Sans"/>
        <family val="2"/>
      </rPr>
      <t>5</t>
    </r>
  </si>
  <si>
    <r>
      <t>Number of triple play packages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</si>
  <si>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r>
      <t xml:space="preserve">Number of dual play packages </t>
    </r>
    <r>
      <rPr>
        <sz val="8"/>
        <color indexed="8"/>
        <rFont val="KPN Sans"/>
        <family val="2"/>
      </rPr>
      <t>(*1,000)</t>
    </r>
  </si>
  <si>
    <r>
      <t>Traditional voice customers</t>
    </r>
    <r>
      <rPr>
        <b/>
        <sz val="8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</si>
  <si>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r>
      <t xml:space="preserve">TV subscribers </t>
    </r>
    <r>
      <rPr>
        <sz val="8"/>
        <color indexed="8"/>
        <rFont val="KPN Sans"/>
        <family val="2"/>
      </rPr>
      <t>(*1,000)</t>
    </r>
  </si>
  <si>
    <r>
      <t xml:space="preserve">Customers </t>
    </r>
    <r>
      <rPr>
        <sz val="8"/>
        <color indexed="8"/>
        <rFont val="KPN Sans"/>
        <family val="2"/>
      </rPr>
      <t>(* 1,000)</t>
    </r>
  </si>
  <si>
    <r>
      <t xml:space="preserve">Net adds </t>
    </r>
    <r>
      <rPr>
        <sz val="8"/>
        <color indexed="8"/>
        <rFont val="KPN Sans"/>
        <family val="2"/>
      </rPr>
      <t>(* 1,000)</t>
    </r>
  </si>
  <si>
    <r>
      <t>Access Lines</t>
    </r>
    <r>
      <rPr>
        <sz val="8"/>
        <color indexed="8"/>
        <rFont val="KPN Sans"/>
        <family val="2"/>
      </rPr>
      <t xml:space="preserve"> (*1,000)</t>
    </r>
  </si>
  <si>
    <r>
      <t>Traditional Network: leased lines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</si>
  <si>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r>
      <t>New Network services</t>
    </r>
    <r>
      <rPr>
        <b/>
        <sz val="8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</si>
  <si>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r>
      <t xml:space="preserve">Managed Network services </t>
    </r>
    <r>
      <rPr>
        <sz val="8"/>
        <color indexed="8"/>
        <rFont val="KPN Sans"/>
        <family val="2"/>
      </rPr>
      <t>(*1,000)</t>
    </r>
  </si>
  <si>
    <r>
      <t>Housing &amp; Hosting</t>
    </r>
    <r>
      <rPr>
        <b/>
        <sz val="8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</si>
  <si>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r>
      <t>Workspaces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</si>
  <si>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r>
      <t>Customers</t>
    </r>
    <r>
      <rPr>
        <b/>
        <sz val="8"/>
        <color indexed="8"/>
        <rFont val="KPN Sans"/>
        <family val="2"/>
      </rPr>
      <t xml:space="preserve"> </t>
    </r>
    <r>
      <rPr>
        <sz val="8"/>
        <rFont val="KPN Sans"/>
        <family val="2"/>
      </rPr>
      <t>(* 1,000)</t>
    </r>
  </si>
  <si>
    <r>
      <t>Net adds</t>
    </r>
    <r>
      <rPr>
        <b/>
        <sz val="8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 1,000)</t>
    </r>
  </si>
  <si>
    <r>
      <t>Service revenues</t>
    </r>
    <r>
      <rPr>
        <b/>
        <sz val="8"/>
        <rFont val="KPN Sans"/>
        <family val="2"/>
      </rPr>
      <t xml:space="preserve"> </t>
    </r>
    <r>
      <rPr>
        <sz val="8"/>
        <rFont val="KPN Sans"/>
        <family val="2"/>
      </rPr>
      <t>(in mn)</t>
    </r>
  </si>
  <si>
    <r>
      <t xml:space="preserve">1 </t>
    </r>
    <r>
      <rPr>
        <sz val="8"/>
        <rFont val="KPN Sans"/>
        <family val="2"/>
      </rPr>
      <t>Including SMS Michel as of 12 February 2008 and blau Mobilfunk as of 22 April 2008</t>
    </r>
  </si>
  <si>
    <t xml:space="preserve"> Newly sold from July 2008</t>
  </si>
  <si>
    <t>Newly sold from July 2008</t>
  </si>
  <si>
    <r>
      <t xml:space="preserve">1 </t>
    </r>
    <r>
      <rPr>
        <sz val="8"/>
        <rFont val="KPN Sans"/>
        <family val="2"/>
      </rPr>
      <t>The Netherlands excluding Getronics, iBasis / iBasis the Netherlands, restructuring costs (until Q2) and book gains on sale of real estate</t>
    </r>
  </si>
  <si>
    <r>
      <t xml:space="preserve">Net adds </t>
    </r>
    <r>
      <rPr>
        <sz val="8"/>
        <color indexed="8"/>
        <rFont val="KPN Sans"/>
        <family val="2"/>
      </rPr>
      <t>(*1,000)</t>
    </r>
  </si>
  <si>
    <r>
      <t xml:space="preserve">2 </t>
    </r>
    <r>
      <rPr>
        <sz val="8"/>
        <rFont val="KPN Sans"/>
        <family val="2"/>
      </rPr>
      <t>Including SMS Michel as of 12 February 2008 and blau Mobilfunk as of 22 April 2008</t>
    </r>
  </si>
  <si>
    <t xml:space="preserve"> from July 2008 not for sale anymore</t>
  </si>
  <si>
    <t>s</t>
  </si>
  <si>
    <r>
      <t xml:space="preserve">5 </t>
    </r>
    <r>
      <rPr>
        <sz val="8"/>
        <rFont val="KPN Sans"/>
        <family val="2"/>
      </rPr>
      <t>Quarterly delta in PSTN/ISDN access lines + delta Consumer VoIP, ADSL Only and WLR, including 20k base correction in Q4 2008</t>
    </r>
  </si>
  <si>
    <r>
      <t xml:space="preserve">- Shared unbundled lines </t>
    </r>
    <r>
      <rPr>
        <vertAlign val="superscript"/>
        <sz val="8"/>
        <color indexed="8"/>
        <rFont val="KPN Sans"/>
        <family val="2"/>
      </rPr>
      <t>3</t>
    </r>
  </si>
  <si>
    <r>
      <t xml:space="preserve">- Fully unbundled lines </t>
    </r>
    <r>
      <rPr>
        <vertAlign val="superscript"/>
        <sz val="8"/>
        <color indexed="8"/>
        <rFont val="KPN Sans"/>
        <family val="2"/>
      </rPr>
      <t>4</t>
    </r>
  </si>
  <si>
    <r>
      <t xml:space="preserve">Unbundling </t>
    </r>
    <r>
      <rPr>
        <sz val="9"/>
        <color indexed="8"/>
        <rFont val="KPN Sans"/>
        <family val="2"/>
      </rPr>
      <t>(estimates in mn)</t>
    </r>
  </si>
  <si>
    <t>&gt;100%</t>
  </si>
  <si>
    <t>&gt;400%</t>
  </si>
  <si>
    <t>&gt;1,000%</t>
  </si>
  <si>
    <t>&gt;500%</t>
  </si>
  <si>
    <t>&gt;75%</t>
  </si>
  <si>
    <t>~75%</t>
  </si>
  <si>
    <t>&gt;70%</t>
  </si>
  <si>
    <t>~70%</t>
  </si>
  <si>
    <t>~60%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</si>
</sst>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&quot;fl&quot;\ * #,##0_-;_-&quot;fl&quot;\ * #,##0\-;_-&quot;fl&quot;\ * &quot;-&quot;_-;_-@_-"/>
    <numFmt numFmtId="179" formatCode="_-&quot;fl&quot;\ * #,##0.00_-;_-&quot;fl&quot;\ * #,##0.00\-;_-&quot;fl&quot;\ * &quot;-&quot;??_-;_-@_-"/>
    <numFmt numFmtId="180" formatCode="0.0%"/>
    <numFmt numFmtId="181" formatCode="#,##0.0"/>
    <numFmt numFmtId="182" formatCode="[$€-2]\ #,##0"/>
    <numFmt numFmtId="183" formatCode="0.000%"/>
    <numFmt numFmtId="184" formatCode="[$€-2]\ #,##0.00_);[Red]\([$€-2]\ #,##0.00\)"/>
    <numFmt numFmtId="185" formatCode="[$€-2]\ #,##0.0000_);[Red]\([$€-2]\ #,##0.0000\)"/>
    <numFmt numFmtId="186" formatCode="[$€-2]\ #,##0.00"/>
    <numFmt numFmtId="187" formatCode="[$€-2]\ #,##0.000_);[Red]\([$€-2]\ #,##0.000\)"/>
    <numFmt numFmtId="188" formatCode="_-* #,##0.0_-;_-* #,##0.0\-;_-* &quot;-&quot;??_-;_-@_-"/>
    <numFmt numFmtId="189" formatCode="_-* #,##0_-;_-* #,##0\-;_-* &quot;-&quot;??_-;_-@_-"/>
    <numFmt numFmtId="190" formatCode="0.0"/>
    <numFmt numFmtId="191" formatCode="#,##0_-;\(#,##0\)"/>
    <numFmt numFmtId="192" formatCode="[$-809]dd\ mmmm\ yyyy;@"/>
    <numFmt numFmtId="193" formatCode="_-* #,##0.0_-;\-* #,##0.0_-;_-* &quot;-&quot;??_-;_-@_-"/>
    <numFmt numFmtId="194" formatCode="_-* #,##0.0_-;* \-#,##0.0_-;_-* &quot;-&quot;??_-;_-@_-"/>
    <numFmt numFmtId="195" formatCode="_(* #,##0.0_);_(* \(#,##0.0\);_(* &quot;-&quot;?_);_(@_)"/>
    <numFmt numFmtId="196" formatCode="#,##0_%_);\(#,##0\)_%;#,##0_%_);@_%_)"/>
    <numFmt numFmtId="197" formatCode="#,##0.00_%_);\(#,##0.00\)_%;#,##0.00_%_);@_%_)"/>
    <numFmt numFmtId="198" formatCode="&quot;fl&quot;#,##0.00_%_);\(&quot;fl&quot;#,##0.00\)_%;&quot;fl&quot;#,##0.00_%_);@_%_)"/>
    <numFmt numFmtId="199" formatCode="0_%_);\(0\)_%;0_%_);@_%_)"/>
    <numFmt numFmtId="200" formatCode="0.0\x_)_);&quot;NM&quot;_x_)_);0.0\x_)_);@_%_)"/>
    <numFmt numFmtId="201" formatCode="m/d/yy_%_)"/>
    <numFmt numFmtId="202" formatCode="0.0\%_);\(0.0\%\);0.0\%_);@_%_)"/>
    <numFmt numFmtId="203" formatCode="&quot;fl&quot;#,##0_%_);\(&quot;fl&quot;#,##0\)_%;&quot;fl&quot;#,##0_%_);@_%_)"/>
    <numFmt numFmtId="204" formatCode="#,##0;\(#,##0\)"/>
    <numFmt numFmtId="205" formatCode="#,##0.0_);\(#,##0.0\)"/>
    <numFmt numFmtId="206" formatCode="#,##0.0_x\);\(#,##0.0\)_x;#,##0.0_x\);@_x\)"/>
    <numFmt numFmtId="207" formatCode="#,##0_%_);\(#,##0\)_%;**;@_%_)"/>
    <numFmt numFmtId="208" formatCode="0\ \ ;\(0\)\ \ \ "/>
    <numFmt numFmtId="209" formatCode="#_)"/>
    <numFmt numFmtId="210" formatCode="#,##0.0_);[Red]\(#,##0.0\)"/>
    <numFmt numFmtId="211" formatCode="_(* #,##0.0_);_(* \(#,##0.0\);_(* &quot;-&quot;??_);_(@_)"/>
    <numFmt numFmtId="212" formatCode="#,##0.0;[Red]\-#,##0.0"/>
    <numFmt numFmtId="213" formatCode="[$€-2]\ #,##0_);\([$€-2]\ #,##0\)"/>
    <numFmt numFmtId="214" formatCode="&quot;€&quot;\ #,##0_-;&quot;€&quot;\ #,##0\-"/>
    <numFmt numFmtId="215" formatCode="&quot;€&quot;\ #,##0_-;[Red]&quot;€&quot;\ #,##0\-"/>
    <numFmt numFmtId="216" formatCode="&quot;€&quot;\ #,##0.00_-;&quot;€&quot;\ #,##0.00\-"/>
    <numFmt numFmtId="217" formatCode="&quot;€&quot;\ #,##0.00_-;[Red]&quot;€&quot;\ #,##0.00\-"/>
    <numFmt numFmtId="218" formatCode="_-&quot;€&quot;\ * #,##0_-;_-&quot;€&quot;\ * #,##0\-;_-&quot;€&quot;\ * &quot;-&quot;_-;_-@_-"/>
    <numFmt numFmtId="219" formatCode="_-* #,##0_-;_-* #,##0\-;_-* &quot;-&quot;_-;_-@_-"/>
    <numFmt numFmtId="220" formatCode="_-&quot;€&quot;\ * #,##0.00_-;_-&quot;€&quot;\ * #,##0.00\-;_-&quot;€&quot;\ * &quot;-&quot;??_-;_-@_-"/>
    <numFmt numFmtId="221" formatCode="_-* #,##0.00_-;_-* #,##0.00\-;_-* &quot;-&quot;??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#,##0\ [$€-1]"/>
  </numFmts>
  <fonts count="78">
    <font>
      <sz val="10"/>
      <name val="KPN Arial"/>
      <family val="0"/>
    </font>
    <font>
      <u val="single"/>
      <sz val="10"/>
      <color indexed="36"/>
      <name val="KPN Arial"/>
      <family val="0"/>
    </font>
    <font>
      <u val="single"/>
      <sz val="10"/>
      <color indexed="12"/>
      <name val="KPN Arial"/>
      <family val="0"/>
    </font>
    <font>
      <sz val="8"/>
      <name val="KPN Sans"/>
      <family val="2"/>
    </font>
    <font>
      <b/>
      <sz val="8"/>
      <name val="KPN Sans"/>
      <family val="2"/>
    </font>
    <font>
      <b/>
      <sz val="8"/>
      <color indexed="9"/>
      <name val="KPN Sans"/>
      <family val="2"/>
    </font>
    <font>
      <b/>
      <sz val="8"/>
      <color indexed="8"/>
      <name val="KPN Sans"/>
      <family val="2"/>
    </font>
    <font>
      <sz val="8"/>
      <color indexed="8"/>
      <name val="KPN Sans"/>
      <family val="2"/>
    </font>
    <font>
      <sz val="10"/>
      <name val="KPN Sans"/>
      <family val="2"/>
    </font>
    <font>
      <b/>
      <sz val="12"/>
      <name val="KPN Sans"/>
      <family val="2"/>
    </font>
    <font>
      <b/>
      <sz val="12"/>
      <color indexed="8"/>
      <name val="KPN Sans"/>
      <family val="2"/>
    </font>
    <font>
      <b/>
      <sz val="10"/>
      <name val="KPN Sans"/>
      <family val="2"/>
    </font>
    <font>
      <b/>
      <sz val="10"/>
      <color indexed="8"/>
      <name val="KPN Sans"/>
      <family val="2"/>
    </font>
    <font>
      <sz val="10"/>
      <color indexed="8"/>
      <name val="KPN Sans"/>
      <family val="2"/>
    </font>
    <font>
      <sz val="10"/>
      <name val="Arial"/>
      <family val="0"/>
    </font>
    <font>
      <sz val="9"/>
      <name val="KPN Sans"/>
      <family val="2"/>
    </font>
    <font>
      <b/>
      <sz val="9"/>
      <color indexed="8"/>
      <name val="KPN Sans"/>
      <family val="2"/>
    </font>
    <font>
      <sz val="9"/>
      <color indexed="8"/>
      <name val="KPN Sans"/>
      <family val="2"/>
    </font>
    <font>
      <b/>
      <sz val="10"/>
      <color indexed="9"/>
      <name val="KPN Sans"/>
      <family val="2"/>
    </font>
    <font>
      <b/>
      <sz val="9"/>
      <name val="KPN Sans"/>
      <family val="2"/>
    </font>
    <font>
      <b/>
      <vertAlign val="superscript"/>
      <sz val="9"/>
      <name val="KPN Sans"/>
      <family val="2"/>
    </font>
    <font>
      <sz val="10"/>
      <name val="Helv"/>
      <family val="0"/>
    </font>
    <font>
      <b/>
      <i/>
      <sz val="8"/>
      <name val="KPN Sans"/>
      <family val="2"/>
    </font>
    <font>
      <b/>
      <u val="single"/>
      <sz val="8"/>
      <name val="KPN Sans"/>
      <family val="2"/>
    </font>
    <font>
      <vertAlign val="superscript"/>
      <sz val="8"/>
      <color indexed="8"/>
      <name val="KPN Sans"/>
      <family val="2"/>
    </font>
    <font>
      <vertAlign val="superscript"/>
      <sz val="8"/>
      <name val="KPN Sans"/>
      <family val="2"/>
    </font>
    <font>
      <b/>
      <vertAlign val="superscript"/>
      <sz val="9"/>
      <color indexed="8"/>
      <name val="KPN Sans"/>
      <family val="2"/>
    </font>
    <font>
      <b/>
      <i/>
      <sz val="8"/>
      <color indexed="8"/>
      <name val="KPN Sans"/>
      <family val="2"/>
    </font>
    <font>
      <b/>
      <vertAlign val="superscript"/>
      <sz val="10"/>
      <name val="KPN Sans"/>
      <family val="2"/>
    </font>
    <font>
      <vertAlign val="superscript"/>
      <sz val="10"/>
      <name val="KPN Sans"/>
      <family val="2"/>
    </font>
    <font>
      <sz val="10"/>
      <color indexed="10"/>
      <name val="KPN Sans"/>
      <family val="2"/>
    </font>
    <font>
      <b/>
      <sz val="10"/>
      <color indexed="10"/>
      <name val="KPN Sans"/>
      <family val="2"/>
    </font>
    <font>
      <b/>
      <vertAlign val="superscript"/>
      <sz val="10"/>
      <color indexed="9"/>
      <name val="KPN Sans"/>
      <family val="2"/>
    </font>
    <font>
      <sz val="8"/>
      <color indexed="9"/>
      <name val="KPN Sans"/>
      <family val="2"/>
    </font>
    <font>
      <b/>
      <vertAlign val="superscript"/>
      <sz val="10"/>
      <color indexed="8"/>
      <name val="KPN Sans"/>
      <family val="2"/>
    </font>
    <font>
      <i/>
      <sz val="10"/>
      <name val="KPN Sans"/>
      <family val="2"/>
    </font>
    <font>
      <i/>
      <sz val="8"/>
      <color indexed="8"/>
      <name val="KPN Sans"/>
      <family val="2"/>
    </font>
    <font>
      <i/>
      <sz val="8"/>
      <name val="KPN Sans"/>
      <family val="2"/>
    </font>
    <font>
      <i/>
      <sz val="10"/>
      <color indexed="8"/>
      <name val="KPN Sans"/>
      <family val="2"/>
    </font>
    <font>
      <b/>
      <sz val="18"/>
      <name val="KPN Sans"/>
      <family val="2"/>
    </font>
    <font>
      <b/>
      <sz val="11"/>
      <name val="KPN Sans"/>
      <family val="2"/>
    </font>
    <font>
      <sz val="10"/>
      <color indexed="8"/>
      <name val="KPN Arial"/>
      <family val="0"/>
    </font>
    <font>
      <b/>
      <i/>
      <sz val="9"/>
      <color indexed="8"/>
      <name val="KPN Arial"/>
      <family val="2"/>
    </font>
    <font>
      <sz val="9"/>
      <color indexed="8"/>
      <name val="KPN Arial"/>
      <family val="0"/>
    </font>
    <font>
      <u val="single"/>
      <sz val="9"/>
      <color indexed="12"/>
      <name val="KPN Arial"/>
      <family val="0"/>
    </font>
    <font>
      <i/>
      <sz val="9"/>
      <name val="KPN Sans"/>
      <family val="2"/>
    </font>
    <font>
      <i/>
      <vertAlign val="superscript"/>
      <sz val="8"/>
      <color indexed="8"/>
      <name val="KPN Sans"/>
      <family val="2"/>
    </font>
    <font>
      <sz val="8"/>
      <color indexed="10"/>
      <name val="KPN Sans"/>
      <family val="2"/>
    </font>
    <font>
      <sz val="8"/>
      <name val="KPN Arial"/>
      <family val="0"/>
    </font>
    <font>
      <b/>
      <i/>
      <sz val="10"/>
      <color indexed="8"/>
      <name val="KPN Sans"/>
      <family val="2"/>
    </font>
    <font>
      <sz val="10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Palatino"/>
      <family val="1"/>
    </font>
    <font>
      <sz val="7"/>
      <color indexed="10"/>
      <name val="Helvetica"/>
      <family val="2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  <family val="0"/>
    </font>
    <font>
      <i/>
      <sz val="14"/>
      <name val="Palatino"/>
      <family val="1"/>
    </font>
    <font>
      <sz val="8"/>
      <color indexed="17"/>
      <name val="Helvetica"/>
      <family val="2"/>
    </font>
    <font>
      <sz val="10"/>
      <color indexed="25"/>
      <name val="Helvetica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16"/>
      <name val="Helvetica-Black"/>
      <family val="0"/>
    </font>
    <font>
      <b/>
      <sz val="10"/>
      <name val="Arial"/>
      <family val="2"/>
    </font>
    <font>
      <i/>
      <sz val="8"/>
      <name val="Arial"/>
      <family val="0"/>
    </font>
    <font>
      <sz val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6"/>
      <name val="Times New Roman"/>
      <family val="1"/>
    </font>
    <font>
      <b/>
      <i/>
      <sz val="8"/>
      <name val="Helv"/>
      <family val="0"/>
    </font>
    <font>
      <sz val="8"/>
      <color indexed="13"/>
      <name val="KPN Sans"/>
      <family val="2"/>
    </font>
    <font>
      <sz val="7"/>
      <color indexed="8"/>
      <name val="KPN Sans"/>
      <family val="2"/>
    </font>
    <font>
      <b/>
      <i/>
      <sz val="10"/>
      <name val="KPN Sans"/>
      <family val="2"/>
    </font>
    <font>
      <b/>
      <vertAlign val="superscript"/>
      <sz val="8"/>
      <color indexed="9"/>
      <name val="KPN Sans"/>
      <family val="2"/>
    </font>
    <font>
      <sz val="8"/>
      <color indexed="45"/>
      <name val="KPN Sans"/>
      <family val="2"/>
    </font>
    <font>
      <b/>
      <vertAlign val="superscript"/>
      <sz val="8"/>
      <color indexed="8"/>
      <name val="KPN Sans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23"/>
      </top>
      <bottom style="thin">
        <color indexed="10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23"/>
      </bottom>
    </border>
  </borders>
  <cellStyleXfs count="71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38" fontId="50" fillId="0" borderId="0" applyFont="0" applyFill="0" applyBorder="0" applyAlignment="0" applyProtection="0"/>
    <xf numFmtId="195" fontId="51" fillId="0" borderId="1">
      <alignment/>
      <protection/>
    </xf>
    <xf numFmtId="195" fontId="52" fillId="0" borderId="2">
      <alignment/>
      <protection/>
    </xf>
    <xf numFmtId="195" fontId="52" fillId="0" borderId="3">
      <alignment/>
      <protection/>
    </xf>
    <xf numFmtId="0" fontId="51" fillId="2" borderId="0">
      <alignment/>
      <protection/>
    </xf>
    <xf numFmtId="206" fontId="53" fillId="0" borderId="0">
      <alignment/>
      <protection/>
    </xf>
    <xf numFmtId="190" fontId="5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53" fillId="0" borderId="0" applyFont="0" applyFill="0" applyBorder="0" applyAlignment="0" applyProtection="0"/>
    <xf numFmtId="207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97" fontId="53" fillId="0" borderId="0" applyFont="0" applyFill="0" applyBorder="0" applyAlignment="0" applyProtection="0"/>
    <xf numFmtId="193" fontId="52" fillId="0" borderId="3">
      <alignment/>
      <protection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3" fontId="53" fillId="0" borderId="0" applyFont="0" applyFill="0" applyBorder="0" applyAlignment="0" applyProtection="0"/>
    <xf numFmtId="198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199" fontId="53" fillId="0" borderId="4" applyNumberFormat="0" applyFont="0" applyFill="0" applyAlignment="0" applyProtection="0"/>
    <xf numFmtId="0" fontId="1" fillId="0" borderId="0" applyNumberFormat="0" applyFill="0" applyBorder="0" applyAlignment="0" applyProtection="0"/>
    <xf numFmtId="0" fontId="55" fillId="0" borderId="0" applyFill="0" applyBorder="0" applyProtection="0">
      <alignment horizontal="left"/>
    </xf>
    <xf numFmtId="180" fontId="51" fillId="0" borderId="2">
      <alignment/>
      <protection/>
    </xf>
    <xf numFmtId="180" fontId="52" fillId="0" borderId="5">
      <alignment/>
      <protection/>
    </xf>
    <xf numFmtId="202" fontId="53" fillId="0" borderId="0" applyFont="0" applyFill="0" applyBorder="0" applyAlignment="0" applyProtection="0"/>
    <xf numFmtId="0" fontId="56" fillId="0" borderId="0" applyProtection="0">
      <alignment horizontal="right"/>
    </xf>
    <xf numFmtId="0" fontId="57" fillId="0" borderId="0" applyProtection="0">
      <alignment horizontal="left"/>
    </xf>
    <xf numFmtId="0" fontId="58" fillId="0" borderId="0" applyProtection="0">
      <alignment horizontal="left"/>
    </xf>
    <xf numFmtId="0" fontId="2" fillId="0" borderId="0" applyNumberFormat="0" applyFill="0" applyBorder="0" applyAlignment="0" applyProtection="0"/>
    <xf numFmtId="3" fontId="59" fillId="0" borderId="0">
      <alignment/>
      <protection/>
    </xf>
    <xf numFmtId="3" fontId="60" fillId="0" borderId="0">
      <alignment/>
      <protection/>
    </xf>
    <xf numFmtId="204" fontId="14" fillId="0" borderId="0" applyFont="0" applyFill="0" applyBorder="0" applyAlignment="0" applyProtection="0"/>
    <xf numFmtId="200" fontId="53" fillId="0" borderId="0" applyFont="0" applyFill="0" applyBorder="0" applyAlignment="0" applyProtection="0"/>
    <xf numFmtId="181" fontId="51" fillId="0" borderId="2">
      <alignment horizontal="right"/>
      <protection/>
    </xf>
    <xf numFmtId="37" fontId="61" fillId="0" borderId="0" applyAlignment="0">
      <protection/>
    </xf>
    <xf numFmtId="37" fontId="62" fillId="0" borderId="0" applyNumberFormat="0" applyFill="0" applyAlignment="0">
      <protection/>
    </xf>
    <xf numFmtId="0" fontId="0" fillId="0" borderId="0">
      <alignment/>
      <protection/>
    </xf>
    <xf numFmtId="1" fontId="63" fillId="0" borderId="0" applyProtection="0">
      <alignment horizontal="right" vertical="center"/>
    </xf>
    <xf numFmtId="9" fontId="0" fillId="0" borderId="0" applyFont="0" applyFill="0" applyBorder="0" applyAlignment="0" applyProtection="0"/>
    <xf numFmtId="0" fontId="21" fillId="0" borderId="0" applyFill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205" fontId="61" fillId="3" borderId="0">
      <alignment/>
      <protection/>
    </xf>
    <xf numFmtId="0" fontId="67" fillId="0" borderId="0" applyBorder="0" applyProtection="0">
      <alignment vertical="center"/>
    </xf>
    <xf numFmtId="199" fontId="67" fillId="0" borderId="6" applyBorder="0" applyProtection="0">
      <alignment horizontal="right" vertical="center"/>
    </xf>
    <xf numFmtId="0" fontId="68" fillId="4" borderId="0" applyBorder="0" applyProtection="0">
      <alignment horizontal="centerContinuous" vertical="center"/>
    </xf>
    <xf numFmtId="0" fontId="68" fillId="5" borderId="6" applyBorder="0" applyProtection="0">
      <alignment horizontal="centerContinuous" vertical="center"/>
    </xf>
    <xf numFmtId="0" fontId="69" fillId="0" borderId="0" applyFill="0" applyBorder="0" applyProtection="0">
      <alignment horizontal="left"/>
    </xf>
    <xf numFmtId="0" fontId="55" fillId="0" borderId="7" applyFill="0" applyBorder="0" applyProtection="0">
      <alignment horizontal="left" vertical="top"/>
    </xf>
    <xf numFmtId="209" fontId="70" fillId="0" borderId="6" applyFill="0" applyAlignment="0" applyProtection="0"/>
    <xf numFmtId="194" fontId="52" fillId="0" borderId="3">
      <alignment/>
      <protection/>
    </xf>
    <xf numFmtId="208" fontId="71" fillId="0" borderId="6" applyBorder="0" applyProtection="0">
      <alignment horizontal="right"/>
    </xf>
  </cellStyleXfs>
  <cellXfs count="1288">
    <xf numFmtId="0" fontId="0" fillId="0" borderId="0" xfId="0" applyAlignment="1">
      <alignment/>
    </xf>
    <xf numFmtId="0" fontId="3" fillId="6" borderId="0" xfId="57" applyFont="1" applyFill="1" applyProtection="1">
      <alignment/>
      <protection hidden="1"/>
    </xf>
    <xf numFmtId="0" fontId="3" fillId="3" borderId="0" xfId="57" applyFont="1" applyFill="1" applyProtection="1">
      <alignment/>
      <protection hidden="1"/>
    </xf>
    <xf numFmtId="0" fontId="4" fillId="3" borderId="0" xfId="57" applyFont="1" applyFill="1" applyProtection="1">
      <alignment/>
      <protection hidden="1"/>
    </xf>
    <xf numFmtId="0" fontId="3" fillId="3" borderId="0" xfId="57" applyFont="1" applyFill="1" applyBorder="1" applyProtection="1">
      <alignment/>
      <protection hidden="1"/>
    </xf>
    <xf numFmtId="0" fontId="4" fillId="6" borderId="0" xfId="57" applyFont="1" applyFill="1" applyProtection="1">
      <alignment/>
      <protection hidden="1"/>
    </xf>
    <xf numFmtId="0" fontId="3" fillId="6" borderId="0" xfId="57" applyFont="1" applyFill="1" applyBorder="1" applyProtection="1">
      <alignment/>
      <protection hidden="1"/>
    </xf>
    <xf numFmtId="0" fontId="3" fillId="6" borderId="0" xfId="0" applyFont="1" applyFill="1" applyAlignment="1" applyProtection="1">
      <alignment/>
      <protection hidden="1"/>
    </xf>
    <xf numFmtId="0" fontId="8" fillId="6" borderId="0" xfId="0" applyFont="1" applyFill="1" applyAlignment="1">
      <alignment/>
    </xf>
    <xf numFmtId="38" fontId="8" fillId="6" borderId="0" xfId="0" applyNumberFormat="1" applyFont="1" applyFill="1" applyAlignment="1">
      <alignment/>
    </xf>
    <xf numFmtId="38" fontId="3" fillId="6" borderId="0" xfId="0" applyNumberFormat="1" applyFont="1" applyFill="1" applyAlignment="1">
      <alignment/>
    </xf>
    <xf numFmtId="9" fontId="11" fillId="6" borderId="0" xfId="0" applyNumberFormat="1" applyFont="1" applyFill="1" applyAlignment="1">
      <alignment/>
    </xf>
    <xf numFmtId="0" fontId="11" fillId="6" borderId="0" xfId="0" applyFont="1" applyFill="1" applyAlignment="1">
      <alignment/>
    </xf>
    <xf numFmtId="9" fontId="3" fillId="6" borderId="0" xfId="0" applyNumberFormat="1" applyFont="1" applyFill="1" applyAlignment="1">
      <alignment/>
    </xf>
    <xf numFmtId="9" fontId="8" fillId="6" borderId="0" xfId="0" applyNumberFormat="1" applyFont="1" applyFill="1" applyAlignment="1">
      <alignment/>
    </xf>
    <xf numFmtId="0" fontId="15" fillId="6" borderId="0" xfId="57" applyFont="1" applyFill="1" applyProtection="1">
      <alignment/>
      <protection hidden="1"/>
    </xf>
    <xf numFmtId="0" fontId="11" fillId="6" borderId="0" xfId="57" applyFont="1" applyFill="1" applyAlignment="1" applyProtection="1">
      <alignment horizontal="right"/>
      <protection hidden="1"/>
    </xf>
    <xf numFmtId="0" fontId="12" fillId="7" borderId="0" xfId="57" applyFont="1" applyFill="1" applyBorder="1" applyAlignment="1" applyProtection="1">
      <alignment horizontal="right"/>
      <protection hidden="1"/>
    </xf>
    <xf numFmtId="0" fontId="19" fillId="6" borderId="0" xfId="57" applyFont="1" applyFill="1" applyProtection="1">
      <alignment/>
      <protection hidden="1"/>
    </xf>
    <xf numFmtId="0" fontId="11" fillId="6" borderId="0" xfId="57" applyFont="1" applyFill="1" applyProtection="1">
      <alignment/>
      <protection hidden="1"/>
    </xf>
    <xf numFmtId="0" fontId="10" fillId="7" borderId="0" xfId="58" applyNumberFormat="1" applyFont="1" applyFill="1" applyBorder="1" applyAlignment="1">
      <alignment horizontal="center"/>
      <protection/>
    </xf>
    <xf numFmtId="0" fontId="12" fillId="7" borderId="0" xfId="58" applyNumberFormat="1" applyFont="1" applyFill="1" applyBorder="1" applyAlignment="1">
      <alignment horizontal="center"/>
      <protection/>
    </xf>
    <xf numFmtId="9" fontId="12" fillId="7" borderId="0" xfId="58" applyNumberFormat="1" applyFont="1" applyFill="1" applyBorder="1" applyAlignment="1">
      <alignment horizontal="center"/>
      <protection/>
    </xf>
    <xf numFmtId="38" fontId="8" fillId="6" borderId="0" xfId="58" applyNumberFormat="1" applyFont="1" applyFill="1">
      <alignment/>
      <protection/>
    </xf>
    <xf numFmtId="38" fontId="3" fillId="6" borderId="0" xfId="58" applyNumberFormat="1" applyFont="1" applyFill="1">
      <alignment/>
      <protection/>
    </xf>
    <xf numFmtId="9" fontId="3" fillId="6" borderId="0" xfId="58" applyNumberFormat="1" applyFont="1" applyFill="1">
      <alignment/>
      <protection/>
    </xf>
    <xf numFmtId="38" fontId="11" fillId="6" borderId="0" xfId="58" applyNumberFormat="1" applyFont="1" applyFill="1">
      <alignment/>
      <protection/>
    </xf>
    <xf numFmtId="38" fontId="4" fillId="6" borderId="0" xfId="58" applyNumberFormat="1" applyFont="1" applyFill="1">
      <alignment/>
      <protection/>
    </xf>
    <xf numFmtId="38" fontId="13" fillId="7" borderId="0" xfId="58" applyNumberFormat="1" applyFont="1" applyFill="1" applyBorder="1" applyAlignment="1">
      <alignment/>
      <protection/>
    </xf>
    <xf numFmtId="38" fontId="6" fillId="7" borderId="0" xfId="58" applyNumberFormat="1" applyFont="1" applyFill="1" applyBorder="1" applyAlignment="1">
      <alignment horizontal="left"/>
      <protection/>
    </xf>
    <xf numFmtId="184" fontId="7" fillId="7" borderId="8" xfId="58" applyNumberFormat="1" applyFont="1" applyFill="1" applyBorder="1" applyAlignment="1">
      <alignment/>
      <protection/>
    </xf>
    <xf numFmtId="184" fontId="7" fillId="7" borderId="0" xfId="58" applyNumberFormat="1" applyFont="1" applyFill="1" applyBorder="1" applyAlignment="1">
      <alignment/>
      <protection/>
    </xf>
    <xf numFmtId="9" fontId="7" fillId="7" borderId="0" xfId="58" applyNumberFormat="1" applyFont="1" applyFill="1" applyBorder="1" applyAlignment="1">
      <alignment/>
      <protection/>
    </xf>
    <xf numFmtId="38" fontId="7" fillId="7" borderId="0" xfId="58" applyNumberFormat="1" applyFont="1" applyFill="1" applyBorder="1" applyAlignment="1">
      <alignment horizontal="left"/>
      <protection/>
    </xf>
    <xf numFmtId="185" fontId="7" fillId="7" borderId="8" xfId="58" applyNumberFormat="1" applyFont="1" applyFill="1" applyBorder="1" applyAlignment="1">
      <alignment/>
      <protection/>
    </xf>
    <xf numFmtId="38" fontId="4" fillId="6" borderId="0" xfId="58" applyNumberFormat="1" applyFont="1" applyFill="1" applyBorder="1">
      <alignment/>
      <protection/>
    </xf>
    <xf numFmtId="9" fontId="4" fillId="6" borderId="0" xfId="58" applyNumberFormat="1" applyFont="1" applyFill="1" applyBorder="1">
      <alignment/>
      <protection/>
    </xf>
    <xf numFmtId="38" fontId="7" fillId="7" borderId="0" xfId="58" applyNumberFormat="1" applyFont="1" applyFill="1" applyBorder="1" applyAlignment="1">
      <alignment/>
      <protection/>
    </xf>
    <xf numFmtId="38" fontId="7" fillId="7" borderId="0" xfId="58" applyNumberFormat="1" applyFont="1" applyFill="1" applyBorder="1" applyAlignment="1" quotePrefix="1">
      <alignment horizontal="left"/>
      <protection/>
    </xf>
    <xf numFmtId="185" fontId="7" fillId="7" borderId="0" xfId="58" applyNumberFormat="1" applyFont="1" applyFill="1" applyBorder="1" applyAlignment="1">
      <alignment/>
      <protection/>
    </xf>
    <xf numFmtId="9" fontId="3" fillId="3" borderId="0" xfId="57" applyNumberFormat="1" applyFont="1" applyFill="1" applyProtection="1">
      <alignment/>
      <protection hidden="1"/>
    </xf>
    <xf numFmtId="9" fontId="3" fillId="6" borderId="0" xfId="57" applyNumberFormat="1" applyFont="1" applyFill="1" applyProtection="1">
      <alignment/>
      <protection hidden="1"/>
    </xf>
    <xf numFmtId="0" fontId="3" fillId="6" borderId="0" xfId="59" applyFont="1" applyFill="1" applyAlignment="1">
      <alignment vertical="top"/>
      <protection/>
    </xf>
    <xf numFmtId="0" fontId="3" fillId="6" borderId="0" xfId="0" applyFont="1" applyFill="1" applyAlignment="1">
      <alignment/>
    </xf>
    <xf numFmtId="0" fontId="3" fillId="6" borderId="0" xfId="59" applyFont="1" applyFill="1">
      <alignment/>
      <protection/>
    </xf>
    <xf numFmtId="182" fontId="3" fillId="6" borderId="0" xfId="0" applyNumberFormat="1" applyFont="1" applyFill="1" applyAlignment="1">
      <alignment/>
    </xf>
    <xf numFmtId="0" fontId="3" fillId="6" borderId="0" xfId="0" applyFont="1" applyFill="1" applyAlignment="1">
      <alignment horizontal="center"/>
    </xf>
    <xf numFmtId="0" fontId="11" fillId="6" borderId="0" xfId="57" applyFont="1" applyFill="1" applyProtection="1">
      <alignment/>
      <protection/>
    </xf>
    <xf numFmtId="38" fontId="11" fillId="6" borderId="0" xfId="0" applyNumberFormat="1" applyFont="1" applyFill="1" applyAlignment="1" applyProtection="1">
      <alignment/>
      <protection/>
    </xf>
    <xf numFmtId="0" fontId="12" fillId="8" borderId="0" xfId="0" applyNumberFormat="1" applyFont="1" applyFill="1" applyBorder="1" applyAlignment="1" applyProtection="1">
      <alignment horizontal="center"/>
      <protection/>
    </xf>
    <xf numFmtId="0" fontId="12" fillId="7" borderId="0" xfId="0" applyNumberFormat="1" applyFont="1" applyFill="1" applyBorder="1" applyAlignment="1" applyProtection="1">
      <alignment horizontal="center"/>
      <protection/>
    </xf>
    <xf numFmtId="9" fontId="12" fillId="8" borderId="0" xfId="0" applyNumberFormat="1" applyFont="1" applyFill="1" applyBorder="1" applyAlignment="1" applyProtection="1">
      <alignment horizontal="center"/>
      <protection/>
    </xf>
    <xf numFmtId="0" fontId="11" fillId="6" borderId="0" xfId="57" applyFont="1" applyFill="1" applyAlignment="1" applyProtection="1">
      <alignment horizontal="right"/>
      <protection/>
    </xf>
    <xf numFmtId="0" fontId="12" fillId="7" borderId="0" xfId="57" applyFont="1" applyFill="1" applyBorder="1" applyAlignment="1" applyProtection="1">
      <alignment horizontal="right"/>
      <protection/>
    </xf>
    <xf numFmtId="0" fontId="19" fillId="6" borderId="0" xfId="57" applyFont="1" applyFill="1" applyProtection="1">
      <alignment/>
      <protection/>
    </xf>
    <xf numFmtId="0" fontId="16" fillId="7" borderId="9" xfId="57" applyFont="1" applyFill="1" applyBorder="1" applyAlignment="1" applyProtection="1">
      <alignment/>
      <protection/>
    </xf>
    <xf numFmtId="182" fontId="16" fillId="7" borderId="8" xfId="57" applyNumberFormat="1" applyFont="1" applyFill="1" applyBorder="1" applyAlignment="1" applyProtection="1">
      <alignment/>
      <protection/>
    </xf>
    <xf numFmtId="0" fontId="16" fillId="7" borderId="0" xfId="57" applyFont="1" applyFill="1" applyBorder="1" applyAlignment="1" applyProtection="1">
      <alignment/>
      <protection/>
    </xf>
    <xf numFmtId="0" fontId="3" fillId="6" borderId="0" xfId="57" applyFont="1" applyFill="1" applyProtection="1">
      <alignment/>
      <protection/>
    </xf>
    <xf numFmtId="0" fontId="7" fillId="7" borderId="0" xfId="57" applyFont="1" applyFill="1" applyBorder="1" applyAlignment="1" applyProtection="1">
      <alignment/>
      <protection/>
    </xf>
    <xf numFmtId="0" fontId="7" fillId="7" borderId="0" xfId="57" applyFont="1" applyFill="1" applyBorder="1" applyAlignment="1" applyProtection="1" quotePrefix="1">
      <alignment/>
      <protection/>
    </xf>
    <xf numFmtId="9" fontId="7" fillId="7" borderId="8" xfId="57" applyNumberFormat="1" applyFont="1" applyFill="1" applyBorder="1" applyAlignment="1" applyProtection="1">
      <alignment/>
      <protection/>
    </xf>
    <xf numFmtId="38" fontId="7" fillId="7" borderId="0" xfId="57" applyNumberFormat="1" applyFont="1" applyFill="1" applyBorder="1" applyAlignment="1" applyProtection="1">
      <alignment/>
      <protection/>
    </xf>
    <xf numFmtId="3" fontId="16" fillId="7" borderId="8" xfId="57" applyNumberFormat="1" applyFont="1" applyFill="1" applyBorder="1" applyAlignment="1" applyProtection="1">
      <alignment/>
      <protection/>
    </xf>
    <xf numFmtId="3" fontId="7" fillId="7" borderId="8" xfId="57" applyNumberFormat="1" applyFont="1" applyFill="1" applyBorder="1" applyAlignment="1" applyProtection="1">
      <alignment/>
      <protection/>
    </xf>
    <xf numFmtId="0" fontId="15" fillId="6" borderId="0" xfId="57" applyFont="1" applyFill="1" applyProtection="1">
      <alignment/>
      <protection/>
    </xf>
    <xf numFmtId="0" fontId="3" fillId="3" borderId="0" xfId="57" applyFont="1" applyFill="1" applyProtection="1">
      <alignment/>
      <protection/>
    </xf>
    <xf numFmtId="0" fontId="4" fillId="3" borderId="0" xfId="57" applyFont="1" applyFill="1" applyProtection="1">
      <alignment/>
      <protection/>
    </xf>
    <xf numFmtId="0" fontId="3" fillId="3" borderId="0" xfId="57" applyFont="1" applyFill="1" applyBorder="1" applyProtection="1">
      <alignment/>
      <protection/>
    </xf>
    <xf numFmtId="0" fontId="10" fillId="7" borderId="0" xfId="0" applyNumberFormat="1" applyFont="1" applyFill="1" applyBorder="1" applyAlignment="1" applyProtection="1">
      <alignment horizontal="center"/>
      <protection/>
    </xf>
    <xf numFmtId="38" fontId="8" fillId="6" borderId="0" xfId="0" applyNumberFormat="1" applyFont="1" applyFill="1" applyAlignment="1" applyProtection="1">
      <alignment/>
      <protection/>
    </xf>
    <xf numFmtId="38" fontId="3" fillId="6" borderId="0" xfId="0" applyNumberFormat="1" applyFont="1" applyFill="1" applyAlignment="1" applyProtection="1">
      <alignment/>
      <protection/>
    </xf>
    <xf numFmtId="38" fontId="3" fillId="3" borderId="0" xfId="0" applyNumberFormat="1" applyFont="1" applyFill="1" applyAlignment="1" applyProtection="1">
      <alignment/>
      <protection/>
    </xf>
    <xf numFmtId="38" fontId="13" fillId="7" borderId="0" xfId="0" applyNumberFormat="1" applyFont="1" applyFill="1" applyBorder="1" applyAlignment="1" applyProtection="1">
      <alignment/>
      <protection/>
    </xf>
    <xf numFmtId="38" fontId="7" fillId="7" borderId="0" xfId="0" applyNumberFormat="1" applyFont="1" applyFill="1" applyBorder="1" applyAlignment="1" applyProtection="1">
      <alignment horizontal="left"/>
      <protection/>
    </xf>
    <xf numFmtId="38" fontId="7" fillId="7" borderId="8" xfId="0" applyNumberFormat="1" applyFont="1" applyFill="1" applyBorder="1" applyAlignment="1" applyProtection="1">
      <alignment/>
      <protection/>
    </xf>
    <xf numFmtId="38" fontId="4" fillId="3" borderId="0" xfId="0" applyNumberFormat="1" applyFont="1" applyFill="1" applyAlignment="1" applyProtection="1">
      <alignment/>
      <protection/>
    </xf>
    <xf numFmtId="38" fontId="4" fillId="6" borderId="0" xfId="0" applyNumberFormat="1" applyFont="1" applyFill="1" applyAlignment="1" applyProtection="1">
      <alignment/>
      <protection/>
    </xf>
    <xf numFmtId="0" fontId="11" fillId="6" borderId="0" xfId="0" applyFont="1" applyFill="1" applyAlignment="1" applyProtection="1">
      <alignment/>
      <protection/>
    </xf>
    <xf numFmtId="38" fontId="6" fillId="7" borderId="0" xfId="0" applyNumberFormat="1" applyFont="1" applyFill="1" applyBorder="1" applyAlignment="1" applyProtection="1">
      <alignment horizontal="left"/>
      <protection/>
    </xf>
    <xf numFmtId="38" fontId="7" fillId="8" borderId="0" xfId="0" applyNumberFormat="1" applyFont="1" applyFill="1" applyBorder="1" applyAlignment="1" applyProtection="1">
      <alignment/>
      <protection/>
    </xf>
    <xf numFmtId="38" fontId="7" fillId="7" borderId="0" xfId="0" applyNumberFormat="1" applyFont="1" applyFill="1" applyBorder="1" applyAlignment="1" applyProtection="1">
      <alignment/>
      <protection/>
    </xf>
    <xf numFmtId="9" fontId="3" fillId="3" borderId="0" xfId="0" applyNumberFormat="1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38" fontId="8" fillId="3" borderId="0" xfId="0" applyNumberFormat="1" applyFont="1" applyFill="1" applyAlignment="1" applyProtection="1">
      <alignment/>
      <protection/>
    </xf>
    <xf numFmtId="182" fontId="7" fillId="7" borderId="8" xfId="57" applyNumberFormat="1" applyFont="1" applyFill="1" applyBorder="1" applyAlignment="1" applyProtection="1">
      <alignment/>
      <protection/>
    </xf>
    <xf numFmtId="9" fontId="7" fillId="7" borderId="0" xfId="57" applyNumberFormat="1" applyFont="1" applyFill="1" applyBorder="1" applyAlignment="1" applyProtection="1">
      <alignment/>
      <protection/>
    </xf>
    <xf numFmtId="4" fontId="7" fillId="7" borderId="0" xfId="57" applyNumberFormat="1" applyFont="1" applyFill="1" applyBorder="1" applyAlignment="1" applyProtection="1">
      <alignment/>
      <protection/>
    </xf>
    <xf numFmtId="0" fontId="3" fillId="6" borderId="0" xfId="0" applyFont="1" applyFill="1" applyAlignment="1" applyProtection="1">
      <alignment/>
      <protection/>
    </xf>
    <xf numFmtId="182" fontId="4" fillId="6" borderId="0" xfId="56" applyNumberFormat="1" applyFont="1" applyFill="1" applyBorder="1" applyProtection="1">
      <alignment/>
      <protection/>
    </xf>
    <xf numFmtId="0" fontId="4" fillId="6" borderId="0" xfId="56" applyFont="1" applyFill="1" applyBorder="1" applyProtection="1">
      <alignment/>
      <protection/>
    </xf>
    <xf numFmtId="0" fontId="4" fillId="6" borderId="0" xfId="56" applyFont="1" applyFill="1" applyBorder="1" applyAlignment="1" applyProtection="1">
      <alignment horizontal="center"/>
      <protection/>
    </xf>
    <xf numFmtId="15" fontId="4" fillId="6" borderId="0" xfId="56" applyNumberFormat="1" applyFont="1" applyFill="1" applyBorder="1" applyProtection="1">
      <alignment/>
      <protection/>
    </xf>
    <xf numFmtId="16" fontId="22" fillId="6" borderId="0" xfId="56" applyNumberFormat="1" applyFont="1" applyFill="1" applyBorder="1" applyAlignment="1" applyProtection="1">
      <alignment horizontal="right"/>
      <protection/>
    </xf>
    <xf numFmtId="0" fontId="4" fillId="6" borderId="0" xfId="56" applyFont="1" applyFill="1" applyBorder="1" applyAlignment="1" applyProtection="1">
      <alignment horizontal="right"/>
      <protection/>
    </xf>
    <xf numFmtId="3" fontId="4" fillId="6" borderId="0" xfId="56" applyNumberFormat="1" applyFont="1" applyFill="1" applyBorder="1" applyAlignment="1" applyProtection="1">
      <alignment horizontal="center"/>
      <protection/>
    </xf>
    <xf numFmtId="15" fontId="4" fillId="6" borderId="0" xfId="56" applyNumberFormat="1" applyFont="1" applyFill="1" applyBorder="1" applyAlignment="1" applyProtection="1">
      <alignment horizontal="center"/>
      <protection/>
    </xf>
    <xf numFmtId="186" fontId="6" fillId="7" borderId="0" xfId="57" applyNumberFormat="1" applyFont="1" applyFill="1" applyBorder="1" applyAlignment="1" applyProtection="1">
      <alignment/>
      <protection/>
    </xf>
    <xf numFmtId="182" fontId="4" fillId="6" borderId="0" xfId="56" applyNumberFormat="1" applyFont="1" applyFill="1" applyBorder="1" applyAlignment="1" applyProtection="1">
      <alignment horizontal="right" wrapText="1"/>
      <protection/>
    </xf>
    <xf numFmtId="0" fontId="4" fillId="6" borderId="0" xfId="56" applyFont="1" applyFill="1" applyBorder="1" applyAlignment="1" applyProtection="1">
      <alignment horizontal="left" wrapText="1"/>
      <protection/>
    </xf>
    <xf numFmtId="15" fontId="4" fillId="6" borderId="0" xfId="56" applyNumberFormat="1" applyFont="1" applyFill="1" applyBorder="1" applyAlignment="1" applyProtection="1">
      <alignment horizontal="center" vertical="top" wrapText="1"/>
      <protection/>
    </xf>
    <xf numFmtId="0" fontId="23" fillId="6" borderId="0" xfId="56" applyFont="1" applyFill="1" applyBorder="1" applyAlignment="1" applyProtection="1">
      <alignment horizontal="center" vertical="top"/>
      <protection/>
    </xf>
    <xf numFmtId="182" fontId="6" fillId="7" borderId="8" xfId="57" applyNumberFormat="1" applyFont="1" applyFill="1" applyBorder="1" applyAlignment="1" applyProtection="1">
      <alignment wrapText="1"/>
      <protection/>
    </xf>
    <xf numFmtId="0" fontId="6" fillId="7" borderId="9" xfId="57" applyFont="1" applyFill="1" applyBorder="1" applyAlignment="1" applyProtection="1">
      <alignment/>
      <protection/>
    </xf>
    <xf numFmtId="0" fontId="12" fillId="7" borderId="9" xfId="57" applyFont="1" applyFill="1" applyBorder="1" applyAlignment="1" applyProtection="1">
      <alignment/>
      <protection/>
    </xf>
    <xf numFmtId="0" fontId="12" fillId="7" borderId="8" xfId="57" applyFont="1" applyFill="1" applyBorder="1" applyAlignment="1" applyProtection="1">
      <alignment horizontal="center"/>
      <protection/>
    </xf>
    <xf numFmtId="182" fontId="12" fillId="7" borderId="8" xfId="57" applyNumberFormat="1" applyFont="1" applyFill="1" applyBorder="1" applyAlignment="1" applyProtection="1">
      <alignment horizontal="center"/>
      <protection/>
    </xf>
    <xf numFmtId="182" fontId="12" fillId="7" borderId="8" xfId="57" applyNumberFormat="1" applyFont="1" applyFill="1" applyBorder="1" applyAlignment="1" applyProtection="1">
      <alignment/>
      <protection/>
    </xf>
    <xf numFmtId="10" fontId="3" fillId="6" borderId="0" xfId="56" applyNumberFormat="1" applyFont="1" applyFill="1" applyBorder="1" applyAlignment="1" applyProtection="1">
      <alignment horizontal="center"/>
      <protection/>
    </xf>
    <xf numFmtId="15" fontId="3" fillId="6" borderId="0" xfId="56" applyNumberFormat="1" applyFont="1" applyFill="1" applyBorder="1" applyProtection="1">
      <alignment/>
      <protection/>
    </xf>
    <xf numFmtId="16" fontId="3" fillId="6" borderId="0" xfId="56" applyNumberFormat="1" applyFont="1" applyFill="1" applyBorder="1" applyAlignment="1" applyProtection="1">
      <alignment horizontal="right"/>
      <protection/>
    </xf>
    <xf numFmtId="3" fontId="3" fillId="6" borderId="0" xfId="56" applyNumberFormat="1" applyFont="1" applyFill="1" applyBorder="1" applyAlignment="1" applyProtection="1">
      <alignment horizontal="center"/>
      <protection/>
    </xf>
    <xf numFmtId="0" fontId="3" fillId="6" borderId="0" xfId="56" applyFont="1" applyFill="1" applyBorder="1" applyProtection="1">
      <alignment/>
      <protection/>
    </xf>
    <xf numFmtId="0" fontId="3" fillId="6" borderId="0" xfId="56" applyFont="1" applyFill="1" applyBorder="1" applyAlignment="1" applyProtection="1">
      <alignment horizontal="center"/>
      <protection/>
    </xf>
    <xf numFmtId="0" fontId="25" fillId="3" borderId="0" xfId="57" applyFont="1" applyFill="1" applyProtection="1">
      <alignment/>
      <protection/>
    </xf>
    <xf numFmtId="15" fontId="4" fillId="6" borderId="0" xfId="56" applyNumberFormat="1" applyFont="1" applyFill="1" applyBorder="1" applyAlignment="1" applyProtection="1">
      <alignment horizontal="right"/>
      <protection/>
    </xf>
    <xf numFmtId="182" fontId="6" fillId="7" borderId="8" xfId="57" applyNumberFormat="1" applyFont="1" applyFill="1" applyBorder="1" applyAlignment="1" applyProtection="1">
      <alignment horizontal="center" wrapText="1"/>
      <protection/>
    </xf>
    <xf numFmtId="183" fontId="6" fillId="7" borderId="8" xfId="57" applyNumberFormat="1" applyFont="1" applyFill="1" applyBorder="1" applyAlignment="1" applyProtection="1">
      <alignment horizontal="right" wrapText="1"/>
      <protection/>
    </xf>
    <xf numFmtId="10" fontId="3" fillId="6" borderId="0" xfId="56" applyNumberFormat="1" applyFont="1" applyFill="1" applyBorder="1" applyAlignment="1" applyProtection="1">
      <alignment horizontal="right"/>
      <protection/>
    </xf>
    <xf numFmtId="0" fontId="3" fillId="6" borderId="0" xfId="0" applyFont="1" applyFill="1" applyAlignment="1">
      <alignment horizontal="right"/>
    </xf>
    <xf numFmtId="9" fontId="7" fillId="7" borderId="0" xfId="55" applyNumberFormat="1" applyFont="1" applyFill="1" applyBorder="1" applyAlignment="1">
      <alignment/>
    </xf>
    <xf numFmtId="0" fontId="25" fillId="3" borderId="0" xfId="57" applyFont="1" applyFill="1" applyProtection="1">
      <alignment/>
      <protection hidden="1"/>
    </xf>
    <xf numFmtId="2" fontId="7" fillId="7" borderId="0" xfId="57" applyNumberFormat="1" applyFont="1" applyFill="1" applyBorder="1" applyAlignment="1" applyProtection="1">
      <alignment/>
      <protection/>
    </xf>
    <xf numFmtId="0" fontId="7" fillId="7" borderId="10" xfId="57" applyFont="1" applyFill="1" applyBorder="1" applyAlignment="1" applyProtection="1">
      <alignment/>
      <protection/>
    </xf>
    <xf numFmtId="0" fontId="7" fillId="7" borderId="11" xfId="57" applyFont="1" applyFill="1" applyBorder="1" applyAlignment="1" applyProtection="1">
      <alignment/>
      <protection/>
    </xf>
    <xf numFmtId="38" fontId="12" fillId="6" borderId="0" xfId="0" applyNumberFormat="1" applyFont="1" applyFill="1" applyAlignment="1" applyProtection="1">
      <alignment/>
      <protection/>
    </xf>
    <xf numFmtId="0" fontId="16" fillId="7" borderId="0" xfId="0" applyNumberFormat="1" applyFont="1" applyFill="1" applyBorder="1" applyAlignment="1" applyProtection="1">
      <alignment horizontal="center"/>
      <protection/>
    </xf>
    <xf numFmtId="9" fontId="12" fillId="7" borderId="0" xfId="0" applyNumberFormat="1" applyFont="1" applyFill="1" applyBorder="1" applyAlignment="1" applyProtection="1">
      <alignment horizontal="center"/>
      <protection/>
    </xf>
    <xf numFmtId="3" fontId="12" fillId="7" borderId="0" xfId="0" applyNumberFormat="1" applyFont="1" applyFill="1" applyBorder="1" applyAlignment="1" applyProtection="1">
      <alignment horizontal="center"/>
      <protection/>
    </xf>
    <xf numFmtId="3" fontId="7" fillId="7" borderId="0" xfId="57" applyNumberFormat="1" applyFont="1" applyFill="1" applyBorder="1" applyAlignment="1" applyProtection="1">
      <alignment/>
      <protection/>
    </xf>
    <xf numFmtId="3" fontId="4" fillId="3" borderId="0" xfId="57" applyNumberFormat="1" applyFont="1" applyFill="1" applyProtection="1">
      <alignment/>
      <protection/>
    </xf>
    <xf numFmtId="3" fontId="3" fillId="6" borderId="0" xfId="57" applyNumberFormat="1" applyFont="1" applyFill="1" applyBorder="1" applyProtection="1">
      <alignment/>
      <protection hidden="1"/>
    </xf>
    <xf numFmtId="0" fontId="7" fillId="7" borderId="12" xfId="57" applyFont="1" applyFill="1" applyBorder="1" applyAlignment="1" applyProtection="1" quotePrefix="1">
      <alignment/>
      <protection/>
    </xf>
    <xf numFmtId="0" fontId="3" fillId="3" borderId="0" xfId="0" applyFont="1" applyFill="1" applyAlignment="1">
      <alignment/>
    </xf>
    <xf numFmtId="182" fontId="3" fillId="3" borderId="0" xfId="0" applyNumberFormat="1" applyFont="1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9" fontId="4" fillId="3" borderId="0" xfId="0" applyNumberFormat="1" applyFont="1" applyFill="1" applyBorder="1" applyAlignment="1" applyProtection="1">
      <alignment horizontal="center"/>
      <protection/>
    </xf>
    <xf numFmtId="9" fontId="3" fillId="3" borderId="0" xfId="0" applyNumberFormat="1" applyFont="1" applyFill="1" applyBorder="1" applyAlignment="1" applyProtection="1">
      <alignment/>
      <protection/>
    </xf>
    <xf numFmtId="9" fontId="7" fillId="7" borderId="13" xfId="55" applyNumberFormat="1" applyFont="1" applyFill="1" applyBorder="1" applyAlignment="1">
      <alignment/>
    </xf>
    <xf numFmtId="9" fontId="7" fillId="7" borderId="13" xfId="55" applyNumberFormat="1" applyFont="1" applyFill="1" applyBorder="1" applyAlignment="1">
      <alignment horizontal="right"/>
    </xf>
    <xf numFmtId="9" fontId="7" fillId="7" borderId="14" xfId="55" applyFont="1" applyFill="1" applyBorder="1" applyAlignment="1">
      <alignment/>
    </xf>
    <xf numFmtId="9" fontId="7" fillId="7" borderId="14" xfId="55" applyFont="1" applyFill="1" applyBorder="1" applyAlignment="1">
      <alignment horizontal="right"/>
    </xf>
    <xf numFmtId="9" fontId="7" fillId="7" borderId="8" xfId="57" applyNumberFormat="1" applyFont="1" applyFill="1" applyBorder="1" applyAlignment="1" applyProtection="1">
      <alignment horizontal="right"/>
      <protection/>
    </xf>
    <xf numFmtId="38" fontId="3" fillId="3" borderId="0" xfId="0" applyNumberFormat="1" applyFont="1" applyFill="1" applyAlignment="1" applyProtection="1">
      <alignment/>
      <protection locked="0"/>
    </xf>
    <xf numFmtId="180" fontId="3" fillId="6" borderId="0" xfId="0" applyNumberFormat="1" applyFont="1" applyFill="1" applyBorder="1" applyAlignment="1" applyProtection="1">
      <alignment/>
      <protection/>
    </xf>
    <xf numFmtId="38" fontId="4" fillId="6" borderId="0" xfId="0" applyNumberFormat="1" applyFont="1" applyFill="1" applyBorder="1" applyAlignment="1" applyProtection="1">
      <alignment/>
      <protection/>
    </xf>
    <xf numFmtId="187" fontId="7" fillId="7" borderId="8" xfId="58" applyNumberFormat="1" applyFont="1" applyFill="1" applyBorder="1" applyAlignment="1">
      <alignment/>
      <protection/>
    </xf>
    <xf numFmtId="9" fontId="7" fillId="7" borderId="14" xfId="55" applyNumberFormat="1" applyFont="1" applyFill="1" applyBorder="1" applyAlignment="1">
      <alignment/>
    </xf>
    <xf numFmtId="38" fontId="16" fillId="7" borderId="8" xfId="57" applyNumberFormat="1" applyFont="1" applyFill="1" applyBorder="1" applyAlignment="1" applyProtection="1">
      <alignment/>
      <protection/>
    </xf>
    <xf numFmtId="38" fontId="7" fillId="7" borderId="15" xfId="57" applyNumberFormat="1" applyFont="1" applyFill="1" applyBorder="1" applyAlignment="1" applyProtection="1">
      <alignment/>
      <protection/>
    </xf>
    <xf numFmtId="38" fontId="7" fillId="7" borderId="8" xfId="57" applyNumberFormat="1" applyFont="1" applyFill="1" applyBorder="1" applyAlignment="1" applyProtection="1">
      <alignment/>
      <protection/>
    </xf>
    <xf numFmtId="38" fontId="3" fillId="3" borderId="0" xfId="0" applyNumberFormat="1" applyFont="1" applyFill="1" applyAlignment="1">
      <alignment/>
    </xf>
    <xf numFmtId="9" fontId="8" fillId="6" borderId="0" xfId="0" applyNumberFormat="1" applyFont="1" applyFill="1" applyBorder="1" applyAlignment="1">
      <alignment/>
    </xf>
    <xf numFmtId="38" fontId="7" fillId="7" borderId="16" xfId="0" applyNumberFormat="1" applyFont="1" applyFill="1" applyBorder="1" applyAlignment="1" applyProtection="1">
      <alignment/>
      <protection/>
    </xf>
    <xf numFmtId="180" fontId="3" fillId="6" borderId="16" xfId="0" applyNumberFormat="1" applyFont="1" applyFill="1" applyBorder="1" applyAlignment="1" applyProtection="1">
      <alignment/>
      <protection/>
    </xf>
    <xf numFmtId="184" fontId="7" fillId="7" borderId="0" xfId="58" applyNumberFormat="1" applyFont="1" applyFill="1" applyBorder="1" applyAlignment="1">
      <alignment horizontal="right"/>
      <protection/>
    </xf>
    <xf numFmtId="38" fontId="4" fillId="6" borderId="0" xfId="58" applyNumberFormat="1" applyFont="1" applyFill="1" applyBorder="1" applyAlignment="1">
      <alignment horizontal="right"/>
      <protection/>
    </xf>
    <xf numFmtId="9" fontId="7" fillId="7" borderId="0" xfId="58" applyNumberFormat="1" applyFont="1" applyFill="1" applyBorder="1" applyAlignment="1">
      <alignment horizontal="right"/>
      <protection/>
    </xf>
    <xf numFmtId="9" fontId="4" fillId="6" borderId="0" xfId="58" applyNumberFormat="1" applyFont="1" applyFill="1" applyBorder="1" applyAlignment="1">
      <alignment horizontal="right"/>
      <protection/>
    </xf>
    <xf numFmtId="40" fontId="4" fillId="6" borderId="0" xfId="58" applyNumberFormat="1" applyFont="1" applyFill="1" applyAlignment="1">
      <alignment horizontal="right" wrapText="1"/>
      <protection/>
    </xf>
    <xf numFmtId="40" fontId="4" fillId="6" borderId="0" xfId="58" applyNumberFormat="1" applyFont="1" applyFill="1" applyBorder="1" applyAlignment="1">
      <alignment horizontal="right" wrapText="1"/>
      <protection/>
    </xf>
    <xf numFmtId="9" fontId="4" fillId="6" borderId="0" xfId="55" applyNumberFormat="1" applyFont="1" applyFill="1" applyAlignment="1">
      <alignment horizontal="right" wrapText="1"/>
    </xf>
    <xf numFmtId="9" fontId="3" fillId="6" borderId="0" xfId="58" applyNumberFormat="1" applyFont="1" applyFill="1" applyBorder="1" applyAlignment="1">
      <alignment horizontal="right"/>
      <protection/>
    </xf>
    <xf numFmtId="38" fontId="6" fillId="7" borderId="0" xfId="58" applyNumberFormat="1" applyFont="1" applyFill="1" applyBorder="1" applyAlignment="1">
      <alignment horizontal="right"/>
      <protection/>
    </xf>
    <xf numFmtId="9" fontId="6" fillId="7" borderId="0" xfId="58" applyNumberFormat="1" applyFont="1" applyFill="1" applyBorder="1" applyAlignment="1">
      <alignment horizontal="right"/>
      <protection/>
    </xf>
    <xf numFmtId="9" fontId="4" fillId="6" borderId="0" xfId="58" applyNumberFormat="1" applyFont="1" applyFill="1" applyAlignment="1">
      <alignment horizontal="right"/>
      <protection/>
    </xf>
    <xf numFmtId="38" fontId="4" fillId="3" borderId="0" xfId="0" applyNumberFormat="1" applyFont="1" applyFill="1" applyBorder="1" applyAlignment="1" applyProtection="1">
      <alignment/>
      <protection/>
    </xf>
    <xf numFmtId="0" fontId="25" fillId="3" borderId="0" xfId="57" applyFont="1" applyFill="1" applyAlignment="1" applyProtection="1">
      <alignment horizontal="left"/>
      <protection hidden="1"/>
    </xf>
    <xf numFmtId="180" fontId="7" fillId="7" borderId="8" xfId="55" applyNumberFormat="1" applyFont="1" applyFill="1" applyBorder="1" applyAlignment="1" applyProtection="1">
      <alignment/>
      <protection/>
    </xf>
    <xf numFmtId="0" fontId="29" fillId="3" borderId="0" xfId="57" applyFont="1" applyFill="1" applyProtection="1">
      <alignment/>
      <protection hidden="1"/>
    </xf>
    <xf numFmtId="38" fontId="25" fillId="3" borderId="0" xfId="0" applyNumberFormat="1" applyFont="1" applyFill="1" applyAlignment="1">
      <alignment/>
    </xf>
    <xf numFmtId="180" fontId="3" fillId="6" borderId="0" xfId="55" applyNumberFormat="1" applyFont="1" applyFill="1" applyAlignment="1" applyProtection="1">
      <alignment/>
      <protection/>
    </xf>
    <xf numFmtId="180" fontId="7" fillId="7" borderId="0" xfId="55" applyNumberFormat="1" applyFont="1" applyFill="1" applyBorder="1" applyAlignment="1" applyProtection="1">
      <alignment/>
      <protection/>
    </xf>
    <xf numFmtId="188" fontId="11" fillId="6" borderId="0" xfId="24" applyNumberFormat="1" applyFont="1" applyFill="1" applyAlignment="1">
      <alignment/>
    </xf>
    <xf numFmtId="182" fontId="12" fillId="7" borderId="14" xfId="57" applyNumberFormat="1" applyFont="1" applyFill="1" applyBorder="1" applyAlignment="1" applyProtection="1">
      <alignment/>
      <protection/>
    </xf>
    <xf numFmtId="38" fontId="12" fillId="7" borderId="0" xfId="0" applyNumberFormat="1" applyFont="1" applyFill="1" applyBorder="1" applyAlignment="1" applyProtection="1">
      <alignment horizontal="center"/>
      <protection/>
    </xf>
    <xf numFmtId="43" fontId="7" fillId="7" borderId="8" xfId="24" applyFont="1" applyFill="1" applyBorder="1" applyAlignment="1" applyProtection="1">
      <alignment/>
      <protection/>
    </xf>
    <xf numFmtId="38" fontId="11" fillId="3" borderId="0" xfId="0" applyNumberFormat="1" applyFont="1" applyFill="1" applyAlignment="1" applyProtection="1">
      <alignment/>
      <protection/>
    </xf>
    <xf numFmtId="38" fontId="7" fillId="7" borderId="0" xfId="0" applyNumberFormat="1" applyFont="1" applyFill="1" applyBorder="1" applyAlignment="1" applyProtection="1" quotePrefix="1">
      <alignment horizontal="left"/>
      <protection/>
    </xf>
    <xf numFmtId="0" fontId="11" fillId="3" borderId="0" xfId="57" applyFont="1" applyFill="1" applyAlignment="1" applyProtection="1">
      <alignment horizontal="right"/>
      <protection/>
    </xf>
    <xf numFmtId="180" fontId="7" fillId="7" borderId="13" xfId="55" applyNumberFormat="1" applyFont="1" applyFill="1" applyBorder="1" applyAlignment="1">
      <alignment/>
    </xf>
    <xf numFmtId="180" fontId="7" fillId="7" borderId="16" xfId="55" applyNumberFormat="1" applyFont="1" applyFill="1" applyBorder="1" applyAlignment="1" applyProtection="1">
      <alignment/>
      <protection/>
    </xf>
    <xf numFmtId="186" fontId="6" fillId="7" borderId="13" xfId="57" applyNumberFormat="1" applyFont="1" applyFill="1" applyBorder="1" applyAlignment="1" applyProtection="1">
      <alignment horizontal="center" wrapText="1"/>
      <protection/>
    </xf>
    <xf numFmtId="180" fontId="7" fillId="7" borderId="0" xfId="55" applyNumberFormat="1" applyFont="1" applyFill="1" applyBorder="1" applyAlignment="1" applyProtection="1" quotePrefix="1">
      <alignment/>
      <protection/>
    </xf>
    <xf numFmtId="0" fontId="8" fillId="3" borderId="0" xfId="57" applyFont="1" applyFill="1" applyProtection="1">
      <alignment/>
      <protection hidden="1"/>
    </xf>
    <xf numFmtId="9" fontId="7" fillId="7" borderId="0" xfId="55" applyFont="1" applyFill="1" applyBorder="1" applyAlignment="1">
      <alignment/>
    </xf>
    <xf numFmtId="189" fontId="8" fillId="6" borderId="0" xfId="24" applyNumberFormat="1" applyFont="1" applyFill="1" applyAlignment="1">
      <alignment/>
    </xf>
    <xf numFmtId="9" fontId="3" fillId="6" borderId="0" xfId="55" applyNumberFormat="1" applyFont="1" applyFill="1" applyAlignment="1" applyProtection="1">
      <alignment/>
      <protection hidden="1"/>
    </xf>
    <xf numFmtId="38" fontId="4" fillId="6" borderId="0" xfId="58" applyNumberFormat="1" applyFont="1" applyFill="1" applyAlignment="1" quotePrefix="1">
      <alignment horizontal="center"/>
      <protection/>
    </xf>
    <xf numFmtId="180" fontId="3" fillId="6" borderId="0" xfId="55" applyNumberFormat="1" applyFont="1" applyFill="1" applyBorder="1" applyAlignment="1" applyProtection="1">
      <alignment/>
      <protection/>
    </xf>
    <xf numFmtId="180" fontId="7" fillId="8" borderId="0" xfId="0" applyNumberFormat="1" applyFont="1" applyFill="1" applyBorder="1" applyAlignment="1" applyProtection="1">
      <alignment/>
      <protection/>
    </xf>
    <xf numFmtId="0" fontId="7" fillId="7" borderId="12" xfId="57" applyFont="1" applyFill="1" applyBorder="1" applyAlignment="1" applyProtection="1">
      <alignment/>
      <protection/>
    </xf>
    <xf numFmtId="0" fontId="30" fillId="6" borderId="0" xfId="0" applyFont="1" applyFill="1" applyAlignment="1">
      <alignment/>
    </xf>
    <xf numFmtId="9" fontId="31" fillId="6" borderId="0" xfId="0" applyNumberFormat="1" applyFont="1" applyFill="1" applyAlignment="1">
      <alignment/>
    </xf>
    <xf numFmtId="38" fontId="3" fillId="6" borderId="0" xfId="0" applyNumberFormat="1" applyFont="1" applyFill="1" applyBorder="1" applyAlignment="1" applyProtection="1">
      <alignment/>
      <protection/>
    </xf>
    <xf numFmtId="180" fontId="8" fillId="6" borderId="0" xfId="55" applyNumberFormat="1" applyFont="1" applyFill="1" applyAlignment="1">
      <alignment/>
    </xf>
    <xf numFmtId="3" fontId="3" fillId="3" borderId="0" xfId="57" applyNumberFormat="1" applyFont="1" applyFill="1" applyBorder="1" applyProtection="1">
      <alignment/>
      <protection/>
    </xf>
    <xf numFmtId="0" fontId="4" fillId="3" borderId="0" xfId="57" applyFont="1" applyFill="1" applyBorder="1" applyProtection="1">
      <alignment/>
      <protection/>
    </xf>
    <xf numFmtId="0" fontId="25" fillId="0" borderId="0" xfId="0" applyFont="1" applyAlignment="1">
      <alignment/>
    </xf>
    <xf numFmtId="0" fontId="25" fillId="3" borderId="0" xfId="0" applyFont="1" applyFill="1" applyAlignment="1">
      <alignment/>
    </xf>
    <xf numFmtId="38" fontId="7" fillId="7" borderId="16" xfId="0" applyNumberFormat="1" applyFont="1" applyFill="1" applyBorder="1" applyAlignment="1" applyProtection="1">
      <alignment/>
      <protection locked="0"/>
    </xf>
    <xf numFmtId="180" fontId="3" fillId="3" borderId="0" xfId="55" applyNumberFormat="1" applyFont="1" applyFill="1" applyBorder="1" applyAlignment="1" applyProtection="1">
      <alignment/>
      <protection/>
    </xf>
    <xf numFmtId="38" fontId="7" fillId="7" borderId="8" xfId="0" applyNumberFormat="1" applyFont="1" applyFill="1" applyBorder="1" applyAlignment="1" applyProtection="1">
      <alignment/>
      <protection locked="0"/>
    </xf>
    <xf numFmtId="0" fontId="18" fillId="3" borderId="0" xfId="57" applyFont="1" applyFill="1" applyProtection="1">
      <alignment/>
      <protection/>
    </xf>
    <xf numFmtId="180" fontId="7" fillId="7" borderId="8" xfId="57" applyNumberFormat="1" applyFont="1" applyFill="1" applyBorder="1" applyAlignment="1" applyProtection="1">
      <alignment horizontal="right"/>
      <protection/>
    </xf>
    <xf numFmtId="38" fontId="19" fillId="6" borderId="0" xfId="0" applyNumberFormat="1" applyFont="1" applyFill="1" applyAlignment="1" applyProtection="1">
      <alignment/>
      <protection/>
    </xf>
    <xf numFmtId="0" fontId="19" fillId="6" borderId="0" xfId="0" applyFont="1" applyFill="1" applyAlignment="1">
      <alignment/>
    </xf>
    <xf numFmtId="180" fontId="19" fillId="6" borderId="0" xfId="55" applyNumberFormat="1" applyFont="1" applyFill="1" applyAlignment="1" applyProtection="1">
      <alignment/>
      <protection/>
    </xf>
    <xf numFmtId="9" fontId="19" fillId="6" borderId="0" xfId="0" applyNumberFormat="1" applyFont="1" applyFill="1" applyAlignment="1">
      <alignment/>
    </xf>
    <xf numFmtId="0" fontId="15" fillId="6" borderId="0" xfId="0" applyFont="1" applyFill="1" applyAlignment="1">
      <alignment/>
    </xf>
    <xf numFmtId="43" fontId="11" fillId="6" borderId="0" xfId="24" applyFont="1" applyFill="1" applyAlignment="1">
      <alignment/>
    </xf>
    <xf numFmtId="0" fontId="4" fillId="3" borderId="0" xfId="57" applyFont="1" applyFill="1" applyAlignment="1" applyProtection="1">
      <alignment horizontal="right"/>
      <protection/>
    </xf>
    <xf numFmtId="0" fontId="6" fillId="8" borderId="0" xfId="0" applyNumberFormat="1" applyFont="1" applyFill="1" applyBorder="1" applyAlignment="1" applyProtection="1">
      <alignment horizontal="center"/>
      <protection/>
    </xf>
    <xf numFmtId="0" fontId="6" fillId="7" borderId="0" xfId="57" applyFont="1" applyFill="1" applyBorder="1" applyAlignment="1" applyProtection="1">
      <alignment horizontal="right"/>
      <protection hidden="1"/>
    </xf>
    <xf numFmtId="0" fontId="4" fillId="6" borderId="0" xfId="57" applyFont="1" applyFill="1" applyAlignment="1" applyProtection="1">
      <alignment horizontal="right"/>
      <protection hidden="1"/>
    </xf>
    <xf numFmtId="38" fontId="11" fillId="6" borderId="0" xfId="0" applyNumberFormat="1" applyFont="1" applyFill="1" applyBorder="1" applyAlignment="1" applyProtection="1">
      <alignment/>
      <protection/>
    </xf>
    <xf numFmtId="38" fontId="8" fillId="6" borderId="0" xfId="0" applyNumberFormat="1" applyFont="1" applyFill="1" applyBorder="1" applyAlignment="1" applyProtection="1">
      <alignment/>
      <protection/>
    </xf>
    <xf numFmtId="38" fontId="19" fillId="6" borderId="0" xfId="0" applyNumberFormat="1" applyFont="1" applyFill="1" applyBorder="1" applyAlignment="1" applyProtection="1">
      <alignment/>
      <protection/>
    </xf>
    <xf numFmtId="38" fontId="19" fillId="3" borderId="0" xfId="0" applyNumberFormat="1" applyFont="1" applyFill="1" applyBorder="1" applyAlignment="1" applyProtection="1">
      <alignment/>
      <protection/>
    </xf>
    <xf numFmtId="180" fontId="4" fillId="6" borderId="0" xfId="55" applyNumberFormat="1" applyFont="1" applyFill="1" applyBorder="1" applyAlignment="1" applyProtection="1">
      <alignment/>
      <protection/>
    </xf>
    <xf numFmtId="180" fontId="8" fillId="3" borderId="0" xfId="57" applyNumberFormat="1" applyFont="1" applyFill="1" applyProtection="1">
      <alignment/>
      <protection hidden="1"/>
    </xf>
    <xf numFmtId="180" fontId="4" fillId="3" borderId="0" xfId="0" applyNumberFormat="1" applyFont="1" applyFill="1" applyAlignment="1" applyProtection="1">
      <alignment horizontal="center"/>
      <protection/>
    </xf>
    <xf numFmtId="0" fontId="12" fillId="7" borderId="0" xfId="57" applyFont="1" applyFill="1" applyBorder="1" applyAlignment="1" applyProtection="1">
      <alignment/>
      <protection/>
    </xf>
    <xf numFmtId="0" fontId="6" fillId="7" borderId="0" xfId="57" applyFont="1" applyFill="1" applyBorder="1" applyAlignment="1" applyProtection="1">
      <alignment/>
      <protection/>
    </xf>
    <xf numFmtId="180" fontId="7" fillId="7" borderId="8" xfId="57" applyNumberFormat="1" applyFont="1" applyFill="1" applyBorder="1" applyAlignment="1" applyProtection="1">
      <alignment/>
      <protection/>
    </xf>
    <xf numFmtId="0" fontId="11" fillId="6" borderId="0" xfId="57" applyFont="1" applyFill="1" applyBorder="1" applyAlignment="1" applyProtection="1">
      <alignment horizontal="right"/>
      <protection/>
    </xf>
    <xf numFmtId="180" fontId="3" fillId="6" borderId="0" xfId="55" applyNumberFormat="1" applyFont="1" applyFill="1" applyAlignment="1">
      <alignment horizontal="right"/>
    </xf>
    <xf numFmtId="180" fontId="8" fillId="6" borderId="0" xfId="0" applyNumberFormat="1" applyFont="1" applyFill="1" applyAlignment="1">
      <alignment/>
    </xf>
    <xf numFmtId="180" fontId="3" fillId="6" borderId="0" xfId="0" applyNumberFormat="1" applyFont="1" applyFill="1" applyAlignment="1">
      <alignment/>
    </xf>
    <xf numFmtId="0" fontId="8" fillId="9" borderId="0" xfId="0" applyFont="1" applyFill="1" applyAlignment="1" applyProtection="1">
      <alignment/>
      <protection/>
    </xf>
    <xf numFmtId="38" fontId="8" fillId="9" borderId="0" xfId="0" applyNumberFormat="1" applyFont="1" applyFill="1" applyAlignment="1" applyProtection="1">
      <alignment/>
      <protection/>
    </xf>
    <xf numFmtId="38" fontId="3" fillId="9" borderId="0" xfId="0" applyNumberFormat="1" applyFont="1" applyFill="1" applyAlignment="1" applyProtection="1">
      <alignment/>
      <protection/>
    </xf>
    <xf numFmtId="180" fontId="3" fillId="9" borderId="0" xfId="0" applyNumberFormat="1" applyFont="1" applyFill="1" applyAlignment="1" applyProtection="1">
      <alignment/>
      <protection/>
    </xf>
    <xf numFmtId="9" fontId="3" fillId="9" borderId="0" xfId="0" applyNumberFormat="1" applyFont="1" applyFill="1" applyAlignment="1" applyProtection="1">
      <alignment/>
      <protection/>
    </xf>
    <xf numFmtId="0" fontId="9" fillId="9" borderId="0" xfId="0" applyFont="1" applyFill="1" applyAlignment="1" applyProtection="1">
      <alignment/>
      <protection/>
    </xf>
    <xf numFmtId="0" fontId="11" fillId="9" borderId="0" xfId="0" applyFont="1" applyFill="1" applyAlignment="1" applyProtection="1">
      <alignment/>
      <protection/>
    </xf>
    <xf numFmtId="0" fontId="3" fillId="9" borderId="0" xfId="57" applyFont="1" applyFill="1" applyProtection="1">
      <alignment/>
      <protection/>
    </xf>
    <xf numFmtId="0" fontId="19" fillId="9" borderId="0" xfId="0" applyFont="1" applyFill="1" applyAlignment="1" applyProtection="1">
      <alignment/>
      <protection/>
    </xf>
    <xf numFmtId="0" fontId="15" fillId="9" borderId="0" xfId="57" applyFont="1" applyFill="1" applyProtection="1">
      <alignment/>
      <protection/>
    </xf>
    <xf numFmtId="38" fontId="3" fillId="9" borderId="0" xfId="0" applyNumberFormat="1" applyFont="1" applyFill="1" applyBorder="1" applyAlignment="1" applyProtection="1">
      <alignment/>
      <protection/>
    </xf>
    <xf numFmtId="38" fontId="8" fillId="9" borderId="0" xfId="0" applyNumberFormat="1" applyFont="1" applyFill="1" applyBorder="1" applyAlignment="1" applyProtection="1">
      <alignment/>
      <protection/>
    </xf>
    <xf numFmtId="180" fontId="3" fillId="9" borderId="0" xfId="0" applyNumberFormat="1" applyFont="1" applyFill="1" applyBorder="1" applyAlignment="1" applyProtection="1">
      <alignment/>
      <protection/>
    </xf>
    <xf numFmtId="0" fontId="3" fillId="9" borderId="0" xfId="0" applyFont="1" applyFill="1" applyAlignment="1" applyProtection="1">
      <alignment/>
      <protection/>
    </xf>
    <xf numFmtId="0" fontId="4" fillId="9" borderId="0" xfId="57" applyFont="1" applyFill="1" applyProtection="1">
      <alignment/>
      <protection/>
    </xf>
    <xf numFmtId="3" fontId="3" fillId="9" borderId="0" xfId="57" applyNumberFormat="1" applyFont="1" applyFill="1" applyBorder="1" applyProtection="1">
      <alignment/>
      <protection/>
    </xf>
    <xf numFmtId="0" fontId="3" fillId="9" borderId="0" xfId="57" applyFont="1" applyFill="1" applyBorder="1" applyProtection="1">
      <alignment/>
      <protection/>
    </xf>
    <xf numFmtId="0" fontId="4" fillId="9" borderId="0" xfId="57" applyFont="1" applyFill="1" applyBorder="1" applyProtection="1">
      <alignment/>
      <protection/>
    </xf>
    <xf numFmtId="9" fontId="3" fillId="9" borderId="0" xfId="57" applyNumberFormat="1" applyFont="1" applyFill="1" applyProtection="1">
      <alignment/>
      <protection/>
    </xf>
    <xf numFmtId="182" fontId="3" fillId="9" borderId="0" xfId="0" applyNumberFormat="1" applyFont="1" applyFill="1" applyAlignment="1" applyProtection="1">
      <alignment/>
      <protection/>
    </xf>
    <xf numFmtId="0" fontId="3" fillId="9" borderId="0" xfId="0" applyFont="1" applyFill="1" applyAlignment="1" applyProtection="1">
      <alignment horizontal="right"/>
      <protection/>
    </xf>
    <xf numFmtId="0" fontId="3" fillId="9" borderId="0" xfId="0" applyFont="1" applyFill="1" applyAlignment="1" applyProtection="1">
      <alignment horizontal="center"/>
      <protection/>
    </xf>
    <xf numFmtId="0" fontId="8" fillId="9" borderId="0" xfId="58" applyFont="1" applyFill="1">
      <alignment/>
      <protection/>
    </xf>
    <xf numFmtId="38" fontId="8" fillId="9" borderId="0" xfId="58" applyNumberFormat="1" applyFont="1" applyFill="1">
      <alignment/>
      <protection/>
    </xf>
    <xf numFmtId="38" fontId="3" fillId="9" borderId="0" xfId="58" applyNumberFormat="1" applyFont="1" applyFill="1">
      <alignment/>
      <protection/>
    </xf>
    <xf numFmtId="9" fontId="3" fillId="9" borderId="0" xfId="58" applyNumberFormat="1" applyFont="1" applyFill="1">
      <alignment/>
      <protection/>
    </xf>
    <xf numFmtId="4" fontId="7" fillId="7" borderId="8" xfId="0" applyNumberFormat="1" applyFont="1" applyFill="1" applyBorder="1" applyAlignment="1" applyProtection="1">
      <alignment/>
      <protection/>
    </xf>
    <xf numFmtId="4" fontId="16" fillId="7" borderId="8" xfId="0" applyNumberFormat="1" applyFont="1" applyFill="1" applyBorder="1" applyAlignment="1" applyProtection="1">
      <alignment/>
      <protection/>
    </xf>
    <xf numFmtId="4" fontId="19" fillId="6" borderId="0" xfId="0" applyNumberFormat="1" applyFont="1" applyFill="1" applyBorder="1" applyAlignment="1" applyProtection="1">
      <alignment/>
      <protection/>
    </xf>
    <xf numFmtId="38" fontId="19" fillId="6" borderId="0" xfId="0" applyNumberFormat="1" applyFont="1" applyFill="1" applyBorder="1" applyAlignment="1" applyProtection="1">
      <alignment vertical="top"/>
      <protection/>
    </xf>
    <xf numFmtId="38" fontId="6" fillId="7" borderId="0" xfId="58" applyNumberFormat="1" applyFont="1" applyFill="1" applyBorder="1" applyAlignment="1">
      <alignment horizontal="center"/>
      <protection/>
    </xf>
    <xf numFmtId="43" fontId="8" fillId="6" borderId="0" xfId="24" applyFont="1" applyFill="1" applyAlignment="1">
      <alignment/>
    </xf>
    <xf numFmtId="180" fontId="11" fillId="6" borderId="0" xfId="0" applyNumberFormat="1" applyFont="1" applyFill="1" applyAlignment="1">
      <alignment/>
    </xf>
    <xf numFmtId="180" fontId="3" fillId="6" borderId="0" xfId="55" applyNumberFormat="1" applyFont="1" applyFill="1" applyAlignment="1" applyProtection="1">
      <alignment/>
      <protection hidden="1"/>
    </xf>
    <xf numFmtId="38" fontId="7" fillId="7" borderId="0" xfId="0" applyNumberFormat="1" applyFont="1" applyFill="1" applyBorder="1" applyAlignment="1" applyProtection="1">
      <alignment horizontal="left" indent="1"/>
      <protection/>
    </xf>
    <xf numFmtId="184" fontId="7" fillId="7" borderId="9" xfId="58" applyNumberFormat="1" applyFont="1" applyFill="1" applyBorder="1" applyAlignment="1">
      <alignment/>
      <protection/>
    </xf>
    <xf numFmtId="38" fontId="7" fillId="8" borderId="8" xfId="0" applyNumberFormat="1" applyFont="1" applyFill="1" applyBorder="1" applyAlignment="1" applyProtection="1">
      <alignment/>
      <protection/>
    </xf>
    <xf numFmtId="38" fontId="7" fillId="7" borderId="13" xfId="0" applyNumberFormat="1" applyFont="1" applyFill="1" applyBorder="1" applyAlignment="1" applyProtection="1">
      <alignment/>
      <protection locked="0"/>
    </xf>
    <xf numFmtId="38" fontId="7" fillId="8" borderId="16" xfId="0" applyNumberFormat="1" applyFont="1" applyFill="1" applyBorder="1" applyAlignment="1" applyProtection="1">
      <alignment/>
      <protection/>
    </xf>
    <xf numFmtId="38" fontId="7" fillId="7" borderId="0" xfId="0" applyNumberFormat="1" applyFont="1" applyFill="1" applyBorder="1" applyAlignment="1" applyProtection="1">
      <alignment/>
      <protection locked="0"/>
    </xf>
    <xf numFmtId="38" fontId="19" fillId="6" borderId="0" xfId="0" applyNumberFormat="1" applyFont="1" applyFill="1" applyBorder="1" applyAlignment="1" applyProtection="1">
      <alignment/>
      <protection locked="0"/>
    </xf>
    <xf numFmtId="180" fontId="19" fillId="3" borderId="0" xfId="55" applyNumberFormat="1" applyFont="1" applyFill="1" applyBorder="1" applyAlignment="1" applyProtection="1">
      <alignment/>
      <protection/>
    </xf>
    <xf numFmtId="0" fontId="8" fillId="9" borderId="0" xfId="0" applyFont="1" applyFill="1" applyBorder="1" applyAlignment="1" applyProtection="1">
      <alignment/>
      <protection/>
    </xf>
    <xf numFmtId="0" fontId="11" fillId="6" borderId="0" xfId="57" applyFont="1" applyFill="1" applyBorder="1" applyProtection="1">
      <alignment/>
      <protection/>
    </xf>
    <xf numFmtId="0" fontId="3" fillId="6" borderId="0" xfId="57" applyFont="1" applyFill="1" applyBorder="1" applyProtection="1">
      <alignment/>
      <protection/>
    </xf>
    <xf numFmtId="0" fontId="11" fillId="9" borderId="0" xfId="0" applyFont="1" applyFill="1" applyBorder="1" applyAlignment="1" applyProtection="1">
      <alignment/>
      <protection/>
    </xf>
    <xf numFmtId="0" fontId="35" fillId="9" borderId="0" xfId="0" applyFont="1" applyFill="1" applyBorder="1" applyAlignment="1" applyProtection="1">
      <alignment/>
      <protection/>
    </xf>
    <xf numFmtId="38" fontId="35" fillId="6" borderId="0" xfId="0" applyNumberFormat="1" applyFont="1" applyFill="1" applyBorder="1" applyAlignment="1" applyProtection="1">
      <alignment/>
      <protection/>
    </xf>
    <xf numFmtId="38" fontId="36" fillId="7" borderId="0" xfId="0" applyNumberFormat="1" applyFont="1" applyFill="1" applyBorder="1" applyAlignment="1" applyProtection="1" quotePrefix="1">
      <alignment horizontal="left" indent="1"/>
      <protection/>
    </xf>
    <xf numFmtId="38" fontId="36" fillId="7" borderId="8" xfId="0" applyNumberFormat="1" applyFont="1" applyFill="1" applyBorder="1" applyAlignment="1" applyProtection="1">
      <alignment/>
      <protection/>
    </xf>
    <xf numFmtId="38" fontId="38" fillId="7" borderId="0" xfId="0" applyNumberFormat="1" applyFont="1" applyFill="1" applyBorder="1" applyAlignment="1" applyProtection="1">
      <alignment/>
      <protection/>
    </xf>
    <xf numFmtId="189" fontId="35" fillId="6" borderId="0" xfId="24" applyNumberFormat="1" applyFont="1" applyFill="1" applyAlignment="1">
      <alignment/>
    </xf>
    <xf numFmtId="180" fontId="35" fillId="6" borderId="0" xfId="55" applyNumberFormat="1" applyFont="1" applyFill="1" applyAlignment="1">
      <alignment/>
    </xf>
    <xf numFmtId="0" fontId="35" fillId="6" borderId="0" xfId="0" applyFont="1" applyFill="1" applyAlignment="1">
      <alignment/>
    </xf>
    <xf numFmtId="38" fontId="37" fillId="6" borderId="0" xfId="0" applyNumberFormat="1" applyFont="1" applyFill="1" applyBorder="1" applyAlignment="1" applyProtection="1" quotePrefix="1">
      <alignment horizontal="left" indent="1"/>
      <protection/>
    </xf>
    <xf numFmtId="38" fontId="15" fillId="3" borderId="0" xfId="0" applyNumberFormat="1" applyFont="1" applyFill="1" applyAlignment="1" applyProtection="1">
      <alignment/>
      <protection/>
    </xf>
    <xf numFmtId="38" fontId="39" fillId="3" borderId="0" xfId="0" applyNumberFormat="1" applyFont="1" applyFill="1" applyAlignment="1" applyProtection="1">
      <alignment/>
      <protection/>
    </xf>
    <xf numFmtId="0" fontId="4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45" applyFont="1" applyAlignment="1">
      <alignment/>
    </xf>
    <xf numFmtId="0" fontId="37" fillId="9" borderId="0" xfId="57" applyFont="1" applyFill="1" applyProtection="1">
      <alignment/>
      <protection/>
    </xf>
    <xf numFmtId="38" fontId="35" fillId="6" borderId="0" xfId="0" applyNumberFormat="1" applyFont="1" applyFill="1" applyAlignment="1" applyProtection="1">
      <alignment/>
      <protection/>
    </xf>
    <xf numFmtId="38" fontId="45" fillId="6" borderId="0" xfId="0" applyNumberFormat="1" applyFont="1" applyFill="1" applyAlignment="1" applyProtection="1">
      <alignment/>
      <protection/>
    </xf>
    <xf numFmtId="0" fontId="37" fillId="6" borderId="0" xfId="57" applyFont="1" applyFill="1" applyProtection="1">
      <alignment/>
      <protection hidden="1"/>
    </xf>
    <xf numFmtId="180" fontId="3" fillId="6" borderId="0" xfId="55" applyNumberFormat="1" applyFont="1" applyFill="1" applyAlignment="1">
      <alignment/>
    </xf>
    <xf numFmtId="0" fontId="4" fillId="3" borderId="0" xfId="57" applyFont="1" applyFill="1" applyAlignment="1" applyProtection="1">
      <alignment horizontal="right"/>
      <protection locked="0"/>
    </xf>
    <xf numFmtId="43" fontId="8" fillId="9" borderId="0" xfId="24" applyFont="1" applyFill="1" applyAlignment="1" applyProtection="1">
      <alignment/>
      <protection/>
    </xf>
    <xf numFmtId="1" fontId="16" fillId="7" borderId="8" xfId="24" applyNumberFormat="1" applyFont="1" applyFill="1" applyBorder="1" applyAlignment="1" applyProtection="1">
      <alignment/>
      <protection/>
    </xf>
    <xf numFmtId="38" fontId="6" fillId="8" borderId="8" xfId="0" applyNumberFormat="1" applyFont="1" applyFill="1" applyBorder="1" applyAlignment="1" applyProtection="1">
      <alignment/>
      <protection/>
    </xf>
    <xf numFmtId="38" fontId="6" fillId="7" borderId="8" xfId="0" applyNumberFormat="1" applyFont="1" applyFill="1" applyBorder="1" applyAlignment="1" applyProtection="1">
      <alignment/>
      <protection/>
    </xf>
    <xf numFmtId="9" fontId="3" fillId="9" borderId="0" xfId="0" applyNumberFormat="1" applyFont="1" applyFill="1" applyBorder="1" applyAlignment="1" applyProtection="1">
      <alignment/>
      <protection/>
    </xf>
    <xf numFmtId="38" fontId="16" fillId="7" borderId="0" xfId="0" applyNumberFormat="1" applyFont="1" applyFill="1" applyBorder="1" applyAlignment="1" applyProtection="1">
      <alignment/>
      <protection/>
    </xf>
    <xf numFmtId="192" fontId="8" fillId="3" borderId="0" xfId="0" applyNumberFormat="1" applyFont="1" applyFill="1" applyAlignment="1" applyProtection="1" quotePrefix="1">
      <alignment/>
      <protection/>
    </xf>
    <xf numFmtId="0" fontId="36" fillId="7" borderId="0" xfId="57" applyFont="1" applyFill="1" applyBorder="1" applyAlignment="1" applyProtection="1">
      <alignment/>
      <protection/>
    </xf>
    <xf numFmtId="4" fontId="36" fillId="7" borderId="8" xfId="57" applyNumberFormat="1" applyFont="1" applyFill="1" applyBorder="1" applyAlignment="1" applyProtection="1">
      <alignment/>
      <protection/>
    </xf>
    <xf numFmtId="38" fontId="36" fillId="7" borderId="0" xfId="0" applyNumberFormat="1" applyFont="1" applyFill="1" applyBorder="1" applyAlignment="1" applyProtection="1">
      <alignment horizontal="left" indent="1"/>
      <protection/>
    </xf>
    <xf numFmtId="38" fontId="11" fillId="6" borderId="0" xfId="0" applyNumberFormat="1" applyFont="1" applyFill="1" applyBorder="1" applyAlignment="1" applyProtection="1">
      <alignment horizontal="left" indent="1"/>
      <protection/>
    </xf>
    <xf numFmtId="0" fontId="5" fillId="10" borderId="0" xfId="57" applyFont="1" applyFill="1" applyBorder="1" applyAlignment="1" applyProtection="1">
      <alignment horizontal="left"/>
      <protection/>
    </xf>
    <xf numFmtId="38" fontId="11" fillId="6" borderId="17" xfId="0" applyNumberFormat="1" applyFont="1" applyFill="1" applyBorder="1" applyAlignment="1" applyProtection="1">
      <alignment/>
      <protection/>
    </xf>
    <xf numFmtId="182" fontId="16" fillId="7" borderId="0" xfId="57" applyNumberFormat="1" applyFont="1" applyFill="1" applyBorder="1" applyAlignment="1" applyProtection="1">
      <alignment/>
      <protection/>
    </xf>
    <xf numFmtId="0" fontId="5" fillId="10" borderId="17" xfId="57" applyFont="1" applyFill="1" applyBorder="1" applyAlignment="1" applyProtection="1">
      <alignment horizontal="center" wrapText="1"/>
      <protection/>
    </xf>
    <xf numFmtId="38" fontId="16" fillId="7" borderId="0" xfId="0" applyNumberFormat="1" applyFont="1" applyFill="1" applyBorder="1" applyAlignment="1" applyProtection="1">
      <alignment horizontal="left"/>
      <protection/>
    </xf>
    <xf numFmtId="0" fontId="35" fillId="9" borderId="0" xfId="0" applyFont="1" applyFill="1" applyAlignment="1" applyProtection="1">
      <alignment/>
      <protection/>
    </xf>
    <xf numFmtId="38" fontId="36" fillId="7" borderId="0" xfId="0" applyNumberFormat="1" applyFont="1" applyFill="1" applyBorder="1" applyAlignment="1" applyProtection="1">
      <alignment horizontal="left" indent="1"/>
      <protection/>
    </xf>
    <xf numFmtId="0" fontId="3" fillId="3" borderId="0" xfId="0" applyFont="1" applyFill="1" applyBorder="1" applyAlignment="1" applyProtection="1">
      <alignment/>
      <protection hidden="1"/>
    </xf>
    <xf numFmtId="0" fontId="25" fillId="6" borderId="0" xfId="57" applyFont="1" applyFill="1" applyAlignment="1" applyProtection="1">
      <alignment horizontal="left"/>
      <protection hidden="1"/>
    </xf>
    <xf numFmtId="9" fontId="17" fillId="7" borderId="0" xfId="57" applyNumberFormat="1" applyFont="1" applyFill="1" applyBorder="1" applyAlignment="1" applyProtection="1">
      <alignment/>
      <protection/>
    </xf>
    <xf numFmtId="0" fontId="8" fillId="9" borderId="0" xfId="0" applyNumberFormat="1" applyFont="1" applyFill="1" applyAlignment="1" applyProtection="1">
      <alignment/>
      <protection/>
    </xf>
    <xf numFmtId="0" fontId="16" fillId="7" borderId="0" xfId="57" applyNumberFormat="1" applyFont="1" applyFill="1" applyBorder="1" applyAlignment="1" applyProtection="1">
      <alignment/>
      <protection/>
    </xf>
    <xf numFmtId="0" fontId="3" fillId="6" borderId="0" xfId="0" applyNumberFormat="1" applyFont="1" applyFill="1" applyAlignment="1" applyProtection="1">
      <alignment/>
      <protection hidden="1"/>
    </xf>
    <xf numFmtId="49" fontId="7" fillId="7" borderId="0" xfId="57" applyNumberFormat="1" applyFont="1" applyFill="1" applyBorder="1" applyAlignment="1" applyProtection="1">
      <alignment/>
      <protection/>
    </xf>
    <xf numFmtId="0" fontId="8" fillId="6" borderId="0" xfId="57" applyFont="1" applyFill="1" applyAlignment="1" applyProtection="1">
      <alignment horizontal="right"/>
      <protection hidden="1"/>
    </xf>
    <xf numFmtId="0" fontId="19" fillId="6" borderId="0" xfId="57" applyFont="1" applyFill="1" applyAlignment="1" applyProtection="1">
      <alignment horizontal="left"/>
      <protection/>
    </xf>
    <xf numFmtId="0" fontId="18" fillId="10" borderId="17" xfId="57" applyFont="1" applyFill="1" applyBorder="1" applyAlignment="1" applyProtection="1">
      <alignment horizontal="left" wrapText="1"/>
      <protection/>
    </xf>
    <xf numFmtId="38" fontId="3" fillId="6" borderId="17" xfId="0" applyNumberFormat="1" applyFont="1" applyFill="1" applyBorder="1" applyAlignment="1" applyProtection="1">
      <alignment/>
      <protection/>
    </xf>
    <xf numFmtId="9" fontId="3" fillId="6" borderId="0" xfId="0" applyNumberFormat="1" applyFont="1" applyFill="1" applyBorder="1" applyAlignment="1">
      <alignment/>
    </xf>
    <xf numFmtId="38" fontId="37" fillId="6" borderId="0" xfId="0" applyNumberFormat="1" applyFont="1" applyFill="1" applyBorder="1" applyAlignment="1" applyProtection="1">
      <alignment/>
      <protection/>
    </xf>
    <xf numFmtId="38" fontId="37" fillId="6" borderId="0" xfId="0" applyNumberFormat="1" applyFont="1" applyFill="1" applyAlignment="1" applyProtection="1">
      <alignment/>
      <protection/>
    </xf>
    <xf numFmtId="0" fontId="19" fillId="6" borderId="0" xfId="0" applyFont="1" applyFill="1" applyAlignment="1" applyProtection="1">
      <alignment/>
      <protection hidden="1"/>
    </xf>
    <xf numFmtId="9" fontId="16" fillId="7" borderId="0" xfId="0" applyNumberFormat="1" applyFont="1" applyFill="1" applyBorder="1" applyAlignment="1" applyProtection="1">
      <alignment horizontal="center"/>
      <protection/>
    </xf>
    <xf numFmtId="38" fontId="19" fillId="6" borderId="18" xfId="0" applyNumberFormat="1" applyFont="1" applyFill="1" applyBorder="1" applyAlignment="1" applyProtection="1">
      <alignment/>
      <protection/>
    </xf>
    <xf numFmtId="3" fontId="16" fillId="7" borderId="19" xfId="57" applyNumberFormat="1" applyFont="1" applyFill="1" applyBorder="1" applyAlignment="1" applyProtection="1">
      <alignment/>
      <protection/>
    </xf>
    <xf numFmtId="3" fontId="7" fillId="7" borderId="16" xfId="57" applyNumberFormat="1" applyFont="1" applyFill="1" applyBorder="1" applyAlignment="1" applyProtection="1">
      <alignment/>
      <protection/>
    </xf>
    <xf numFmtId="3" fontId="7" fillId="7" borderId="20" xfId="57" applyNumberFormat="1" applyFont="1" applyFill="1" applyBorder="1" applyAlignment="1" applyProtection="1">
      <alignment/>
      <protection/>
    </xf>
    <xf numFmtId="2" fontId="16" fillId="7" borderId="16" xfId="57" applyNumberFormat="1" applyFont="1" applyFill="1" applyBorder="1" applyAlignment="1" applyProtection="1">
      <alignment/>
      <protection/>
    </xf>
    <xf numFmtId="0" fontId="72" fillId="3" borderId="0" xfId="57" applyFont="1" applyFill="1" applyProtection="1">
      <alignment/>
      <protection hidden="1"/>
    </xf>
    <xf numFmtId="4" fontId="16" fillId="7" borderId="16" xfId="57" applyNumberFormat="1" applyFont="1" applyFill="1" applyBorder="1" applyAlignment="1" applyProtection="1">
      <alignment/>
      <protection/>
    </xf>
    <xf numFmtId="180" fontId="16" fillId="7" borderId="18" xfId="55" applyNumberFormat="1" applyFont="1" applyFill="1" applyBorder="1" applyAlignment="1" applyProtection="1">
      <alignment/>
      <protection/>
    </xf>
    <xf numFmtId="1" fontId="7" fillId="7" borderId="8" xfId="57" applyNumberFormat="1" applyFont="1" applyFill="1" applyBorder="1" applyAlignment="1" applyProtection="1">
      <alignment horizontal="right"/>
      <protection/>
    </xf>
    <xf numFmtId="182" fontId="4" fillId="3" borderId="0" xfId="56" applyNumberFormat="1" applyFont="1" applyFill="1" applyBorder="1" applyAlignment="1" applyProtection="1">
      <alignment horizontal="right" wrapText="1"/>
      <protection/>
    </xf>
    <xf numFmtId="15" fontId="4" fillId="3" borderId="0" xfId="56" applyNumberFormat="1" applyFont="1" applyFill="1" applyBorder="1" applyAlignment="1" applyProtection="1">
      <alignment horizontal="right" wrapText="1"/>
      <protection/>
    </xf>
    <xf numFmtId="0" fontId="8" fillId="6" borderId="0" xfId="0" applyFont="1" applyFill="1" applyAlignment="1" applyProtection="1">
      <alignment/>
      <protection/>
    </xf>
    <xf numFmtId="0" fontId="9" fillId="9" borderId="0" xfId="0" applyFont="1" applyFill="1" applyAlignment="1" applyProtection="1">
      <alignment/>
      <protection/>
    </xf>
    <xf numFmtId="0" fontId="8" fillId="6" borderId="0" xfId="0" applyFont="1" applyFill="1" applyAlignment="1" applyProtection="1">
      <alignment/>
      <protection/>
    </xf>
    <xf numFmtId="0" fontId="8" fillId="9" borderId="0" xfId="0" applyFont="1" applyFill="1" applyAlignment="1" applyProtection="1">
      <alignment/>
      <protection/>
    </xf>
    <xf numFmtId="38" fontId="8" fillId="6" borderId="0" xfId="0" applyNumberFormat="1" applyFont="1" applyFill="1" applyAlignment="1" applyProtection="1">
      <alignment/>
      <protection/>
    </xf>
    <xf numFmtId="38" fontId="3" fillId="6" borderId="0" xfId="0" applyNumberFormat="1" applyFont="1" applyFill="1" applyAlignment="1" applyProtection="1">
      <alignment/>
      <protection/>
    </xf>
    <xf numFmtId="0" fontId="11" fillId="9" borderId="0" xfId="0" applyFont="1" applyFill="1" applyAlignment="1" applyProtection="1">
      <alignment/>
      <protection/>
    </xf>
    <xf numFmtId="38" fontId="11" fillId="6" borderId="0" xfId="0" applyNumberFormat="1" applyFont="1" applyFill="1" applyAlignment="1" applyProtection="1">
      <alignment/>
      <protection/>
    </xf>
    <xf numFmtId="38" fontId="19" fillId="6" borderId="0" xfId="0" applyNumberFormat="1" applyFont="1" applyFill="1" applyAlignment="1" applyProtection="1">
      <alignment/>
      <protection/>
    </xf>
    <xf numFmtId="0" fontId="35" fillId="9" borderId="0" xfId="0" applyFont="1" applyFill="1" applyAlignment="1" applyProtection="1">
      <alignment/>
      <protection/>
    </xf>
    <xf numFmtId="0" fontId="35" fillId="6" borderId="0" xfId="0" applyFont="1" applyFill="1" applyAlignment="1" applyProtection="1">
      <alignment/>
      <protection/>
    </xf>
    <xf numFmtId="38" fontId="37" fillId="6" borderId="0" xfId="0" applyNumberFormat="1" applyFont="1" applyFill="1" applyAlignment="1" applyProtection="1">
      <alignment/>
      <protection/>
    </xf>
    <xf numFmtId="0" fontId="11" fillId="6" borderId="0" xfId="0" applyFont="1" applyFill="1" applyAlignment="1" applyProtection="1">
      <alignment/>
      <protection/>
    </xf>
    <xf numFmtId="38" fontId="4" fillId="6" borderId="0" xfId="0" applyNumberFormat="1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38" fontId="8" fillId="3" borderId="0" xfId="0" applyNumberFormat="1" applyFont="1" applyFill="1" applyAlignment="1" applyProtection="1">
      <alignment/>
      <protection/>
    </xf>
    <xf numFmtId="38" fontId="3" fillId="3" borderId="0" xfId="0" applyNumberFormat="1" applyFont="1" applyFill="1" applyAlignment="1" applyProtection="1">
      <alignment/>
      <protection/>
    </xf>
    <xf numFmtId="0" fontId="19" fillId="6" borderId="0" xfId="0" applyFont="1" applyFill="1" applyAlignment="1" applyProtection="1">
      <alignment/>
      <protection/>
    </xf>
    <xf numFmtId="0" fontId="35" fillId="6" borderId="0" xfId="0" applyFont="1" applyFill="1" applyAlignment="1" applyProtection="1">
      <alignment/>
      <protection/>
    </xf>
    <xf numFmtId="9" fontId="37" fillId="6" borderId="0" xfId="55" applyNumberFormat="1" applyFont="1" applyFill="1" applyAlignment="1" applyProtection="1">
      <alignment/>
      <protection hidden="1"/>
    </xf>
    <xf numFmtId="210" fontId="7" fillId="7" borderId="8" xfId="0" applyNumberFormat="1" applyFont="1" applyFill="1" applyBorder="1" applyAlignment="1" applyProtection="1">
      <alignment/>
      <protection/>
    </xf>
    <xf numFmtId="182" fontId="19" fillId="6" borderId="0" xfId="0" applyNumberFormat="1" applyFont="1" applyFill="1" applyAlignment="1" applyProtection="1">
      <alignment/>
      <protection hidden="1"/>
    </xf>
    <xf numFmtId="9" fontId="7" fillId="7" borderId="16" xfId="57" applyNumberFormat="1" applyFont="1" applyFill="1" applyBorder="1" applyAlignment="1" applyProtection="1">
      <alignment/>
      <protection/>
    </xf>
    <xf numFmtId="41" fontId="7" fillId="7" borderId="8" xfId="57" applyNumberFormat="1" applyFont="1" applyFill="1" applyBorder="1" applyAlignment="1" applyProtection="1">
      <alignment/>
      <protection/>
    </xf>
    <xf numFmtId="0" fontId="3" fillId="9" borderId="0" xfId="0" applyFont="1" applyFill="1" applyAlignment="1" applyProtection="1">
      <alignment wrapText="1"/>
      <protection/>
    </xf>
    <xf numFmtId="0" fontId="3" fillId="6" borderId="0" xfId="0" applyFont="1" applyFill="1" applyAlignment="1" applyProtection="1">
      <alignment wrapText="1"/>
      <protection/>
    </xf>
    <xf numFmtId="0" fontId="6" fillId="7" borderId="9" xfId="57" applyFont="1" applyFill="1" applyBorder="1" applyAlignment="1" applyProtection="1">
      <alignment wrapText="1"/>
      <protection/>
    </xf>
    <xf numFmtId="0" fontId="6" fillId="7" borderId="8" xfId="57" applyFont="1" applyFill="1" applyBorder="1" applyAlignment="1" applyProtection="1">
      <alignment horizontal="center" wrapText="1"/>
      <protection/>
    </xf>
    <xf numFmtId="3" fontId="6" fillId="7" borderId="8" xfId="57" applyNumberFormat="1" applyFont="1" applyFill="1" applyBorder="1" applyAlignment="1" applyProtection="1">
      <alignment wrapText="1"/>
      <protection/>
    </xf>
    <xf numFmtId="182" fontId="6" fillId="8" borderId="8" xfId="57" applyNumberFormat="1" applyFont="1" applyFill="1" applyBorder="1" applyAlignment="1" applyProtection="1">
      <alignment wrapText="1"/>
      <protection/>
    </xf>
    <xf numFmtId="15" fontId="6" fillId="8" borderId="8" xfId="57" applyNumberFormat="1" applyFont="1" applyFill="1" applyBorder="1" applyAlignment="1" applyProtection="1" quotePrefix="1">
      <alignment horizontal="right" wrapText="1"/>
      <protection/>
    </xf>
    <xf numFmtId="186" fontId="6" fillId="7" borderId="0" xfId="57" applyNumberFormat="1" applyFont="1" applyFill="1" applyBorder="1" applyAlignment="1" applyProtection="1">
      <alignment wrapText="1"/>
      <protection/>
    </xf>
    <xf numFmtId="0" fontId="3" fillId="6" borderId="0" xfId="59" applyFont="1" applyFill="1" applyAlignment="1">
      <alignment vertical="top" wrapText="1"/>
      <protection/>
    </xf>
    <xf numFmtId="0" fontId="3" fillId="6" borderId="0" xfId="0" applyFont="1" applyFill="1" applyAlignment="1">
      <alignment wrapText="1"/>
    </xf>
    <xf numFmtId="0" fontId="4" fillId="6" borderId="0" xfId="56" applyFont="1" applyFill="1" applyBorder="1" applyAlignment="1" applyProtection="1">
      <alignment wrapText="1"/>
      <protection/>
    </xf>
    <xf numFmtId="0" fontId="4" fillId="6" borderId="0" xfId="56" applyFont="1" applyFill="1" applyBorder="1" applyAlignment="1" applyProtection="1">
      <alignment horizontal="right" wrapText="1"/>
      <protection/>
    </xf>
    <xf numFmtId="0" fontId="4" fillId="6" borderId="0" xfId="56" applyFont="1" applyFill="1" applyBorder="1" applyAlignment="1" applyProtection="1">
      <alignment horizontal="center" wrapText="1"/>
      <protection/>
    </xf>
    <xf numFmtId="15" fontId="6" fillId="8" borderId="8" xfId="57" applyNumberFormat="1" applyFont="1" applyFill="1" applyBorder="1" applyAlignment="1" applyProtection="1">
      <alignment horizontal="right" wrapText="1"/>
      <protection/>
    </xf>
    <xf numFmtId="15" fontId="4" fillId="6" borderId="0" xfId="56" applyNumberFormat="1" applyFont="1" applyFill="1" applyBorder="1" applyAlignment="1" applyProtection="1">
      <alignment wrapText="1"/>
      <protection/>
    </xf>
    <xf numFmtId="3" fontId="3" fillId="6" borderId="0" xfId="56" applyNumberFormat="1" applyFont="1" applyFill="1" applyBorder="1" applyAlignment="1" applyProtection="1">
      <alignment horizontal="right" wrapText="1"/>
      <protection/>
    </xf>
    <xf numFmtId="0" fontId="3" fillId="3" borderId="0" xfId="0" applyFont="1" applyFill="1" applyAlignment="1">
      <alignment wrapText="1"/>
    </xf>
    <xf numFmtId="38" fontId="3" fillId="3" borderId="0" xfId="0" applyNumberFormat="1" applyFont="1" applyFill="1" applyBorder="1" applyAlignment="1" applyProtection="1">
      <alignment/>
      <protection/>
    </xf>
    <xf numFmtId="38" fontId="19" fillId="3" borderId="18" xfId="0" applyNumberFormat="1" applyFont="1" applyFill="1" applyBorder="1" applyAlignment="1" applyProtection="1">
      <alignment/>
      <protection/>
    </xf>
    <xf numFmtId="9" fontId="3" fillId="3" borderId="0" xfId="55" applyNumberFormat="1" applyFont="1" applyFill="1" applyBorder="1" applyAlignment="1" applyProtection="1">
      <alignment/>
      <protection/>
    </xf>
    <xf numFmtId="180" fontId="3" fillId="3" borderId="0" xfId="55" applyNumberFormat="1" applyFont="1" applyFill="1" applyAlignment="1" applyProtection="1">
      <alignment/>
      <protection/>
    </xf>
    <xf numFmtId="9" fontId="7" fillId="8" borderId="0" xfId="55" applyFont="1" applyFill="1" applyBorder="1" applyAlignment="1" applyProtection="1">
      <alignment/>
      <protection/>
    </xf>
    <xf numFmtId="9" fontId="11" fillId="3" borderId="0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/>
      <protection/>
    </xf>
    <xf numFmtId="38" fontId="7" fillId="8" borderId="0" xfId="57" applyNumberFormat="1" applyFont="1" applyFill="1" applyBorder="1" applyAlignment="1" applyProtection="1">
      <alignment/>
      <protection/>
    </xf>
    <xf numFmtId="9" fontId="7" fillId="8" borderId="0" xfId="57" applyNumberFormat="1" applyFont="1" applyFill="1" applyBorder="1" applyAlignment="1" applyProtection="1">
      <alignment/>
      <protection/>
    </xf>
    <xf numFmtId="38" fontId="12" fillId="8" borderId="0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3" fillId="3" borderId="0" xfId="0" applyNumberFormat="1" applyFont="1" applyFill="1" applyBorder="1" applyAlignment="1" applyProtection="1">
      <alignment/>
      <protection/>
    </xf>
    <xf numFmtId="180" fontId="19" fillId="3" borderId="0" xfId="0" applyNumberFormat="1" applyFont="1" applyFill="1" applyBorder="1" applyAlignment="1" applyProtection="1">
      <alignment/>
      <protection/>
    </xf>
    <xf numFmtId="180" fontId="7" fillId="8" borderId="0" xfId="55" applyNumberFormat="1" applyFont="1" applyFill="1" applyBorder="1" applyAlignment="1" applyProtection="1">
      <alignment/>
      <protection/>
    </xf>
    <xf numFmtId="180" fontId="4" fillId="3" borderId="0" xfId="55" applyNumberFormat="1" applyFont="1" applyFill="1" applyBorder="1" applyAlignment="1" applyProtection="1">
      <alignment/>
      <protection/>
    </xf>
    <xf numFmtId="38" fontId="4" fillId="3" borderId="0" xfId="0" applyNumberFormat="1" applyFont="1" applyFill="1" applyAlignment="1" applyProtection="1">
      <alignment/>
      <protection/>
    </xf>
    <xf numFmtId="38" fontId="19" fillId="3" borderId="0" xfId="0" applyNumberFormat="1" applyFont="1" applyFill="1" applyAlignment="1" applyProtection="1">
      <alignment/>
      <protection/>
    </xf>
    <xf numFmtId="180" fontId="19" fillId="3" borderId="0" xfId="0" applyNumberFormat="1" applyFont="1" applyFill="1" applyBorder="1" applyAlignment="1" applyProtection="1">
      <alignment horizontal="center"/>
      <protection/>
    </xf>
    <xf numFmtId="180" fontId="7" fillId="8" borderId="13" xfId="55" applyNumberFormat="1" applyFont="1" applyFill="1" applyBorder="1" applyAlignment="1" applyProtection="1">
      <alignment/>
      <protection/>
    </xf>
    <xf numFmtId="180" fontId="19" fillId="3" borderId="0" xfId="55" applyNumberFormat="1" applyFont="1" applyFill="1" applyAlignment="1" applyProtection="1">
      <alignment/>
      <protection/>
    </xf>
    <xf numFmtId="180" fontId="16" fillId="8" borderId="18" xfId="55" applyNumberFormat="1" applyFont="1" applyFill="1" applyBorder="1" applyAlignment="1" applyProtection="1">
      <alignment/>
      <protection/>
    </xf>
    <xf numFmtId="180" fontId="7" fillId="8" borderId="0" xfId="57" applyNumberFormat="1" applyFont="1" applyFill="1" applyBorder="1" applyAlignment="1" applyProtection="1">
      <alignment/>
      <protection/>
    </xf>
    <xf numFmtId="0" fontId="7" fillId="8" borderId="0" xfId="57" applyFont="1" applyFill="1" applyBorder="1" applyAlignment="1" applyProtection="1">
      <alignment/>
      <protection/>
    </xf>
    <xf numFmtId="3" fontId="16" fillId="8" borderId="19" xfId="57" applyNumberFormat="1" applyFont="1" applyFill="1" applyBorder="1" applyAlignment="1" applyProtection="1">
      <alignment/>
      <protection/>
    </xf>
    <xf numFmtId="2" fontId="7" fillId="8" borderId="0" xfId="57" applyNumberFormat="1" applyFont="1" applyFill="1" applyBorder="1" applyAlignment="1" applyProtection="1">
      <alignment/>
      <protection/>
    </xf>
    <xf numFmtId="0" fontId="16" fillId="8" borderId="0" xfId="57" applyNumberFormat="1" applyFont="1" applyFill="1" applyBorder="1" applyAlignment="1" applyProtection="1">
      <alignment/>
      <protection/>
    </xf>
    <xf numFmtId="182" fontId="16" fillId="8" borderId="0" xfId="57" applyNumberFormat="1" applyFont="1" applyFill="1" applyBorder="1" applyAlignment="1" applyProtection="1">
      <alignment/>
      <protection/>
    </xf>
    <xf numFmtId="3" fontId="7" fillId="8" borderId="0" xfId="57" applyNumberFormat="1" applyFont="1" applyFill="1" applyBorder="1" applyAlignment="1" applyProtection="1">
      <alignment/>
      <protection/>
    </xf>
    <xf numFmtId="0" fontId="17" fillId="7" borderId="0" xfId="0" applyNumberFormat="1" applyFont="1" applyFill="1" applyBorder="1" applyAlignment="1" applyProtection="1">
      <alignment horizontal="center"/>
      <protection/>
    </xf>
    <xf numFmtId="180" fontId="7" fillId="8" borderId="0" xfId="57" applyNumberFormat="1" applyFont="1" applyFill="1" applyBorder="1" applyAlignment="1" applyProtection="1">
      <alignment horizontal="right"/>
      <protection/>
    </xf>
    <xf numFmtId="180" fontId="11" fillId="3" borderId="0" xfId="0" applyNumberFormat="1" applyFont="1" applyFill="1" applyBorder="1" applyAlignment="1" applyProtection="1">
      <alignment horizontal="right"/>
      <protection/>
    </xf>
    <xf numFmtId="4" fontId="7" fillId="8" borderId="0" xfId="57" applyNumberFormat="1" applyFont="1" applyFill="1" applyBorder="1" applyAlignment="1" applyProtection="1">
      <alignment/>
      <protection/>
    </xf>
    <xf numFmtId="38" fontId="36" fillId="8" borderId="0" xfId="0" applyNumberFormat="1" applyFont="1" applyFill="1" applyBorder="1" applyAlignment="1" applyProtection="1">
      <alignment/>
      <protection/>
    </xf>
    <xf numFmtId="180" fontId="19" fillId="3" borderId="0" xfId="55" applyNumberFormat="1" applyFont="1" applyFill="1" applyBorder="1" applyAlignment="1" applyProtection="1">
      <alignment/>
      <protection/>
    </xf>
    <xf numFmtId="3" fontId="7" fillId="8" borderId="16" xfId="57" applyNumberFormat="1" applyFont="1" applyFill="1" applyBorder="1" applyAlignment="1" applyProtection="1">
      <alignment/>
      <protection/>
    </xf>
    <xf numFmtId="38" fontId="16" fillId="8" borderId="0" xfId="57" applyNumberFormat="1" applyFont="1" applyFill="1" applyBorder="1" applyAlignment="1" applyProtection="1">
      <alignment/>
      <protection/>
    </xf>
    <xf numFmtId="38" fontId="16" fillId="7" borderId="0" xfId="57" applyNumberFormat="1" applyFont="1" applyFill="1" applyBorder="1" applyAlignment="1" applyProtection="1">
      <alignment/>
      <protection/>
    </xf>
    <xf numFmtId="38" fontId="8" fillId="3" borderId="0" xfId="0" applyNumberFormat="1" applyFont="1" applyFill="1" applyAlignment="1" applyProtection="1" quotePrefix="1">
      <alignment/>
      <protection/>
    </xf>
    <xf numFmtId="180" fontId="7" fillId="7" borderId="0" xfId="55" applyNumberFormat="1" applyFont="1" applyFill="1" applyBorder="1" applyAlignment="1">
      <alignment/>
    </xf>
    <xf numFmtId="180" fontId="16" fillId="8" borderId="0" xfId="55" applyNumberFormat="1" applyFont="1" applyFill="1" applyBorder="1" applyAlignment="1" applyProtection="1">
      <alignment/>
      <protection/>
    </xf>
    <xf numFmtId="180" fontId="16" fillId="8" borderId="19" xfId="55" applyNumberFormat="1" applyFont="1" applyFill="1" applyBorder="1" applyAlignment="1" applyProtection="1">
      <alignment/>
      <protection/>
    </xf>
    <xf numFmtId="180" fontId="16" fillId="8" borderId="0" xfId="55" applyNumberFormat="1" applyFont="1" applyFill="1" applyBorder="1" applyAlignment="1" applyProtection="1">
      <alignment horizontal="right"/>
      <protection/>
    </xf>
    <xf numFmtId="9" fontId="7" fillId="7" borderId="0" xfId="0" applyNumberFormat="1" applyFont="1" applyFill="1" applyBorder="1" applyAlignment="1" applyProtection="1">
      <alignment horizontal="center"/>
      <protection/>
    </xf>
    <xf numFmtId="0" fontId="6" fillId="7" borderId="0" xfId="0" applyNumberFormat="1" applyFont="1" applyFill="1" applyBorder="1" applyAlignment="1" applyProtection="1">
      <alignment horizontal="center"/>
      <protection/>
    </xf>
    <xf numFmtId="0" fontId="7" fillId="7" borderId="0" xfId="0" applyNumberFormat="1" applyFont="1" applyFill="1" applyBorder="1" applyAlignment="1" applyProtection="1">
      <alignment horizontal="center"/>
      <protection/>
    </xf>
    <xf numFmtId="180" fontId="36" fillId="8" borderId="0" xfId="57" applyNumberFormat="1" applyFont="1" applyFill="1" applyBorder="1" applyAlignment="1" applyProtection="1">
      <alignment/>
      <protection/>
    </xf>
    <xf numFmtId="180" fontId="36" fillId="8" borderId="0" xfId="0" applyNumberFormat="1" applyFont="1" applyFill="1" applyBorder="1" applyAlignment="1" applyProtection="1">
      <alignment/>
      <protection/>
    </xf>
    <xf numFmtId="180" fontId="36" fillId="7" borderId="0" xfId="57" applyNumberFormat="1" applyFont="1" applyFill="1" applyBorder="1" applyAlignment="1" applyProtection="1">
      <alignment/>
      <protection/>
    </xf>
    <xf numFmtId="185" fontId="6" fillId="7" borderId="0" xfId="58" applyNumberFormat="1" applyFont="1" applyFill="1" applyBorder="1" applyAlignment="1">
      <alignment horizontal="right"/>
      <protection/>
    </xf>
    <xf numFmtId="0" fontId="4" fillId="6" borderId="0" xfId="0" applyFont="1" applyFill="1" applyAlignment="1">
      <alignment horizontal="right"/>
    </xf>
    <xf numFmtId="0" fontId="49" fillId="7" borderId="0" xfId="0" applyNumberFormat="1" applyFont="1" applyFill="1" applyBorder="1" applyAlignment="1" applyProtection="1">
      <alignment horizontal="center"/>
      <protection/>
    </xf>
    <xf numFmtId="185" fontId="7" fillId="7" borderId="9" xfId="58" applyNumberFormat="1" applyFont="1" applyFill="1" applyBorder="1" applyAlignment="1">
      <alignment/>
      <protection/>
    </xf>
    <xf numFmtId="187" fontId="7" fillId="7" borderId="9" xfId="58" applyNumberFormat="1" applyFont="1" applyFill="1" applyBorder="1" applyAlignment="1">
      <alignment/>
      <protection/>
    </xf>
    <xf numFmtId="38" fontId="19" fillId="6" borderId="18" xfId="0" applyNumberFormat="1" applyFont="1" applyFill="1" applyBorder="1" applyAlignment="1" applyProtection="1">
      <alignment/>
      <protection locked="0"/>
    </xf>
    <xf numFmtId="38" fontId="3" fillId="6" borderId="0" xfId="0" applyNumberFormat="1" applyFont="1" applyFill="1" applyBorder="1" applyAlignment="1">
      <alignment/>
    </xf>
    <xf numFmtId="38" fontId="3" fillId="3" borderId="0" xfId="0" applyNumberFormat="1" applyFont="1" applyFill="1" applyBorder="1" applyAlignment="1" applyProtection="1">
      <alignment/>
      <protection locked="0"/>
    </xf>
    <xf numFmtId="180" fontId="7" fillId="8" borderId="8" xfId="55" applyNumberFormat="1" applyFont="1" applyFill="1" applyBorder="1" applyAlignment="1" applyProtection="1">
      <alignment/>
      <protection/>
    </xf>
    <xf numFmtId="0" fontId="29" fillId="3" borderId="0" xfId="57" applyFont="1" applyFill="1" applyBorder="1" applyProtection="1">
      <alignment/>
      <protection hidden="1"/>
    </xf>
    <xf numFmtId="38" fontId="25" fillId="3" borderId="0" xfId="0" applyNumberFormat="1" applyFont="1" applyFill="1" applyBorder="1" applyAlignment="1">
      <alignment/>
    </xf>
    <xf numFmtId="0" fontId="4" fillId="6" borderId="0" xfId="57" applyFont="1" applyFill="1" applyBorder="1" applyProtection="1">
      <alignment/>
      <protection hidden="1"/>
    </xf>
    <xf numFmtId="182" fontId="6" fillId="0" borderId="8" xfId="57" applyNumberFormat="1" applyFont="1" applyFill="1" applyBorder="1" applyAlignment="1" applyProtection="1">
      <alignment wrapText="1"/>
      <protection/>
    </xf>
    <xf numFmtId="9" fontId="4" fillId="6" borderId="0" xfId="55" applyFont="1" applyFill="1" applyBorder="1" applyAlignment="1" applyProtection="1">
      <alignment/>
      <protection/>
    </xf>
    <xf numFmtId="1" fontId="7" fillId="7" borderId="15" xfId="57" applyNumberFormat="1" applyFont="1" applyFill="1" applyBorder="1" applyAlignment="1" applyProtection="1">
      <alignment horizontal="right"/>
      <protection/>
    </xf>
    <xf numFmtId="180" fontId="16" fillId="8" borderId="8" xfId="55" applyNumberFormat="1" applyFont="1" applyFill="1" applyBorder="1" applyAlignment="1" applyProtection="1">
      <alignment/>
      <protection/>
    </xf>
    <xf numFmtId="180" fontId="19" fillId="3" borderId="0" xfId="55" applyNumberFormat="1" applyFont="1" applyFill="1" applyAlignment="1" applyProtection="1">
      <alignment/>
      <protection/>
    </xf>
    <xf numFmtId="180" fontId="17" fillId="8" borderId="0" xfId="55" applyNumberFormat="1" applyFont="1" applyFill="1" applyBorder="1" applyAlignment="1" applyProtection="1">
      <alignment/>
      <protection/>
    </xf>
    <xf numFmtId="9" fontId="11" fillId="6" borderId="0" xfId="0" applyNumberFormat="1" applyFont="1" applyFill="1" applyAlignment="1">
      <alignment horizontal="right"/>
    </xf>
    <xf numFmtId="180" fontId="19" fillId="3" borderId="0" xfId="55" applyNumberFormat="1" applyFont="1" applyFill="1" applyBorder="1" applyAlignment="1" applyProtection="1">
      <alignment horizontal="right"/>
      <protection/>
    </xf>
    <xf numFmtId="3" fontId="16" fillId="7" borderId="15" xfId="57" applyNumberFormat="1" applyFont="1" applyFill="1" applyBorder="1" applyAlignment="1" applyProtection="1">
      <alignment/>
      <protection/>
    </xf>
    <xf numFmtId="0" fontId="36" fillId="7" borderId="0" xfId="57" applyFont="1" applyFill="1" applyBorder="1" applyAlignment="1" applyProtection="1" quotePrefix="1">
      <alignment/>
      <protection/>
    </xf>
    <xf numFmtId="3" fontId="36" fillId="7" borderId="8" xfId="57" applyNumberFormat="1" applyFont="1" applyFill="1" applyBorder="1" applyAlignment="1" applyProtection="1">
      <alignment/>
      <protection/>
    </xf>
    <xf numFmtId="0" fontId="3" fillId="6" borderId="0" xfId="57" applyFont="1" applyFill="1" applyAlignment="1" applyProtection="1">
      <alignment horizontal="left"/>
      <protection/>
    </xf>
    <xf numFmtId="38" fontId="11" fillId="6" borderId="21" xfId="0" applyNumberFormat="1" applyFont="1" applyFill="1" applyBorder="1" applyAlignment="1" applyProtection="1">
      <alignment/>
      <protection/>
    </xf>
    <xf numFmtId="180" fontId="7" fillId="7" borderId="8" xfId="55" applyNumberFormat="1" applyFont="1" applyFill="1" applyBorder="1" applyAlignment="1" applyProtection="1">
      <alignment horizontal="right"/>
      <protection/>
    </xf>
    <xf numFmtId="180" fontId="7" fillId="8" borderId="22" xfId="55" applyNumberFormat="1" applyFont="1" applyFill="1" applyBorder="1" applyAlignment="1" applyProtection="1">
      <alignment/>
      <protection/>
    </xf>
    <xf numFmtId="38" fontId="36" fillId="7" borderId="8" xfId="0" applyNumberFormat="1" applyFont="1" applyFill="1" applyBorder="1" applyAlignment="1" applyProtection="1">
      <alignment horizontal="right"/>
      <protection/>
    </xf>
    <xf numFmtId="38" fontId="7" fillId="7" borderId="8" xfId="0" applyNumberFormat="1" applyFont="1" applyFill="1" applyBorder="1" applyAlignment="1" applyProtection="1">
      <alignment horizontal="right"/>
      <protection/>
    </xf>
    <xf numFmtId="180" fontId="19" fillId="3" borderId="18" xfId="55" applyNumberFormat="1" applyFont="1" applyFill="1" applyBorder="1" applyAlignment="1" applyProtection="1">
      <alignment/>
      <protection/>
    </xf>
    <xf numFmtId="180" fontId="11" fillId="3" borderId="0" xfId="0" applyNumberFormat="1" applyFont="1" applyFill="1" applyBorder="1" applyAlignment="1" applyProtection="1">
      <alignment/>
      <protection/>
    </xf>
    <xf numFmtId="38" fontId="19" fillId="8" borderId="0" xfId="0" applyNumberFormat="1" applyFont="1" applyFill="1" applyBorder="1" applyAlignment="1" applyProtection="1">
      <alignment/>
      <protection/>
    </xf>
    <xf numFmtId="38" fontId="4" fillId="3" borderId="16" xfId="0" applyNumberFormat="1" applyFont="1" applyFill="1" applyBorder="1" applyAlignment="1" applyProtection="1">
      <alignment/>
      <protection/>
    </xf>
    <xf numFmtId="180" fontId="4" fillId="3" borderId="16" xfId="55" applyNumberFormat="1" applyFont="1" applyFill="1" applyBorder="1" applyAlignment="1" applyProtection="1">
      <alignment/>
      <protection/>
    </xf>
    <xf numFmtId="9" fontId="4" fillId="3" borderId="0" xfId="0" applyNumberFormat="1" applyFont="1" applyFill="1" applyBorder="1" applyAlignment="1" applyProtection="1">
      <alignment/>
      <protection/>
    </xf>
    <xf numFmtId="38" fontId="3" fillId="3" borderId="0" xfId="0" applyNumberFormat="1" applyFont="1" applyFill="1" applyBorder="1" applyAlignment="1" applyProtection="1">
      <alignment/>
      <protection/>
    </xf>
    <xf numFmtId="38" fontId="19" fillId="3" borderId="0" xfId="0" applyNumberFormat="1" applyFont="1" applyFill="1" applyBorder="1" applyAlignment="1" applyProtection="1">
      <alignment/>
      <protection/>
    </xf>
    <xf numFmtId="180" fontId="4" fillId="3" borderId="0" xfId="55" applyNumberFormat="1" applyFont="1" applyFill="1" applyBorder="1" applyAlignment="1" applyProtection="1">
      <alignment/>
      <protection/>
    </xf>
    <xf numFmtId="180" fontId="4" fillId="3" borderId="16" xfId="55" applyNumberFormat="1" applyFont="1" applyFill="1" applyBorder="1" applyAlignment="1" applyProtection="1">
      <alignment/>
      <protection/>
    </xf>
    <xf numFmtId="180" fontId="4" fillId="3" borderId="0" xfId="0" applyNumberFormat="1" applyFont="1" applyFill="1" applyBorder="1" applyAlignment="1" applyProtection="1">
      <alignment/>
      <protection/>
    </xf>
    <xf numFmtId="180" fontId="7" fillId="8" borderId="0" xfId="55" applyNumberFormat="1" applyFont="1" applyFill="1" applyBorder="1" applyAlignment="1" applyProtection="1">
      <alignment horizontal="right"/>
      <protection/>
    </xf>
    <xf numFmtId="180" fontId="4" fillId="3" borderId="16" xfId="55" applyNumberFormat="1" applyFont="1" applyFill="1" applyBorder="1" applyAlignment="1" applyProtection="1">
      <alignment horizontal="right"/>
      <protection/>
    </xf>
    <xf numFmtId="180" fontId="16" fillId="8" borderId="23" xfId="55" applyNumberFormat="1" applyFont="1" applyFill="1" applyBorder="1" applyAlignment="1" applyProtection="1">
      <alignment/>
      <protection/>
    </xf>
    <xf numFmtId="38" fontId="6" fillId="6" borderId="0" xfId="53" applyNumberFormat="1" applyFont="1" applyFill="1" applyProtection="1">
      <alignment/>
      <protection/>
    </xf>
    <xf numFmtId="0" fontId="12" fillId="11" borderId="0" xfId="0" applyNumberFormat="1" applyFont="1" applyFill="1" applyBorder="1" applyAlignment="1" applyProtection="1">
      <alignment horizontal="center"/>
      <protection/>
    </xf>
    <xf numFmtId="0" fontId="6" fillId="7" borderId="0" xfId="53" applyNumberFormat="1" applyFont="1" applyFill="1" applyBorder="1" applyAlignment="1" applyProtection="1">
      <alignment horizontal="center"/>
      <protection/>
    </xf>
    <xf numFmtId="38" fontId="3" fillId="12" borderId="0" xfId="0" applyNumberFormat="1" applyFont="1" applyFill="1" applyBorder="1" applyAlignment="1" applyProtection="1">
      <alignment/>
      <protection/>
    </xf>
    <xf numFmtId="0" fontId="4" fillId="6" borderId="0" xfId="57" applyFont="1" applyFill="1" applyAlignment="1" applyProtection="1">
      <alignment horizontal="right"/>
      <protection/>
    </xf>
    <xf numFmtId="3" fontId="12" fillId="7" borderId="0" xfId="0" applyNumberFormat="1" applyFont="1" applyFill="1" applyBorder="1" applyAlignment="1" applyProtection="1">
      <alignment horizontal="right"/>
      <protection/>
    </xf>
    <xf numFmtId="3" fontId="16" fillId="11" borderId="19" xfId="57" applyNumberFormat="1" applyFont="1" applyFill="1" applyBorder="1" applyAlignment="1" applyProtection="1">
      <alignment/>
      <protection/>
    </xf>
    <xf numFmtId="3" fontId="16" fillId="6" borderId="19" xfId="57" applyNumberFormat="1" applyFont="1" applyFill="1" applyBorder="1" applyAlignment="1" applyProtection="1">
      <alignment/>
      <protection/>
    </xf>
    <xf numFmtId="1" fontId="16" fillId="7" borderId="0" xfId="24" applyNumberFormat="1" applyFont="1" applyFill="1" applyBorder="1" applyAlignment="1" applyProtection="1">
      <alignment horizontal="center"/>
      <protection/>
    </xf>
    <xf numFmtId="1" fontId="16" fillId="6" borderId="8" xfId="24" applyNumberFormat="1" applyFont="1" applyFill="1" applyBorder="1" applyAlignment="1" applyProtection="1">
      <alignment/>
      <protection/>
    </xf>
    <xf numFmtId="182" fontId="16" fillId="11" borderId="0" xfId="57" applyNumberFormat="1" applyFont="1" applyFill="1" applyBorder="1" applyAlignment="1" applyProtection="1">
      <alignment/>
      <protection/>
    </xf>
    <xf numFmtId="9" fontId="7" fillId="11" borderId="0" xfId="57" applyNumberFormat="1" applyFont="1" applyFill="1" applyBorder="1" applyAlignment="1" applyProtection="1">
      <alignment/>
      <protection/>
    </xf>
    <xf numFmtId="38" fontId="3" fillId="12" borderId="0" xfId="0" applyNumberFormat="1" applyFont="1" applyFill="1" applyAlignment="1" applyProtection="1">
      <alignment/>
      <protection/>
    </xf>
    <xf numFmtId="0" fontId="7" fillId="11" borderId="0" xfId="57" applyFont="1" applyFill="1" applyBorder="1" applyAlignment="1" applyProtection="1">
      <alignment/>
      <protection/>
    </xf>
    <xf numFmtId="0" fontId="16" fillId="7" borderId="18" xfId="57" applyNumberFormat="1" applyFont="1" applyFill="1" applyBorder="1" applyAlignment="1" applyProtection="1">
      <alignment/>
      <protection/>
    </xf>
    <xf numFmtId="182" fontId="7" fillId="6" borderId="8" xfId="57" applyNumberFormat="1" applyFont="1" applyFill="1" applyBorder="1" applyAlignment="1" applyProtection="1">
      <alignment/>
      <protection/>
    </xf>
    <xf numFmtId="0" fontId="3" fillId="9" borderId="0" xfId="53" applyFont="1" applyFill="1" applyProtection="1">
      <alignment/>
      <protection/>
    </xf>
    <xf numFmtId="38" fontId="3" fillId="9" borderId="0" xfId="53" applyNumberFormat="1" applyFont="1" applyFill="1" applyProtection="1">
      <alignment/>
      <protection/>
    </xf>
    <xf numFmtId="0" fontId="3" fillId="9" borderId="0" xfId="53" applyFont="1" applyFill="1" applyBorder="1" applyProtection="1">
      <alignment/>
      <protection/>
    </xf>
    <xf numFmtId="0" fontId="8" fillId="9" borderId="0" xfId="53" applyFont="1" applyFill="1" applyProtection="1">
      <alignment/>
      <protection/>
    </xf>
    <xf numFmtId="0" fontId="16" fillId="7" borderId="0" xfId="53" applyNumberFormat="1" applyFont="1" applyFill="1" applyBorder="1" applyAlignment="1" applyProtection="1">
      <alignment horizontal="center"/>
      <protection/>
    </xf>
    <xf numFmtId="38" fontId="4" fillId="12" borderId="0" xfId="0" applyNumberFormat="1" applyFont="1" applyFill="1" applyAlignment="1" applyProtection="1">
      <alignment/>
      <protection/>
    </xf>
    <xf numFmtId="38" fontId="19" fillId="12" borderId="0" xfId="0" applyNumberFormat="1" applyFont="1" applyFill="1" applyBorder="1" applyAlignment="1" applyProtection="1">
      <alignment/>
      <protection/>
    </xf>
    <xf numFmtId="38" fontId="19" fillId="12" borderId="0" xfId="0" applyNumberFormat="1" applyFont="1" applyFill="1" applyAlignment="1" applyProtection="1">
      <alignment/>
      <protection/>
    </xf>
    <xf numFmtId="38" fontId="4" fillId="12" borderId="0" xfId="0" applyNumberFormat="1" applyFont="1" applyFill="1" applyBorder="1" applyAlignment="1" applyProtection="1">
      <alignment/>
      <protection/>
    </xf>
    <xf numFmtId="38" fontId="7" fillId="11" borderId="0" xfId="0" applyNumberFormat="1" applyFont="1" applyFill="1" applyBorder="1" applyAlignment="1" applyProtection="1">
      <alignment/>
      <protection/>
    </xf>
    <xf numFmtId="38" fontId="19" fillId="12" borderId="18" xfId="0" applyNumberFormat="1" applyFont="1" applyFill="1" applyBorder="1" applyAlignment="1" applyProtection="1">
      <alignment/>
      <protection/>
    </xf>
    <xf numFmtId="38" fontId="7" fillId="11" borderId="0" xfId="57" applyNumberFormat="1" applyFont="1" applyFill="1" applyBorder="1" applyAlignment="1" applyProtection="1">
      <alignment/>
      <protection/>
    </xf>
    <xf numFmtId="38" fontId="19" fillId="11" borderId="0" xfId="0" applyNumberFormat="1" applyFont="1" applyFill="1" applyBorder="1" applyAlignment="1" applyProtection="1">
      <alignment/>
      <protection/>
    </xf>
    <xf numFmtId="38" fontId="4" fillId="12" borderId="16" xfId="0" applyNumberFormat="1" applyFont="1" applyFill="1" applyBorder="1" applyAlignment="1" applyProtection="1">
      <alignment/>
      <protection/>
    </xf>
    <xf numFmtId="38" fontId="3" fillId="12" borderId="0" xfId="0" applyNumberFormat="1" applyFont="1" applyFill="1" applyAlignment="1" applyProtection="1">
      <alignment/>
      <protection/>
    </xf>
    <xf numFmtId="38" fontId="19" fillId="12" borderId="0" xfId="0" applyNumberFormat="1" applyFont="1" applyFill="1" applyAlignment="1" applyProtection="1">
      <alignment/>
      <protection/>
    </xf>
    <xf numFmtId="38" fontId="4" fillId="12" borderId="0" xfId="0" applyNumberFormat="1" applyFont="1" applyFill="1" applyAlignment="1" applyProtection="1">
      <alignment/>
      <protection/>
    </xf>
    <xf numFmtId="38" fontId="19" fillId="12" borderId="0" xfId="0" applyNumberFormat="1" applyFont="1" applyFill="1" applyBorder="1" applyAlignment="1" applyProtection="1">
      <alignment/>
      <protection/>
    </xf>
    <xf numFmtId="180" fontId="19" fillId="12" borderId="0" xfId="55" applyNumberFormat="1" applyFont="1" applyFill="1" applyAlignment="1" applyProtection="1">
      <alignment/>
      <protection/>
    </xf>
    <xf numFmtId="180" fontId="7" fillId="11" borderId="0" xfId="55" applyNumberFormat="1" applyFont="1" applyFill="1" applyBorder="1" applyAlignment="1" applyProtection="1">
      <alignment/>
      <protection/>
    </xf>
    <xf numFmtId="180" fontId="4" fillId="12" borderId="16" xfId="55" applyNumberFormat="1" applyFont="1" applyFill="1" applyBorder="1" applyAlignment="1" applyProtection="1">
      <alignment/>
      <protection/>
    </xf>
    <xf numFmtId="180" fontId="3" fillId="12" borderId="0" xfId="55" applyNumberFormat="1" applyFont="1" applyFill="1" applyBorder="1" applyAlignment="1" applyProtection="1">
      <alignment/>
      <protection/>
    </xf>
    <xf numFmtId="180" fontId="19" fillId="12" borderId="18" xfId="55" applyNumberFormat="1" applyFont="1" applyFill="1" applyBorder="1" applyAlignment="1" applyProtection="1">
      <alignment/>
      <protection/>
    </xf>
    <xf numFmtId="180" fontId="4" fillId="12" borderId="0" xfId="55" applyNumberFormat="1" applyFont="1" applyFill="1" applyBorder="1" applyAlignment="1" applyProtection="1">
      <alignment/>
      <protection/>
    </xf>
    <xf numFmtId="9" fontId="12" fillId="11" borderId="0" xfId="0" applyNumberFormat="1" applyFont="1" applyFill="1" applyBorder="1" applyAlignment="1" applyProtection="1">
      <alignment horizontal="center"/>
      <protection/>
    </xf>
    <xf numFmtId="3" fontId="7" fillId="11" borderId="0" xfId="57" applyNumberFormat="1" applyFont="1" applyFill="1" applyBorder="1" applyAlignment="1" applyProtection="1">
      <alignment/>
      <protection/>
    </xf>
    <xf numFmtId="38" fontId="16" fillId="11" borderId="0" xfId="57" applyNumberFormat="1" applyFont="1" applyFill="1" applyBorder="1" applyAlignment="1" applyProtection="1">
      <alignment/>
      <protection/>
    </xf>
    <xf numFmtId="0" fontId="6" fillId="11" borderId="0" xfId="0" applyNumberFormat="1" applyFont="1" applyFill="1" applyBorder="1" applyAlignment="1" applyProtection="1">
      <alignment horizontal="center"/>
      <protection/>
    </xf>
    <xf numFmtId="180" fontId="3" fillId="12" borderId="16" xfId="0" applyNumberFormat="1" applyFont="1" applyFill="1" applyBorder="1" applyAlignment="1" applyProtection="1">
      <alignment/>
      <protection/>
    </xf>
    <xf numFmtId="180" fontId="36" fillId="11" borderId="0" xfId="0" applyNumberFormat="1" applyFont="1" applyFill="1" applyBorder="1" applyAlignment="1" applyProtection="1">
      <alignment/>
      <protection/>
    </xf>
    <xf numFmtId="4" fontId="7" fillId="11" borderId="0" xfId="57" applyNumberFormat="1" applyFont="1" applyFill="1" applyBorder="1" applyAlignment="1" applyProtection="1">
      <alignment/>
      <protection/>
    </xf>
    <xf numFmtId="15" fontId="4" fillId="11" borderId="24" xfId="56" applyNumberFormat="1" applyFont="1" applyFill="1" applyBorder="1" applyAlignment="1" applyProtection="1">
      <alignment horizontal="right" wrapText="1"/>
      <protection/>
    </xf>
    <xf numFmtId="0" fontId="4" fillId="11" borderId="0" xfId="56" applyFont="1" applyFill="1" applyBorder="1" applyAlignment="1" applyProtection="1">
      <alignment horizontal="right" wrapText="1"/>
      <protection/>
    </xf>
    <xf numFmtId="15" fontId="6" fillId="11" borderId="8" xfId="57" applyNumberFormat="1" applyFont="1" applyFill="1" applyBorder="1" applyAlignment="1" applyProtection="1" quotePrefix="1">
      <alignment horizontal="right" wrapText="1"/>
      <protection/>
    </xf>
    <xf numFmtId="15" fontId="6" fillId="11" borderId="25" xfId="57" applyNumberFormat="1" applyFont="1" applyFill="1" applyBorder="1" applyAlignment="1" applyProtection="1" quotePrefix="1">
      <alignment horizontal="right" wrapText="1"/>
      <protection/>
    </xf>
    <xf numFmtId="15" fontId="6" fillId="11" borderId="25" xfId="57" applyNumberFormat="1" applyFont="1" applyFill="1" applyBorder="1" applyAlignment="1" applyProtection="1">
      <alignment horizontal="right" wrapText="1"/>
      <protection/>
    </xf>
    <xf numFmtId="15" fontId="6" fillId="11" borderId="8" xfId="57" applyNumberFormat="1" applyFont="1" applyFill="1" applyBorder="1" applyAlignment="1" applyProtection="1">
      <alignment horizontal="right" wrapText="1"/>
      <protection/>
    </xf>
    <xf numFmtId="38" fontId="4" fillId="12" borderId="0" xfId="58" applyNumberFormat="1" applyFont="1" applyFill="1" applyAlignment="1" quotePrefix="1">
      <alignment horizontal="center"/>
      <protection/>
    </xf>
    <xf numFmtId="184" fontId="7" fillId="11" borderId="9" xfId="58" applyNumberFormat="1" applyFont="1" applyFill="1" applyBorder="1" applyAlignment="1">
      <alignment/>
      <protection/>
    </xf>
    <xf numFmtId="38" fontId="4" fillId="12" borderId="0" xfId="58" applyNumberFormat="1" applyFont="1" applyFill="1" applyAlignment="1">
      <alignment horizontal="center"/>
      <protection/>
    </xf>
    <xf numFmtId="185" fontId="7" fillId="11" borderId="8" xfId="58" applyNumberFormat="1" applyFont="1" applyFill="1" applyBorder="1" applyAlignment="1">
      <alignment/>
      <protection/>
    </xf>
    <xf numFmtId="185" fontId="7" fillId="11" borderId="9" xfId="58" applyNumberFormat="1" applyFont="1" applyFill="1" applyBorder="1" applyAlignment="1">
      <alignment/>
      <protection/>
    </xf>
    <xf numFmtId="184" fontId="7" fillId="11" borderId="9" xfId="58" applyNumberFormat="1" applyFont="1" applyFill="1" applyBorder="1" applyAlignment="1" applyProtection="1">
      <alignment/>
      <protection/>
    </xf>
    <xf numFmtId="38" fontId="16" fillId="6" borderId="8" xfId="57" applyNumberFormat="1" applyFont="1" applyFill="1" applyBorder="1" applyAlignment="1" applyProtection="1">
      <alignment/>
      <protection/>
    </xf>
    <xf numFmtId="38" fontId="7" fillId="6" borderId="8" xfId="0" applyNumberFormat="1" applyFont="1" applyFill="1" applyBorder="1" applyAlignment="1" applyProtection="1">
      <alignment/>
      <protection/>
    </xf>
    <xf numFmtId="180" fontId="36" fillId="7" borderId="8" xfId="0" applyNumberFormat="1" applyFont="1" applyFill="1" applyBorder="1" applyAlignment="1" applyProtection="1">
      <alignment/>
      <protection/>
    </xf>
    <xf numFmtId="182" fontId="16" fillId="6" borderId="8" xfId="57" applyNumberFormat="1" applyFont="1" applyFill="1" applyBorder="1" applyAlignment="1" applyProtection="1">
      <alignment/>
      <protection/>
    </xf>
    <xf numFmtId="3" fontId="7" fillId="6" borderId="8" xfId="57" applyNumberFormat="1" applyFont="1" applyFill="1" applyBorder="1" applyAlignment="1" applyProtection="1">
      <alignment/>
      <protection/>
    </xf>
    <xf numFmtId="38" fontId="7" fillId="6" borderId="15" xfId="57" applyNumberFormat="1" applyFont="1" applyFill="1" applyBorder="1" applyAlignment="1" applyProtection="1">
      <alignment/>
      <protection/>
    </xf>
    <xf numFmtId="38" fontId="7" fillId="6" borderId="8" xfId="57" applyNumberFormat="1" applyFont="1" applyFill="1" applyBorder="1" applyAlignment="1" applyProtection="1">
      <alignment/>
      <protection/>
    </xf>
    <xf numFmtId="182" fontId="7" fillId="8" borderId="8" xfId="57" applyNumberFormat="1" applyFont="1" applyFill="1" applyBorder="1" applyAlignment="1" applyProtection="1">
      <alignment/>
      <protection/>
    </xf>
    <xf numFmtId="9" fontId="7" fillId="7" borderId="8" xfId="55" applyFont="1" applyFill="1" applyBorder="1" applyAlignment="1" applyProtection="1">
      <alignment horizontal="right"/>
      <protection/>
    </xf>
    <xf numFmtId="38" fontId="25" fillId="6" borderId="0" xfId="0" applyNumberFormat="1" applyFont="1" applyFill="1" applyAlignment="1">
      <alignment/>
    </xf>
    <xf numFmtId="0" fontId="17" fillId="6" borderId="0" xfId="0" applyFont="1" applyFill="1" applyAlignment="1">
      <alignment horizontal="left"/>
    </xf>
    <xf numFmtId="0" fontId="4" fillId="6" borderId="0" xfId="57" applyFont="1" applyFill="1" applyProtection="1">
      <alignment/>
      <protection/>
    </xf>
    <xf numFmtId="3" fontId="4" fillId="6" borderId="0" xfId="57" applyNumberFormat="1" applyFont="1" applyFill="1" applyProtection="1">
      <alignment/>
      <protection/>
    </xf>
    <xf numFmtId="211" fontId="3" fillId="6" borderId="0" xfId="24" applyNumberFormat="1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/>
      <protection hidden="1"/>
    </xf>
    <xf numFmtId="38" fontId="19" fillId="6" borderId="0" xfId="0" applyNumberFormat="1" applyFont="1" applyFill="1" applyBorder="1" applyAlignment="1" applyProtection="1">
      <alignment horizontal="right"/>
      <protection/>
    </xf>
    <xf numFmtId="181" fontId="16" fillId="11" borderId="19" xfId="57" applyNumberFormat="1" applyFont="1" applyFill="1" applyBorder="1" applyAlignment="1" applyProtection="1">
      <alignment/>
      <protection/>
    </xf>
    <xf numFmtId="181" fontId="7" fillId="7" borderId="8" xfId="57" applyNumberFormat="1" applyFont="1" applyFill="1" applyBorder="1" applyAlignment="1" applyProtection="1">
      <alignment/>
      <protection/>
    </xf>
    <xf numFmtId="9" fontId="7" fillId="7" borderId="8" xfId="55" applyFont="1" applyFill="1" applyBorder="1" applyAlignment="1" applyProtection="1">
      <alignment/>
      <protection/>
    </xf>
    <xf numFmtId="181" fontId="16" fillId="7" borderId="19" xfId="57" applyNumberFormat="1" applyFont="1" applyFill="1" applyBorder="1" applyAlignment="1" applyProtection="1">
      <alignment/>
      <protection/>
    </xf>
    <xf numFmtId="181" fontId="16" fillId="8" borderId="19" xfId="57" applyNumberFormat="1" applyFont="1" applyFill="1" applyBorder="1" applyAlignment="1" applyProtection="1">
      <alignment/>
      <protection/>
    </xf>
    <xf numFmtId="182" fontId="16" fillId="6" borderId="19" xfId="57" applyNumberFormat="1" applyFont="1" applyFill="1" applyBorder="1" applyAlignment="1" applyProtection="1">
      <alignment/>
      <protection/>
    </xf>
    <xf numFmtId="190" fontId="7" fillId="7" borderId="8" xfId="57" applyNumberFormat="1" applyFont="1" applyFill="1" applyBorder="1" applyAlignment="1" applyProtection="1">
      <alignment/>
      <protection/>
    </xf>
    <xf numFmtId="184" fontId="7" fillId="11" borderId="8" xfId="58" applyNumberFormat="1" applyFont="1" applyFill="1" applyBorder="1" applyAlignment="1">
      <alignment/>
      <protection/>
    </xf>
    <xf numFmtId="184" fontId="3" fillId="11" borderId="9" xfId="58" applyNumberFormat="1" applyFont="1" applyFill="1" applyBorder="1" applyAlignment="1">
      <alignment/>
      <protection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38" fontId="25" fillId="0" borderId="0" xfId="0" applyNumberFormat="1" applyFont="1" applyFill="1" applyAlignment="1">
      <alignment/>
    </xf>
    <xf numFmtId="38" fontId="3" fillId="0" borderId="0" xfId="0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9" fontId="6" fillId="8" borderId="16" xfId="55" applyFont="1" applyFill="1" applyBorder="1" applyAlignment="1" applyProtection="1">
      <alignment/>
      <protection/>
    </xf>
    <xf numFmtId="9" fontId="6" fillId="11" borderId="16" xfId="55" applyFont="1" applyFill="1" applyBorder="1" applyAlignment="1" applyProtection="1">
      <alignment/>
      <protection/>
    </xf>
    <xf numFmtId="9" fontId="6" fillId="7" borderId="16" xfId="55" applyFont="1" applyFill="1" applyBorder="1" applyAlignment="1" applyProtection="1">
      <alignment/>
      <protection/>
    </xf>
    <xf numFmtId="180" fontId="6" fillId="8" borderId="16" xfId="55" applyNumberFormat="1" applyFont="1" applyFill="1" applyBorder="1" applyAlignment="1" applyProtection="1">
      <alignment/>
      <protection/>
    </xf>
    <xf numFmtId="3" fontId="7" fillId="11" borderId="16" xfId="57" applyNumberFormat="1" applyFont="1" applyFill="1" applyBorder="1" applyAlignment="1" applyProtection="1">
      <alignment/>
      <protection/>
    </xf>
    <xf numFmtId="0" fontId="37" fillId="6" borderId="0" xfId="57" applyFont="1" applyFill="1" applyProtection="1">
      <alignment/>
      <protection/>
    </xf>
    <xf numFmtId="9" fontId="36" fillId="7" borderId="8" xfId="57" applyNumberFormat="1" applyFont="1" applyFill="1" applyBorder="1" applyAlignment="1" applyProtection="1">
      <alignment/>
      <protection/>
    </xf>
    <xf numFmtId="180" fontId="36" fillId="0" borderId="8" xfId="55" applyNumberFormat="1" applyFont="1" applyFill="1" applyBorder="1" applyAlignment="1" applyProtection="1">
      <alignment horizontal="right"/>
      <protection/>
    </xf>
    <xf numFmtId="0" fontId="3" fillId="7" borderId="0" xfId="57" applyFont="1" applyFill="1" applyBorder="1" applyAlignment="1" applyProtection="1" quotePrefix="1">
      <alignment/>
      <protection/>
    </xf>
    <xf numFmtId="38" fontId="3" fillId="6" borderId="0" xfId="53" applyNumberFormat="1" applyFont="1" applyFill="1" applyProtection="1">
      <alignment/>
      <protection/>
    </xf>
    <xf numFmtId="2" fontId="7" fillId="11" borderId="0" xfId="57" applyNumberFormat="1" applyFont="1" applyFill="1" applyBorder="1" applyAlignment="1" applyProtection="1">
      <alignment/>
      <protection/>
    </xf>
    <xf numFmtId="0" fontId="8" fillId="6" borderId="0" xfId="0" applyFont="1" applyFill="1" applyAlignment="1" applyProtection="1">
      <alignment/>
      <protection hidden="1"/>
    </xf>
    <xf numFmtId="0" fontId="8" fillId="6" borderId="0" xfId="0" applyNumberFormat="1" applyFont="1" applyFill="1" applyAlignment="1" applyProtection="1">
      <alignment/>
      <protection hidden="1"/>
    </xf>
    <xf numFmtId="0" fontId="8" fillId="6" borderId="0" xfId="57" applyFont="1" applyFill="1" applyProtection="1">
      <alignment/>
      <protection hidden="1"/>
    </xf>
    <xf numFmtId="3" fontId="6" fillId="7" borderId="0" xfId="0" applyNumberFormat="1" applyFont="1" applyFill="1" applyBorder="1" applyAlignment="1" applyProtection="1">
      <alignment horizontal="center"/>
      <protection/>
    </xf>
    <xf numFmtId="180" fontId="7" fillId="8" borderId="8" xfId="55" applyNumberFormat="1" applyFont="1" applyFill="1" applyBorder="1" applyAlignment="1" applyProtection="1">
      <alignment horizontal="right"/>
      <protection/>
    </xf>
    <xf numFmtId="0" fontId="3" fillId="6" borderId="0" xfId="57" applyFont="1" applyFill="1" applyAlignment="1" applyProtection="1" quotePrefix="1">
      <alignment horizontal="left"/>
      <protection hidden="1"/>
    </xf>
    <xf numFmtId="1" fontId="7" fillId="7" borderId="8" xfId="24" applyNumberFormat="1" applyFont="1" applyFill="1" applyBorder="1" applyAlignment="1" applyProtection="1">
      <alignment/>
      <protection/>
    </xf>
    <xf numFmtId="0" fontId="27" fillId="7" borderId="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Alignment="1">
      <alignment/>
    </xf>
    <xf numFmtId="184" fontId="7" fillId="7" borderId="14" xfId="55" applyNumberFormat="1" applyFont="1" applyFill="1" applyBorder="1" applyAlignment="1">
      <alignment/>
    </xf>
    <xf numFmtId="181" fontId="4" fillId="6" borderId="0" xfId="57" applyNumberFormat="1" applyFont="1" applyFill="1" applyProtection="1">
      <alignment/>
      <protection hidden="1"/>
    </xf>
    <xf numFmtId="49" fontId="7" fillId="7" borderId="0" xfId="57" applyNumberFormat="1" applyFont="1" applyFill="1" applyBorder="1" applyAlignment="1" applyProtection="1" quotePrefix="1">
      <alignment/>
      <protection/>
    </xf>
    <xf numFmtId="182" fontId="7" fillId="7" borderId="16" xfId="57" applyNumberFormat="1" applyFont="1" applyFill="1" applyBorder="1" applyAlignment="1" applyProtection="1">
      <alignment/>
      <protection/>
    </xf>
    <xf numFmtId="0" fontId="33" fillId="3" borderId="0" xfId="57" applyFont="1" applyFill="1" applyProtection="1">
      <alignment/>
      <protection/>
    </xf>
    <xf numFmtId="182" fontId="7" fillId="7" borderId="8" xfId="24" applyNumberFormat="1" applyFont="1" applyFill="1" applyBorder="1" applyAlignment="1" applyProtection="1">
      <alignment/>
      <protection/>
    </xf>
    <xf numFmtId="180" fontId="3" fillId="3" borderId="0" xfId="0" applyNumberFormat="1" applyFont="1" applyFill="1" applyBorder="1" applyAlignment="1" applyProtection="1">
      <alignment horizontal="right"/>
      <protection/>
    </xf>
    <xf numFmtId="0" fontId="4" fillId="6" borderId="0" xfId="0" applyFont="1" applyFill="1" applyAlignment="1" applyProtection="1">
      <alignment/>
      <protection hidden="1"/>
    </xf>
    <xf numFmtId="38" fontId="74" fillId="6" borderId="0" xfId="0" applyNumberFormat="1" applyFont="1" applyFill="1" applyAlignment="1" applyProtection="1">
      <alignment/>
      <protection/>
    </xf>
    <xf numFmtId="38" fontId="36" fillId="7" borderId="0" xfId="0" applyNumberFormat="1" applyFont="1" applyFill="1" applyBorder="1" applyAlignment="1" applyProtection="1">
      <alignment horizontal="left"/>
      <protection/>
    </xf>
    <xf numFmtId="0" fontId="31" fillId="7" borderId="0" xfId="57" applyFont="1" applyFill="1" applyBorder="1" applyAlignment="1" applyProtection="1">
      <alignment horizontal="right"/>
      <protection hidden="1"/>
    </xf>
    <xf numFmtId="0" fontId="25" fillId="6" borderId="0" xfId="57" applyFont="1" applyFill="1" applyProtection="1">
      <alignment/>
      <protection hidden="1"/>
    </xf>
    <xf numFmtId="4" fontId="7" fillId="7" borderId="8" xfId="57" applyNumberFormat="1" applyFont="1" applyFill="1" applyBorder="1" applyAlignment="1" applyProtection="1">
      <alignment/>
      <protection/>
    </xf>
    <xf numFmtId="0" fontId="16" fillId="7" borderId="26" xfId="57" applyFont="1" applyFill="1" applyBorder="1" applyAlignment="1" applyProtection="1">
      <alignment/>
      <protection/>
    </xf>
    <xf numFmtId="190" fontId="7" fillId="8" borderId="0" xfId="57" applyNumberFormat="1" applyFont="1" applyFill="1" applyBorder="1" applyAlignment="1" applyProtection="1">
      <alignment/>
      <protection/>
    </xf>
    <xf numFmtId="190" fontId="7" fillId="11" borderId="0" xfId="57" applyNumberFormat="1" applyFont="1" applyFill="1" applyBorder="1" applyAlignment="1" applyProtection="1">
      <alignment/>
      <protection/>
    </xf>
    <xf numFmtId="190" fontId="7" fillId="7" borderId="0" xfId="57" applyNumberFormat="1" applyFont="1" applyFill="1" applyBorder="1" applyAlignment="1" applyProtection="1">
      <alignment/>
      <protection/>
    </xf>
    <xf numFmtId="0" fontId="3" fillId="6" borderId="0" xfId="0" applyFont="1" applyFill="1" applyBorder="1" applyAlignment="1" applyProtection="1">
      <alignment/>
      <protection hidden="1"/>
    </xf>
    <xf numFmtId="9" fontId="4" fillId="6" borderId="0" xfId="57" applyNumberFormat="1" applyFont="1" applyFill="1" applyProtection="1">
      <alignment/>
      <protection hidden="1"/>
    </xf>
    <xf numFmtId="9" fontId="7" fillId="7" borderId="8" xfId="55" applyNumberFormat="1" applyFont="1" applyFill="1" applyBorder="1" applyAlignment="1" applyProtection="1">
      <alignment horizontal="right"/>
      <protection/>
    </xf>
    <xf numFmtId="3" fontId="16" fillId="6" borderId="8" xfId="57" applyNumberFormat="1" applyFont="1" applyFill="1" applyBorder="1" applyAlignment="1" applyProtection="1">
      <alignment/>
      <protection/>
    </xf>
    <xf numFmtId="3" fontId="11" fillId="6" borderId="0" xfId="0" applyNumberFormat="1" applyFont="1" applyFill="1" applyBorder="1" applyAlignment="1" applyProtection="1">
      <alignment/>
      <protection/>
    </xf>
    <xf numFmtId="9" fontId="4" fillId="12" borderId="0" xfId="0" applyNumberFormat="1" applyFont="1" applyFill="1" applyBorder="1" applyAlignment="1" applyProtection="1">
      <alignment horizontal="center"/>
      <protection/>
    </xf>
    <xf numFmtId="9" fontId="3" fillId="12" borderId="0" xfId="55" applyNumberFormat="1" applyFont="1" applyFill="1" applyBorder="1" applyAlignment="1" applyProtection="1">
      <alignment/>
      <protection/>
    </xf>
    <xf numFmtId="180" fontId="19" fillId="12" borderId="0" xfId="55" applyNumberFormat="1" applyFont="1" applyFill="1" applyBorder="1" applyAlignment="1" applyProtection="1">
      <alignment/>
      <protection/>
    </xf>
    <xf numFmtId="180" fontId="11" fillId="12" borderId="0" xfId="0" applyNumberFormat="1" applyFont="1" applyFill="1" applyBorder="1" applyAlignment="1" applyProtection="1">
      <alignment/>
      <protection/>
    </xf>
    <xf numFmtId="9" fontId="11" fillId="12" borderId="0" xfId="0" applyNumberFormat="1" applyFont="1" applyFill="1" applyBorder="1" applyAlignment="1" applyProtection="1">
      <alignment horizontal="center"/>
      <protection/>
    </xf>
    <xf numFmtId="180" fontId="19" fillId="12" borderId="0" xfId="55" applyNumberFormat="1" applyFont="1" applyFill="1" applyBorder="1" applyAlignment="1" applyProtection="1">
      <alignment horizontal="right"/>
      <protection/>
    </xf>
    <xf numFmtId="180" fontId="16" fillId="11" borderId="0" xfId="55" applyNumberFormat="1" applyFont="1" applyFill="1" applyBorder="1" applyAlignment="1" applyProtection="1">
      <alignment/>
      <protection/>
    </xf>
    <xf numFmtId="180" fontId="7" fillId="11" borderId="0" xfId="57" applyNumberFormat="1" applyFont="1" applyFill="1" applyBorder="1" applyAlignment="1" applyProtection="1">
      <alignment/>
      <protection/>
    </xf>
    <xf numFmtId="38" fontId="7" fillId="7" borderId="13" xfId="0" applyNumberFormat="1" applyFont="1" applyFill="1" applyBorder="1" applyAlignment="1" applyProtection="1">
      <alignment/>
      <protection/>
    </xf>
    <xf numFmtId="43" fontId="7" fillId="7" borderId="13" xfId="24" applyFont="1" applyFill="1" applyBorder="1" applyAlignment="1" applyProtection="1">
      <alignment/>
      <protection/>
    </xf>
    <xf numFmtId="0" fontId="11" fillId="6" borderId="0" xfId="0" applyFont="1" applyFill="1" applyBorder="1" applyAlignment="1" applyProtection="1">
      <alignment/>
      <protection/>
    </xf>
    <xf numFmtId="38" fontId="16" fillId="7" borderId="13" xfId="0" applyNumberFormat="1" applyFont="1" applyFill="1" applyBorder="1" applyAlignment="1" applyProtection="1">
      <alignment/>
      <protection/>
    </xf>
    <xf numFmtId="210" fontId="7" fillId="7" borderId="13" xfId="0" applyNumberFormat="1" applyFont="1" applyFill="1" applyBorder="1" applyAlignment="1" applyProtection="1">
      <alignment/>
      <protection/>
    </xf>
    <xf numFmtId="38" fontId="36" fillId="8" borderId="8" xfId="0" applyNumberFormat="1" applyFont="1" applyFill="1" applyBorder="1" applyAlignment="1" applyProtection="1">
      <alignment/>
      <protection/>
    </xf>
    <xf numFmtId="38" fontId="36" fillId="7" borderId="13" xfId="0" applyNumberFormat="1" applyFont="1" applyFill="1" applyBorder="1" applyAlignment="1" applyProtection="1">
      <alignment/>
      <protection/>
    </xf>
    <xf numFmtId="0" fontId="8" fillId="6" borderId="0" xfId="0" applyFont="1" applyFill="1" applyBorder="1" applyAlignment="1">
      <alignment/>
    </xf>
    <xf numFmtId="180" fontId="7" fillId="11" borderId="9" xfId="55" applyNumberFormat="1" applyFont="1" applyFill="1" applyBorder="1" applyAlignment="1" applyProtection="1">
      <alignment/>
      <protection/>
    </xf>
    <xf numFmtId="180" fontId="7" fillId="11" borderId="9" xfId="55" applyNumberFormat="1" applyFont="1" applyFill="1" applyBorder="1" applyAlignment="1" applyProtection="1">
      <alignment horizontal="right"/>
      <protection/>
    </xf>
    <xf numFmtId="180" fontId="7" fillId="8" borderId="13" xfId="55" applyNumberFormat="1" applyFont="1" applyFill="1" applyBorder="1" applyAlignment="1" applyProtection="1">
      <alignment horizontal="right"/>
      <protection/>
    </xf>
    <xf numFmtId="180" fontId="6" fillId="8" borderId="13" xfId="55" applyNumberFormat="1" applyFont="1" applyFill="1" applyBorder="1" applyAlignment="1" applyProtection="1">
      <alignment/>
      <protection/>
    </xf>
    <xf numFmtId="38" fontId="19" fillId="7" borderId="0" xfId="0" applyNumberFormat="1" applyFont="1" applyFill="1" applyBorder="1" applyAlignment="1" applyProtection="1">
      <alignment/>
      <protection/>
    </xf>
    <xf numFmtId="38" fontId="4" fillId="6" borderId="16" xfId="0" applyNumberFormat="1" applyFont="1" applyFill="1" applyBorder="1" applyAlignment="1" applyProtection="1">
      <alignment/>
      <protection/>
    </xf>
    <xf numFmtId="180" fontId="4" fillId="12" borderId="0" xfId="0" applyNumberFormat="1" applyFont="1" applyFill="1" applyBorder="1" applyAlignment="1" applyProtection="1">
      <alignment horizontal="center"/>
      <protection/>
    </xf>
    <xf numFmtId="180" fontId="3" fillId="12" borderId="0" xfId="0" applyNumberFormat="1" applyFont="1" applyFill="1" applyBorder="1" applyAlignment="1" applyProtection="1">
      <alignment/>
      <protection/>
    </xf>
    <xf numFmtId="180" fontId="4" fillId="12" borderId="0" xfId="0" applyNumberFormat="1" applyFont="1" applyFill="1" applyBorder="1" applyAlignment="1" applyProtection="1">
      <alignment/>
      <protection/>
    </xf>
    <xf numFmtId="9" fontId="7" fillId="7" borderId="0" xfId="55" applyFont="1" applyFill="1" applyBorder="1" applyAlignment="1" applyProtection="1">
      <alignment/>
      <protection/>
    </xf>
    <xf numFmtId="38" fontId="37" fillId="8" borderId="8" xfId="0" applyNumberFormat="1" applyFont="1" applyFill="1" applyBorder="1" applyAlignment="1" applyProtection="1">
      <alignment/>
      <protection/>
    </xf>
    <xf numFmtId="38" fontId="37" fillId="7" borderId="13" xfId="0" applyNumberFormat="1" applyFont="1" applyFill="1" applyBorder="1" applyAlignment="1" applyProtection="1">
      <alignment/>
      <protection/>
    </xf>
    <xf numFmtId="38" fontId="6" fillId="7" borderId="13" xfId="0" applyNumberFormat="1" applyFont="1" applyFill="1" applyBorder="1" applyAlignment="1" applyProtection="1">
      <alignment/>
      <protection/>
    </xf>
    <xf numFmtId="38" fontId="36" fillId="7" borderId="13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 applyProtection="1">
      <alignment/>
      <protection/>
    </xf>
    <xf numFmtId="38" fontId="3" fillId="3" borderId="0" xfId="0" applyNumberFormat="1" applyFont="1" applyFill="1" applyBorder="1" applyAlignment="1">
      <alignment/>
    </xf>
    <xf numFmtId="180" fontId="36" fillId="11" borderId="9" xfId="55" applyNumberFormat="1" applyFont="1" applyFill="1" applyBorder="1" applyAlignment="1" applyProtection="1">
      <alignment/>
      <protection/>
    </xf>
    <xf numFmtId="180" fontId="36" fillId="8" borderId="13" xfId="55" applyNumberFormat="1" applyFont="1" applyFill="1" applyBorder="1" applyAlignment="1" applyProtection="1">
      <alignment/>
      <protection/>
    </xf>
    <xf numFmtId="180" fontId="3" fillId="3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6" borderId="0" xfId="0" applyNumberFormat="1" applyFont="1" applyFill="1" applyBorder="1" applyAlignment="1">
      <alignment/>
    </xf>
    <xf numFmtId="38" fontId="36" fillId="8" borderId="8" xfId="0" applyNumberFormat="1" applyFont="1" applyFill="1" applyBorder="1" applyAlignment="1" applyProtection="1">
      <alignment horizontal="right"/>
      <protection/>
    </xf>
    <xf numFmtId="180" fontId="4" fillId="12" borderId="16" xfId="55" applyNumberFormat="1" applyFont="1" applyFill="1" applyBorder="1" applyAlignment="1" applyProtection="1">
      <alignment horizontal="right"/>
      <protection/>
    </xf>
    <xf numFmtId="9" fontId="4" fillId="12" borderId="0" xfId="0" applyNumberFormat="1" applyFont="1" applyFill="1" applyBorder="1" applyAlignment="1" applyProtection="1">
      <alignment/>
      <protection/>
    </xf>
    <xf numFmtId="38" fontId="3" fillId="7" borderId="13" xfId="0" applyNumberFormat="1" applyFont="1" applyFill="1" applyBorder="1" applyAlignment="1" applyProtection="1">
      <alignment/>
      <protection/>
    </xf>
    <xf numFmtId="38" fontId="7" fillId="8" borderId="8" xfId="0" applyNumberFormat="1" applyFont="1" applyFill="1" applyBorder="1" applyAlignment="1" applyProtection="1">
      <alignment horizontal="right"/>
      <protection/>
    </xf>
    <xf numFmtId="38" fontId="7" fillId="7" borderId="13" xfId="0" applyNumberFormat="1" applyFont="1" applyFill="1" applyBorder="1" applyAlignment="1" applyProtection="1">
      <alignment horizontal="right"/>
      <protection/>
    </xf>
    <xf numFmtId="180" fontId="36" fillId="11" borderId="9" xfId="55" applyNumberFormat="1" applyFont="1" applyFill="1" applyBorder="1" applyAlignment="1" applyProtection="1">
      <alignment horizontal="right"/>
      <protection/>
    </xf>
    <xf numFmtId="180" fontId="36" fillId="8" borderId="13" xfId="55" applyNumberFormat="1" applyFont="1" applyFill="1" applyBorder="1" applyAlignment="1" applyProtection="1">
      <alignment horizontal="right"/>
      <protection/>
    </xf>
    <xf numFmtId="180" fontId="7" fillId="11" borderId="8" xfId="55" applyNumberFormat="1" applyFont="1" applyFill="1" applyBorder="1" applyAlignment="1" applyProtection="1">
      <alignment/>
      <protection/>
    </xf>
    <xf numFmtId="180" fontId="7" fillId="11" borderId="16" xfId="55" applyNumberFormat="1" applyFont="1" applyFill="1" applyBorder="1" applyAlignment="1" applyProtection="1">
      <alignment/>
      <protection/>
    </xf>
    <xf numFmtId="180" fontId="7" fillId="8" borderId="16" xfId="55" applyNumberFormat="1" applyFont="1" applyFill="1" applyBorder="1" applyAlignment="1" applyProtection="1">
      <alignment/>
      <protection/>
    </xf>
    <xf numFmtId="180" fontId="7" fillId="7" borderId="13" xfId="55" applyNumberFormat="1" applyFont="1" applyFill="1" applyBorder="1" applyAlignment="1" applyProtection="1">
      <alignment/>
      <protection/>
    </xf>
    <xf numFmtId="180" fontId="7" fillId="7" borderId="27" xfId="55" applyNumberFormat="1" applyFont="1" applyFill="1" applyBorder="1" applyAlignment="1" applyProtection="1">
      <alignment horizontal="right"/>
      <protection/>
    </xf>
    <xf numFmtId="180" fontId="7" fillId="7" borderId="16" xfId="0" applyNumberFormat="1" applyFont="1" applyFill="1" applyBorder="1" applyAlignment="1" applyProtection="1">
      <alignment/>
      <protection/>
    </xf>
    <xf numFmtId="180" fontId="19" fillId="12" borderId="0" xfId="55" applyNumberFormat="1" applyFont="1" applyFill="1" applyBorder="1" applyAlignment="1" applyProtection="1">
      <alignment/>
      <protection/>
    </xf>
    <xf numFmtId="180" fontId="4" fillId="12" borderId="0" xfId="55" applyNumberFormat="1" applyFont="1" applyFill="1" applyBorder="1" applyAlignment="1" applyProtection="1">
      <alignment/>
      <protection/>
    </xf>
    <xf numFmtId="180" fontId="4" fillId="12" borderId="16" xfId="55" applyNumberFormat="1" applyFont="1" applyFill="1" applyBorder="1" applyAlignment="1" applyProtection="1">
      <alignment/>
      <protection/>
    </xf>
    <xf numFmtId="180" fontId="4" fillId="12" borderId="0" xfId="0" applyNumberFormat="1" applyFont="1" applyFill="1" applyBorder="1" applyAlignment="1" applyProtection="1">
      <alignment/>
      <protection/>
    </xf>
    <xf numFmtId="180" fontId="19" fillId="12" borderId="0" xfId="0" applyNumberFormat="1" applyFont="1" applyFill="1" applyBorder="1" applyAlignment="1" applyProtection="1">
      <alignment horizontal="center"/>
      <protection/>
    </xf>
    <xf numFmtId="180" fontId="19" fillId="12" borderId="0" xfId="0" applyNumberFormat="1" applyFont="1" applyFill="1" applyBorder="1" applyAlignment="1" applyProtection="1">
      <alignment/>
      <protection/>
    </xf>
    <xf numFmtId="38" fontId="19" fillId="6" borderId="0" xfId="0" applyNumberFormat="1" applyFont="1" applyFill="1" applyBorder="1" applyAlignment="1" applyProtection="1">
      <alignment/>
      <protection/>
    </xf>
    <xf numFmtId="180" fontId="3" fillId="3" borderId="0" xfId="0" applyNumberFormat="1" applyFont="1" applyFill="1" applyBorder="1" applyAlignment="1" applyProtection="1">
      <alignment/>
      <protection/>
    </xf>
    <xf numFmtId="9" fontId="3" fillId="6" borderId="0" xfId="0" applyNumberFormat="1" applyFont="1" applyFill="1" applyBorder="1" applyAlignment="1" applyProtection="1">
      <alignment/>
      <protection/>
    </xf>
    <xf numFmtId="38" fontId="3" fillId="6" borderId="0" xfId="0" applyNumberFormat="1" applyFont="1" applyFill="1" applyBorder="1" applyAlignment="1" applyProtection="1">
      <alignment/>
      <protection/>
    </xf>
    <xf numFmtId="180" fontId="36" fillId="7" borderId="0" xfId="0" applyNumberFormat="1" applyFont="1" applyFill="1" applyBorder="1" applyAlignment="1" applyProtection="1">
      <alignment horizontal="left" indent="1"/>
      <protection/>
    </xf>
    <xf numFmtId="180" fontId="36" fillId="8" borderId="8" xfId="0" applyNumberFormat="1" applyFont="1" applyFill="1" applyBorder="1" applyAlignment="1" applyProtection="1">
      <alignment/>
      <protection/>
    </xf>
    <xf numFmtId="180" fontId="36" fillId="7" borderId="13" xfId="0" applyNumberFormat="1" applyFont="1" applyFill="1" applyBorder="1" applyAlignment="1" applyProtection="1">
      <alignment/>
      <protection/>
    </xf>
    <xf numFmtId="180" fontId="37" fillId="6" borderId="0" xfId="0" applyNumberFormat="1" applyFont="1" applyFill="1" applyAlignment="1" applyProtection="1">
      <alignment/>
      <protection/>
    </xf>
    <xf numFmtId="180" fontId="36" fillId="7" borderId="13" xfId="55" applyNumberFormat="1" applyFont="1" applyFill="1" applyBorder="1" applyAlignment="1" applyProtection="1">
      <alignment/>
      <protection/>
    </xf>
    <xf numFmtId="180" fontId="22" fillId="12" borderId="0" xfId="0" applyNumberFormat="1" applyFont="1" applyFill="1" applyBorder="1" applyAlignment="1" applyProtection="1">
      <alignment horizontal="center"/>
      <protection/>
    </xf>
    <xf numFmtId="180" fontId="22" fillId="3" borderId="0" xfId="0" applyNumberFormat="1" applyFont="1" applyFill="1" applyBorder="1" applyAlignment="1" applyProtection="1">
      <alignment horizontal="center"/>
      <protection/>
    </xf>
    <xf numFmtId="0" fontId="5" fillId="10" borderId="28" xfId="57" applyFont="1" applyFill="1" applyBorder="1" applyAlignment="1" applyProtection="1">
      <alignment horizontal="left"/>
      <protection/>
    </xf>
    <xf numFmtId="9" fontId="7" fillId="8" borderId="8" xfId="55" applyFont="1" applyFill="1" applyBorder="1" applyAlignment="1" applyProtection="1">
      <alignment horizontal="right"/>
      <protection/>
    </xf>
    <xf numFmtId="1" fontId="7" fillId="8" borderId="8" xfId="57" applyNumberFormat="1" applyFont="1" applyFill="1" applyBorder="1" applyAlignment="1" applyProtection="1">
      <alignment horizontal="right"/>
      <protection/>
    </xf>
    <xf numFmtId="1" fontId="7" fillId="8" borderId="15" xfId="57" applyNumberFormat="1" applyFont="1" applyFill="1" applyBorder="1" applyAlignment="1" applyProtection="1">
      <alignment horizontal="right"/>
      <protection/>
    </xf>
    <xf numFmtId="3" fontId="7" fillId="8" borderId="20" xfId="57" applyNumberFormat="1" applyFont="1" applyFill="1" applyBorder="1" applyAlignment="1" applyProtection="1">
      <alignment/>
      <protection/>
    </xf>
    <xf numFmtId="1" fontId="16" fillId="8" borderId="8" xfId="24" applyNumberFormat="1" applyFont="1" applyFill="1" applyBorder="1" applyAlignment="1" applyProtection="1">
      <alignment/>
      <protection/>
    </xf>
    <xf numFmtId="3" fontId="7" fillId="8" borderId="8" xfId="57" applyNumberFormat="1" applyFont="1" applyFill="1" applyBorder="1" applyAlignment="1" applyProtection="1">
      <alignment/>
      <protection/>
    </xf>
    <xf numFmtId="3" fontId="16" fillId="3" borderId="19" xfId="57" applyNumberFormat="1" applyFont="1" applyFill="1" applyBorder="1" applyAlignment="1" applyProtection="1">
      <alignment/>
      <protection/>
    </xf>
    <xf numFmtId="1" fontId="7" fillId="8" borderId="8" xfId="24" applyNumberFormat="1" applyFont="1" applyFill="1" applyBorder="1" applyAlignment="1" applyProtection="1">
      <alignment/>
      <protection/>
    </xf>
    <xf numFmtId="182" fontId="16" fillId="3" borderId="19" xfId="57" applyNumberFormat="1" applyFont="1" applyFill="1" applyBorder="1" applyAlignment="1" applyProtection="1">
      <alignment/>
      <protection/>
    </xf>
    <xf numFmtId="182" fontId="7" fillId="8" borderId="16" xfId="57" applyNumberFormat="1" applyFont="1" applyFill="1" applyBorder="1" applyAlignment="1" applyProtection="1">
      <alignment/>
      <protection/>
    </xf>
    <xf numFmtId="182" fontId="7" fillId="8" borderId="8" xfId="24" applyNumberFormat="1" applyFont="1" applyFill="1" applyBorder="1" applyAlignment="1" applyProtection="1">
      <alignment/>
      <protection/>
    </xf>
    <xf numFmtId="3" fontId="16" fillId="8" borderId="8" xfId="57" applyNumberFormat="1" applyFont="1" applyFill="1" applyBorder="1" applyAlignment="1" applyProtection="1">
      <alignment/>
      <protection/>
    </xf>
    <xf numFmtId="182" fontId="16" fillId="8" borderId="8" xfId="57" applyNumberFormat="1" applyFont="1" applyFill="1" applyBorder="1" applyAlignment="1" applyProtection="1">
      <alignment/>
      <protection/>
    </xf>
    <xf numFmtId="9" fontId="7" fillId="8" borderId="8" xfId="57" applyNumberFormat="1" applyFont="1" applyFill="1" applyBorder="1" applyAlignment="1" applyProtection="1">
      <alignment/>
      <protection/>
    </xf>
    <xf numFmtId="9" fontId="7" fillId="7" borderId="13" xfId="55" applyFont="1" applyFill="1" applyBorder="1" applyAlignment="1" applyProtection="1">
      <alignment horizontal="right"/>
      <protection/>
    </xf>
    <xf numFmtId="3" fontId="7" fillId="7" borderId="13" xfId="57" applyNumberFormat="1" applyFont="1" applyFill="1" applyBorder="1" applyAlignment="1" applyProtection="1">
      <alignment horizontal="right"/>
      <protection/>
    </xf>
    <xf numFmtId="3" fontId="7" fillId="7" borderId="29" xfId="57" applyNumberFormat="1" applyFont="1" applyFill="1" applyBorder="1" applyAlignment="1" applyProtection="1">
      <alignment horizontal="right"/>
      <protection/>
    </xf>
    <xf numFmtId="9" fontId="7" fillId="7" borderId="27" xfId="55" applyFont="1" applyFill="1" applyBorder="1" applyAlignment="1" applyProtection="1">
      <alignment horizontal="right"/>
      <protection/>
    </xf>
    <xf numFmtId="1" fontId="16" fillId="7" borderId="13" xfId="24" applyNumberFormat="1" applyFont="1" applyFill="1" applyBorder="1" applyAlignment="1" applyProtection="1">
      <alignment/>
      <protection/>
    </xf>
    <xf numFmtId="3" fontId="7" fillId="7" borderId="13" xfId="57" applyNumberFormat="1" applyFont="1" applyFill="1" applyBorder="1" applyAlignment="1" applyProtection="1">
      <alignment/>
      <protection/>
    </xf>
    <xf numFmtId="1" fontId="7" fillId="7" borderId="13" xfId="24" applyNumberFormat="1" applyFont="1" applyFill="1" applyBorder="1" applyAlignment="1" applyProtection="1">
      <alignment/>
      <protection/>
    </xf>
    <xf numFmtId="182" fontId="7" fillId="7" borderId="13" xfId="57" applyNumberFormat="1" applyFont="1" applyFill="1" applyBorder="1" applyAlignment="1" applyProtection="1">
      <alignment/>
      <protection/>
    </xf>
    <xf numFmtId="182" fontId="7" fillId="7" borderId="13" xfId="24" applyNumberFormat="1" applyFont="1" applyFill="1" applyBorder="1" applyAlignment="1" applyProtection="1">
      <alignment/>
      <protection/>
    </xf>
    <xf numFmtId="3" fontId="16" fillId="7" borderId="13" xfId="57" applyNumberFormat="1" applyFont="1" applyFill="1" applyBorder="1" applyAlignment="1" applyProtection="1">
      <alignment/>
      <protection/>
    </xf>
    <xf numFmtId="3" fontId="7" fillId="7" borderId="27" xfId="57" applyNumberFormat="1" applyFont="1" applyFill="1" applyBorder="1" applyAlignment="1" applyProtection="1">
      <alignment/>
      <protection/>
    </xf>
    <xf numFmtId="182" fontId="16" fillId="7" borderId="13" xfId="57" applyNumberFormat="1" applyFont="1" applyFill="1" applyBorder="1" applyAlignment="1" applyProtection="1">
      <alignment/>
      <protection/>
    </xf>
    <xf numFmtId="9" fontId="7" fillId="7" borderId="13" xfId="57" applyNumberFormat="1" applyFont="1" applyFill="1" applyBorder="1" applyAlignment="1" applyProtection="1">
      <alignment/>
      <protection/>
    </xf>
    <xf numFmtId="180" fontId="16" fillId="11" borderId="0" xfId="55" applyNumberFormat="1" applyFont="1" applyFill="1" applyBorder="1" applyAlignment="1" applyProtection="1">
      <alignment horizontal="right"/>
      <protection/>
    </xf>
    <xf numFmtId="180" fontId="16" fillId="11" borderId="19" xfId="55" applyNumberFormat="1" applyFont="1" applyFill="1" applyBorder="1" applyAlignment="1" applyProtection="1">
      <alignment/>
      <protection/>
    </xf>
    <xf numFmtId="180" fontId="16" fillId="11" borderId="8" xfId="55" applyNumberFormat="1" applyFont="1" applyFill="1" applyBorder="1" applyAlignment="1" applyProtection="1">
      <alignment/>
      <protection/>
    </xf>
    <xf numFmtId="9" fontId="6" fillId="7" borderId="19" xfId="55" applyFont="1" applyFill="1" applyBorder="1" applyAlignment="1" applyProtection="1">
      <alignment/>
      <protection/>
    </xf>
    <xf numFmtId="0" fontId="5" fillId="10" borderId="30" xfId="57" applyFont="1" applyFill="1" applyBorder="1" applyAlignment="1" applyProtection="1">
      <alignment horizontal="left"/>
      <protection/>
    </xf>
    <xf numFmtId="3" fontId="16" fillId="7" borderId="29" xfId="57" applyNumberFormat="1" applyFont="1" applyFill="1" applyBorder="1" applyAlignment="1" applyProtection="1">
      <alignment/>
      <protection/>
    </xf>
    <xf numFmtId="9" fontId="7" fillId="7" borderId="23" xfId="57" applyNumberFormat="1" applyFont="1" applyFill="1" applyBorder="1" applyAlignment="1" applyProtection="1">
      <alignment/>
      <protection/>
    </xf>
    <xf numFmtId="181" fontId="7" fillId="7" borderId="13" xfId="57" applyNumberFormat="1" applyFont="1" applyFill="1" applyBorder="1" applyAlignment="1" applyProtection="1">
      <alignment/>
      <protection/>
    </xf>
    <xf numFmtId="4" fontId="7" fillId="7" borderId="13" xfId="57" applyNumberFormat="1" applyFont="1" applyFill="1" applyBorder="1" applyAlignment="1" applyProtection="1">
      <alignment/>
      <protection/>
    </xf>
    <xf numFmtId="3" fontId="7" fillId="7" borderId="23" xfId="57" applyNumberFormat="1" applyFont="1" applyFill="1" applyBorder="1" applyAlignment="1" applyProtection="1">
      <alignment/>
      <protection/>
    </xf>
    <xf numFmtId="9" fontId="36" fillId="7" borderId="13" xfId="57" applyNumberFormat="1" applyFont="1" applyFill="1" applyBorder="1" applyAlignment="1" applyProtection="1">
      <alignment/>
      <protection/>
    </xf>
    <xf numFmtId="190" fontId="7" fillId="7" borderId="13" xfId="57" applyNumberFormat="1" applyFont="1" applyFill="1" applyBorder="1" applyAlignment="1" applyProtection="1">
      <alignment/>
      <protection/>
    </xf>
    <xf numFmtId="3" fontId="16" fillId="8" borderId="15" xfId="57" applyNumberFormat="1" applyFont="1" applyFill="1" applyBorder="1" applyAlignment="1" applyProtection="1">
      <alignment/>
      <protection/>
    </xf>
    <xf numFmtId="9" fontId="7" fillId="8" borderId="16" xfId="57" applyNumberFormat="1" applyFont="1" applyFill="1" applyBorder="1" applyAlignment="1" applyProtection="1">
      <alignment/>
      <protection/>
    </xf>
    <xf numFmtId="181" fontId="7" fillId="8" borderId="8" xfId="57" applyNumberFormat="1" applyFont="1" applyFill="1" applyBorder="1" applyAlignment="1" applyProtection="1">
      <alignment/>
      <protection/>
    </xf>
    <xf numFmtId="4" fontId="7" fillId="8" borderId="8" xfId="57" applyNumberFormat="1" applyFont="1" applyFill="1" applyBorder="1" applyAlignment="1" applyProtection="1">
      <alignment/>
      <protection/>
    </xf>
    <xf numFmtId="190" fontId="7" fillId="8" borderId="8" xfId="57" applyNumberFormat="1" applyFont="1" applyFill="1" applyBorder="1" applyAlignment="1" applyProtection="1">
      <alignment/>
      <protection/>
    </xf>
    <xf numFmtId="180" fontId="17" fillId="11" borderId="0" xfId="55" applyNumberFormat="1" applyFont="1" applyFill="1" applyBorder="1" applyAlignment="1" applyProtection="1">
      <alignment/>
      <protection/>
    </xf>
    <xf numFmtId="180" fontId="3" fillId="12" borderId="0" xfId="0" applyNumberFormat="1" applyFont="1" applyFill="1" applyBorder="1" applyAlignment="1" applyProtection="1">
      <alignment horizontal="right"/>
      <protection/>
    </xf>
    <xf numFmtId="180" fontId="16" fillId="11" borderId="9" xfId="55" applyNumberFormat="1" applyFont="1" applyFill="1" applyBorder="1" applyAlignment="1" applyProtection="1">
      <alignment/>
      <protection/>
    </xf>
    <xf numFmtId="180" fontId="16" fillId="8" borderId="13" xfId="55" applyNumberFormat="1" applyFont="1" applyFill="1" applyBorder="1" applyAlignment="1" applyProtection="1">
      <alignment/>
      <protection/>
    </xf>
    <xf numFmtId="180" fontId="8" fillId="3" borderId="0" xfId="57" applyNumberFormat="1" applyFont="1" applyFill="1" applyBorder="1" applyProtection="1">
      <alignment/>
      <protection hidden="1"/>
    </xf>
    <xf numFmtId="180" fontId="11" fillId="3" borderId="0" xfId="0" applyNumberFormat="1" applyFont="1" applyFill="1" applyBorder="1" applyAlignment="1" applyProtection="1">
      <alignment horizontal="center"/>
      <protection/>
    </xf>
    <xf numFmtId="38" fontId="3" fillId="9" borderId="0" xfId="53" applyNumberFormat="1" applyFont="1" applyFill="1" applyBorder="1" applyProtection="1">
      <alignment/>
      <protection/>
    </xf>
    <xf numFmtId="9" fontId="3" fillId="3" borderId="0" xfId="57" applyNumberFormat="1" applyFont="1" applyFill="1" applyBorder="1" applyProtection="1">
      <alignment/>
      <protection hidden="1"/>
    </xf>
    <xf numFmtId="9" fontId="3" fillId="6" borderId="0" xfId="57" applyNumberFormat="1" applyFont="1" applyFill="1" applyBorder="1" applyProtection="1">
      <alignment/>
      <protection hidden="1"/>
    </xf>
    <xf numFmtId="180" fontId="7" fillId="7" borderId="13" xfId="57" applyNumberFormat="1" applyFont="1" applyFill="1" applyBorder="1" applyAlignment="1" applyProtection="1">
      <alignment/>
      <protection/>
    </xf>
    <xf numFmtId="180" fontId="36" fillId="12" borderId="8" xfId="55" applyNumberFormat="1" applyFont="1" applyFill="1" applyBorder="1" applyAlignment="1" applyProtection="1">
      <alignment horizontal="right"/>
      <protection/>
    </xf>
    <xf numFmtId="3" fontId="36" fillId="7" borderId="13" xfId="57" applyNumberFormat="1" applyFont="1" applyFill="1" applyBorder="1" applyAlignment="1" applyProtection="1">
      <alignment/>
      <protection/>
    </xf>
    <xf numFmtId="9" fontId="7" fillId="7" borderId="13" xfId="55" applyFont="1" applyFill="1" applyBorder="1" applyAlignment="1" applyProtection="1">
      <alignment/>
      <protection/>
    </xf>
    <xf numFmtId="9" fontId="7" fillId="7" borderId="13" xfId="55" applyNumberFormat="1" applyFont="1" applyFill="1" applyBorder="1" applyAlignment="1" applyProtection="1">
      <alignment horizontal="right"/>
      <protection/>
    </xf>
    <xf numFmtId="9" fontId="7" fillId="8" borderId="8" xfId="55" applyFont="1" applyFill="1" applyBorder="1" applyAlignment="1" applyProtection="1">
      <alignment/>
      <protection/>
    </xf>
    <xf numFmtId="9" fontId="7" fillId="8" borderId="8" xfId="55" applyNumberFormat="1" applyFont="1" applyFill="1" applyBorder="1" applyAlignment="1" applyProtection="1">
      <alignment horizontal="right"/>
      <protection/>
    </xf>
    <xf numFmtId="0" fontId="5" fillId="10" borderId="31" xfId="57" applyFont="1" applyFill="1" applyBorder="1" applyAlignment="1" applyProtection="1">
      <alignment horizontal="left"/>
      <protection/>
    </xf>
    <xf numFmtId="180" fontId="6" fillId="11" borderId="0" xfId="55" applyNumberFormat="1" applyFont="1" applyFill="1" applyBorder="1" applyAlignment="1" applyProtection="1">
      <alignment horizontal="center"/>
      <protection/>
    </xf>
    <xf numFmtId="180" fontId="6" fillId="11" borderId="16" xfId="55" applyNumberFormat="1" applyFont="1" applyFill="1" applyBorder="1" applyAlignment="1" applyProtection="1">
      <alignment/>
      <protection/>
    </xf>
    <xf numFmtId="180" fontId="7" fillId="11" borderId="0" xfId="55" applyNumberFormat="1" applyFont="1" applyFill="1" applyBorder="1" applyAlignment="1" applyProtection="1">
      <alignment horizontal="right"/>
      <protection/>
    </xf>
    <xf numFmtId="3" fontId="7" fillId="7" borderId="19" xfId="57" applyNumberFormat="1" applyFont="1" applyFill="1" applyBorder="1" applyAlignment="1" applyProtection="1">
      <alignment/>
      <protection/>
    </xf>
    <xf numFmtId="180" fontId="7" fillId="11" borderId="10" xfId="55" applyNumberFormat="1" applyFont="1" applyFill="1" applyBorder="1" applyAlignment="1" applyProtection="1">
      <alignment horizontal="right"/>
      <protection/>
    </xf>
    <xf numFmtId="180" fontId="7" fillId="8" borderId="29" xfId="55" applyNumberFormat="1" applyFont="1" applyFill="1" applyBorder="1" applyAlignment="1" applyProtection="1">
      <alignment horizontal="right"/>
      <protection/>
    </xf>
    <xf numFmtId="41" fontId="7" fillId="7" borderId="13" xfId="57" applyNumberFormat="1" applyFont="1" applyFill="1" applyBorder="1" applyAlignment="1" applyProtection="1">
      <alignment/>
      <protection/>
    </xf>
    <xf numFmtId="180" fontId="7" fillId="7" borderId="13" xfId="57" applyNumberFormat="1" applyFont="1" applyFill="1" applyBorder="1" applyAlignment="1" applyProtection="1">
      <alignment horizontal="right"/>
      <protection/>
    </xf>
    <xf numFmtId="180" fontId="7" fillId="8" borderId="8" xfId="57" applyNumberFormat="1" applyFont="1" applyFill="1" applyBorder="1" applyAlignment="1" applyProtection="1">
      <alignment/>
      <protection/>
    </xf>
    <xf numFmtId="180" fontId="7" fillId="8" borderId="0" xfId="55" applyNumberFormat="1" applyFont="1" applyFill="1" applyBorder="1" applyAlignment="1" applyProtection="1" quotePrefix="1">
      <alignment/>
      <protection/>
    </xf>
    <xf numFmtId="3" fontId="36" fillId="8" borderId="8" xfId="57" applyNumberFormat="1" applyFont="1" applyFill="1" applyBorder="1" applyAlignment="1" applyProtection="1">
      <alignment/>
      <protection/>
    </xf>
    <xf numFmtId="41" fontId="7" fillId="8" borderId="8" xfId="57" applyNumberFormat="1" applyFont="1" applyFill="1" applyBorder="1" applyAlignment="1" applyProtection="1">
      <alignment/>
      <protection/>
    </xf>
    <xf numFmtId="180" fontId="7" fillId="8" borderId="8" xfId="57" applyNumberFormat="1" applyFont="1" applyFill="1" applyBorder="1" applyAlignment="1" applyProtection="1">
      <alignment horizontal="right"/>
      <protection/>
    </xf>
    <xf numFmtId="9" fontId="7" fillId="8" borderId="8" xfId="57" applyNumberFormat="1" applyFont="1" applyFill="1" applyBorder="1" applyAlignment="1" applyProtection="1">
      <alignment horizontal="right"/>
      <protection/>
    </xf>
    <xf numFmtId="180" fontId="16" fillId="11" borderId="16" xfId="55" applyNumberFormat="1" applyFont="1" applyFill="1" applyBorder="1" applyAlignment="1" applyProtection="1">
      <alignment/>
      <protection/>
    </xf>
    <xf numFmtId="180" fontId="4" fillId="3" borderId="0" xfId="57" applyNumberFormat="1" applyFont="1" applyFill="1" applyBorder="1" applyProtection="1">
      <alignment/>
      <protection/>
    </xf>
    <xf numFmtId="38" fontId="7" fillId="7" borderId="29" xfId="57" applyNumberFormat="1" applyFont="1" applyFill="1" applyBorder="1" applyAlignment="1" applyProtection="1">
      <alignment/>
      <protection/>
    </xf>
    <xf numFmtId="38" fontId="7" fillId="7" borderId="13" xfId="57" applyNumberFormat="1" applyFont="1" applyFill="1" applyBorder="1" applyAlignment="1" applyProtection="1">
      <alignment/>
      <protection/>
    </xf>
    <xf numFmtId="38" fontId="7" fillId="7" borderId="16" xfId="57" applyNumberFormat="1" applyFont="1" applyFill="1" applyBorder="1" applyAlignment="1" applyProtection="1">
      <alignment/>
      <protection/>
    </xf>
    <xf numFmtId="38" fontId="19" fillId="6" borderId="0" xfId="0" applyNumberFormat="1" applyFont="1" applyFill="1" applyAlignment="1" applyProtection="1">
      <alignment vertical="top"/>
      <protection/>
    </xf>
    <xf numFmtId="38" fontId="16" fillId="7" borderId="13" xfId="57" applyNumberFormat="1" applyFont="1" applyFill="1" applyBorder="1" applyAlignment="1" applyProtection="1">
      <alignment/>
      <protection/>
    </xf>
    <xf numFmtId="3" fontId="7" fillId="7" borderId="0" xfId="0" applyNumberFormat="1" applyFont="1" applyFill="1" applyBorder="1" applyAlignment="1" applyProtection="1">
      <alignment/>
      <protection/>
    </xf>
    <xf numFmtId="38" fontId="36" fillId="7" borderId="13" xfId="0" applyNumberFormat="1" applyFont="1" applyFill="1" applyBorder="1" applyAlignment="1" applyProtection="1">
      <alignment/>
      <protection locked="0"/>
    </xf>
    <xf numFmtId="2" fontId="16" fillId="7" borderId="19" xfId="57" applyNumberFormat="1" applyFont="1" applyFill="1" applyBorder="1" applyAlignment="1" applyProtection="1">
      <alignment/>
      <protection/>
    </xf>
    <xf numFmtId="4" fontId="7" fillId="7" borderId="13" xfId="0" applyNumberFormat="1" applyFont="1" applyFill="1" applyBorder="1" applyAlignment="1" applyProtection="1">
      <alignment/>
      <protection/>
    </xf>
    <xf numFmtId="4" fontId="16" fillId="7" borderId="19" xfId="57" applyNumberFormat="1" applyFont="1" applyFill="1" applyBorder="1" applyAlignment="1" applyProtection="1">
      <alignment/>
      <protection/>
    </xf>
    <xf numFmtId="4" fontId="16" fillId="7" borderId="13" xfId="0" applyNumberFormat="1" applyFont="1" applyFill="1" applyBorder="1" applyAlignment="1" applyProtection="1">
      <alignment/>
      <protection/>
    </xf>
    <xf numFmtId="4" fontId="19" fillId="6" borderId="0" xfId="0" applyNumberFormat="1" applyFont="1" applyFill="1" applyAlignment="1" applyProtection="1">
      <alignment/>
      <protection/>
    </xf>
    <xf numFmtId="4" fontId="36" fillId="7" borderId="13" xfId="0" applyNumberFormat="1" applyFont="1" applyFill="1" applyBorder="1" applyAlignment="1" applyProtection="1">
      <alignment/>
      <protection/>
    </xf>
    <xf numFmtId="38" fontId="7" fillId="8" borderId="15" xfId="57" applyNumberFormat="1" applyFont="1" applyFill="1" applyBorder="1" applyAlignment="1" applyProtection="1">
      <alignment/>
      <protection/>
    </xf>
    <xf numFmtId="38" fontId="7" fillId="8" borderId="8" xfId="57" applyNumberFormat="1" applyFont="1" applyFill="1" applyBorder="1" applyAlignment="1" applyProtection="1">
      <alignment/>
      <protection/>
    </xf>
    <xf numFmtId="180" fontId="3" fillId="3" borderId="16" xfId="0" applyNumberFormat="1" applyFont="1" applyFill="1" applyBorder="1" applyAlignment="1" applyProtection="1">
      <alignment/>
      <protection/>
    </xf>
    <xf numFmtId="38" fontId="19" fillId="3" borderId="0" xfId="0" applyNumberFormat="1" applyFont="1" applyFill="1" applyBorder="1" applyAlignment="1" applyProtection="1">
      <alignment vertical="top"/>
      <protection/>
    </xf>
    <xf numFmtId="38" fontId="16" fillId="8" borderId="8" xfId="57" applyNumberFormat="1" applyFont="1" applyFill="1" applyBorder="1" applyAlignment="1" applyProtection="1">
      <alignment/>
      <protection/>
    </xf>
    <xf numFmtId="2" fontId="16" fillId="8" borderId="16" xfId="57" applyNumberFormat="1" applyFont="1" applyFill="1" applyBorder="1" applyAlignment="1" applyProtection="1">
      <alignment/>
      <protection/>
    </xf>
    <xf numFmtId="4" fontId="7" fillId="8" borderId="8" xfId="0" applyNumberFormat="1" applyFont="1" applyFill="1" applyBorder="1" applyAlignment="1" applyProtection="1">
      <alignment/>
      <protection/>
    </xf>
    <xf numFmtId="4" fontId="16" fillId="8" borderId="16" xfId="57" applyNumberFormat="1" applyFont="1" applyFill="1" applyBorder="1" applyAlignment="1" applyProtection="1">
      <alignment/>
      <protection/>
    </xf>
    <xf numFmtId="4" fontId="16" fillId="8" borderId="8" xfId="0" applyNumberFormat="1" applyFont="1" applyFill="1" applyBorder="1" applyAlignment="1" applyProtection="1">
      <alignment/>
      <protection/>
    </xf>
    <xf numFmtId="4" fontId="19" fillId="3" borderId="0" xfId="0" applyNumberFormat="1" applyFont="1" applyFill="1" applyBorder="1" applyAlignment="1" applyProtection="1">
      <alignment/>
      <protection/>
    </xf>
    <xf numFmtId="4" fontId="36" fillId="8" borderId="8" xfId="57" applyNumberFormat="1" applyFont="1" applyFill="1" applyBorder="1" applyAlignment="1" applyProtection="1">
      <alignment/>
      <protection/>
    </xf>
    <xf numFmtId="180" fontId="11" fillId="12" borderId="0" xfId="0" applyNumberFormat="1" applyFont="1" applyFill="1" applyBorder="1" applyAlignment="1" applyProtection="1">
      <alignment horizontal="right"/>
      <protection/>
    </xf>
    <xf numFmtId="180" fontId="7" fillId="11" borderId="0" xfId="57" applyNumberFormat="1" applyFont="1" applyFill="1" applyBorder="1" applyAlignment="1" applyProtection="1">
      <alignment horizontal="right"/>
      <protection/>
    </xf>
    <xf numFmtId="180" fontId="3" fillId="9" borderId="0" xfId="57" applyNumberFormat="1" applyFont="1" applyFill="1" applyBorder="1" applyAlignment="1" applyProtection="1">
      <alignment horizontal="right"/>
      <protection/>
    </xf>
    <xf numFmtId="180" fontId="19" fillId="12" borderId="0" xfId="55" applyNumberFormat="1" applyFont="1" applyFill="1" applyBorder="1" applyAlignment="1" applyProtection="1">
      <alignment horizontal="right" vertical="top"/>
      <protection/>
    </xf>
    <xf numFmtId="180" fontId="19" fillId="3" borderId="0" xfId="55" applyNumberFormat="1" applyFont="1" applyFill="1" applyBorder="1" applyAlignment="1" applyProtection="1">
      <alignment horizontal="right" vertical="top"/>
      <protection/>
    </xf>
    <xf numFmtId="180" fontId="3" fillId="9" borderId="0" xfId="57" applyNumberFormat="1" applyFont="1" applyFill="1" applyBorder="1" applyProtection="1">
      <alignment/>
      <protection/>
    </xf>
    <xf numFmtId="180" fontId="3" fillId="3" borderId="0" xfId="57" applyNumberFormat="1" applyFont="1" applyFill="1" applyBorder="1" applyAlignment="1" applyProtection="1">
      <alignment horizontal="right"/>
      <protection/>
    </xf>
    <xf numFmtId="180" fontId="25" fillId="3" borderId="0" xfId="0" applyNumberFormat="1" applyFont="1" applyFill="1" applyBorder="1" applyAlignment="1">
      <alignment/>
    </xf>
    <xf numFmtId="180" fontId="3" fillId="6" borderId="0" xfId="57" applyNumberFormat="1" applyFont="1" applyFill="1" applyBorder="1" applyAlignment="1" applyProtection="1">
      <alignment horizontal="right"/>
      <protection hidden="1"/>
    </xf>
    <xf numFmtId="3" fontId="3" fillId="6" borderId="27" xfId="0" applyNumberFormat="1" applyFont="1" applyFill="1" applyBorder="1" applyAlignment="1" applyProtection="1">
      <alignment/>
      <protection hidden="1"/>
    </xf>
    <xf numFmtId="3" fontId="16" fillId="8" borderId="8" xfId="24" applyNumberFormat="1" applyFont="1" applyFill="1" applyBorder="1" applyAlignment="1" applyProtection="1">
      <alignment/>
      <protection/>
    </xf>
    <xf numFmtId="3" fontId="16" fillId="7" borderId="13" xfId="24" applyNumberFormat="1" applyFont="1" applyFill="1" applyBorder="1" applyAlignment="1" applyProtection="1">
      <alignment/>
      <protection/>
    </xf>
    <xf numFmtId="3" fontId="16" fillId="8" borderId="0" xfId="0" applyNumberFormat="1" applyFont="1" applyFill="1" applyBorder="1" applyAlignment="1" applyProtection="1">
      <alignment horizontal="right"/>
      <protection/>
    </xf>
    <xf numFmtId="3" fontId="16" fillId="7" borderId="0" xfId="0" applyNumberFormat="1" applyFont="1" applyFill="1" applyBorder="1" applyAlignment="1" applyProtection="1">
      <alignment horizontal="right"/>
      <protection/>
    </xf>
    <xf numFmtId="3" fontId="19" fillId="6" borderId="0" xfId="0" applyNumberFormat="1" applyFont="1" applyFill="1" applyBorder="1" applyAlignment="1" applyProtection="1">
      <alignment horizontal="right"/>
      <protection/>
    </xf>
    <xf numFmtId="38" fontId="47" fillId="7" borderId="13" xfId="57" applyNumberFormat="1" applyFont="1" applyFill="1" applyBorder="1" applyAlignment="1" applyProtection="1">
      <alignment/>
      <protection/>
    </xf>
    <xf numFmtId="0" fontId="11" fillId="6" borderId="0" xfId="57" applyNumberFormat="1" applyFont="1" applyFill="1" applyAlignment="1" applyProtection="1">
      <alignment horizontal="right"/>
      <protection hidden="1"/>
    </xf>
    <xf numFmtId="180" fontId="11" fillId="6" borderId="0" xfId="57" applyNumberFormat="1" applyFont="1" applyFill="1" applyAlignment="1" applyProtection="1">
      <alignment horizontal="right"/>
      <protection hidden="1"/>
    </xf>
    <xf numFmtId="38" fontId="25" fillId="0" borderId="18" xfId="0" applyNumberFormat="1" applyFont="1" applyFill="1" applyBorder="1" applyAlignment="1">
      <alignment/>
    </xf>
    <xf numFmtId="9" fontId="7" fillId="8" borderId="13" xfId="55" applyNumberFormat="1" applyFont="1" applyFill="1" applyBorder="1" applyAlignment="1" applyProtection="1">
      <alignment horizontal="right"/>
      <protection/>
    </xf>
    <xf numFmtId="180" fontId="6" fillId="8" borderId="8" xfId="55" applyNumberFormat="1" applyFont="1" applyFill="1" applyBorder="1" applyAlignment="1" applyProtection="1">
      <alignment/>
      <protection/>
    </xf>
    <xf numFmtId="212" fontId="3" fillId="6" borderId="0" xfId="0" applyNumberFormat="1" applyFont="1" applyFill="1" applyAlignment="1" applyProtection="1">
      <alignment/>
      <protection hidden="1"/>
    </xf>
    <xf numFmtId="182" fontId="6" fillId="7" borderId="8" xfId="57" applyNumberFormat="1" applyFont="1" applyFill="1" applyBorder="1" applyAlignment="1" applyProtection="1">
      <alignment horizontal="left" wrapText="1"/>
      <protection/>
    </xf>
    <xf numFmtId="184" fontId="3" fillId="6" borderId="0" xfId="0" applyNumberFormat="1" applyFont="1" applyFill="1" applyAlignment="1">
      <alignment/>
    </xf>
    <xf numFmtId="9" fontId="7" fillId="7" borderId="13" xfId="55" applyFont="1" applyFill="1" applyBorder="1" applyAlignment="1">
      <alignment/>
    </xf>
    <xf numFmtId="9" fontId="7" fillId="7" borderId="29" xfId="55" applyFont="1" applyFill="1" applyBorder="1" applyAlignment="1">
      <alignment/>
    </xf>
    <xf numFmtId="9" fontId="7" fillId="7" borderId="27" xfId="55" applyFont="1" applyFill="1" applyBorder="1" applyAlignment="1">
      <alignment/>
    </xf>
    <xf numFmtId="184" fontId="7" fillId="6" borderId="8" xfId="58" applyNumberFormat="1" applyFont="1" applyFill="1" applyBorder="1" applyAlignment="1">
      <alignment/>
      <protection/>
    </xf>
    <xf numFmtId="184" fontId="7" fillId="7" borderId="9" xfId="58" applyNumberFormat="1" applyFont="1" applyFill="1" applyBorder="1" applyAlignment="1" applyProtection="1">
      <alignment/>
      <protection/>
    </xf>
    <xf numFmtId="9" fontId="3" fillId="3" borderId="0" xfId="0" applyNumberFormat="1" applyFont="1" applyFill="1" applyBorder="1" applyAlignment="1">
      <alignment/>
    </xf>
    <xf numFmtId="38" fontId="16" fillId="7" borderId="8" xfId="0" applyNumberFormat="1" applyFont="1" applyFill="1" applyBorder="1" applyAlignment="1" applyProtection="1">
      <alignment/>
      <protection/>
    </xf>
    <xf numFmtId="180" fontId="7" fillId="7" borderId="0" xfId="55" applyNumberFormat="1" applyFont="1" applyFill="1" applyBorder="1" applyAlignment="1" applyProtection="1">
      <alignment/>
      <protection locked="0"/>
    </xf>
    <xf numFmtId="43" fontId="7" fillId="7" borderId="8" xfId="24" applyFont="1" applyFill="1" applyBorder="1" applyAlignment="1" applyProtection="1">
      <alignment/>
      <protection locked="0"/>
    </xf>
    <xf numFmtId="38" fontId="16" fillId="7" borderId="0" xfId="0" applyNumberFormat="1" applyFont="1" applyFill="1" applyBorder="1" applyAlignment="1" applyProtection="1">
      <alignment/>
      <protection locked="0"/>
    </xf>
    <xf numFmtId="210" fontId="7" fillId="7" borderId="8" xfId="0" applyNumberFormat="1" applyFont="1" applyFill="1" applyBorder="1" applyAlignment="1" applyProtection="1">
      <alignment/>
      <protection locked="0"/>
    </xf>
    <xf numFmtId="38" fontId="36" fillId="7" borderId="8" xfId="0" applyNumberFormat="1" applyFont="1" applyFill="1" applyBorder="1" applyAlignment="1" applyProtection="1">
      <alignment/>
      <protection locked="0"/>
    </xf>
    <xf numFmtId="38" fontId="19" fillId="3" borderId="0" xfId="0" applyNumberFormat="1" applyFont="1" applyFill="1" applyAlignment="1" applyProtection="1">
      <alignment/>
      <protection/>
    </xf>
    <xf numFmtId="38" fontId="16" fillId="3" borderId="8" xfId="57" applyNumberFormat="1" applyFont="1" applyFill="1" applyBorder="1" applyAlignment="1" applyProtection="1">
      <alignment/>
      <protection/>
    </xf>
    <xf numFmtId="0" fontId="11" fillId="12" borderId="0" xfId="0" applyFont="1" applyFill="1" applyAlignment="1" applyProtection="1">
      <alignment/>
      <protection/>
    </xf>
    <xf numFmtId="38" fontId="37" fillId="7" borderId="8" xfId="0" applyNumberFormat="1" applyFont="1" applyFill="1" applyBorder="1" applyAlignment="1" applyProtection="1">
      <alignment/>
      <protection/>
    </xf>
    <xf numFmtId="38" fontId="6" fillId="6" borderId="8" xfId="0" applyNumberFormat="1" applyFont="1" applyFill="1" applyBorder="1" applyAlignment="1" applyProtection="1">
      <alignment/>
      <protection/>
    </xf>
    <xf numFmtId="38" fontId="36" fillId="6" borderId="8" xfId="0" applyNumberFormat="1" applyFont="1" applyFill="1" applyBorder="1" applyAlignment="1" applyProtection="1">
      <alignment horizontal="right"/>
      <protection/>
    </xf>
    <xf numFmtId="9" fontId="4" fillId="3" borderId="0" xfId="55" applyFont="1" applyFill="1" applyBorder="1" applyAlignment="1" applyProtection="1">
      <alignment/>
      <protection/>
    </xf>
    <xf numFmtId="9" fontId="3" fillId="6" borderId="0" xfId="55" applyFont="1" applyFill="1" applyBorder="1" applyAlignment="1" applyProtection="1">
      <alignment/>
      <protection locked="0"/>
    </xf>
    <xf numFmtId="38" fontId="3" fillId="6" borderId="0" xfId="0" applyNumberFormat="1" applyFont="1" applyFill="1" applyBorder="1" applyAlignment="1" applyProtection="1">
      <alignment/>
      <protection locked="0"/>
    </xf>
    <xf numFmtId="38" fontId="6" fillId="7" borderId="8" xfId="0" applyNumberFormat="1" applyFont="1" applyFill="1" applyBorder="1" applyAlignment="1" applyProtection="1">
      <alignment/>
      <protection locked="0"/>
    </xf>
    <xf numFmtId="38" fontId="4" fillId="6" borderId="0" xfId="0" applyNumberFormat="1" applyFont="1" applyFill="1" applyBorder="1" applyAlignment="1" applyProtection="1">
      <alignment/>
      <protection locked="0"/>
    </xf>
    <xf numFmtId="38" fontId="3" fillId="7" borderId="8" xfId="0" applyNumberFormat="1" applyFont="1" applyFill="1" applyBorder="1" applyAlignment="1" applyProtection="1">
      <alignment/>
      <protection/>
    </xf>
    <xf numFmtId="38" fontId="36" fillId="6" borderId="8" xfId="0" applyNumberFormat="1" applyFont="1" applyFill="1" applyBorder="1" applyAlignment="1" applyProtection="1">
      <alignment/>
      <protection/>
    </xf>
    <xf numFmtId="9" fontId="7" fillId="6" borderId="8" xfId="55" applyFont="1" applyFill="1" applyBorder="1" applyAlignment="1" applyProtection="1">
      <alignment horizontal="right"/>
      <protection/>
    </xf>
    <xf numFmtId="1" fontId="7" fillId="6" borderId="8" xfId="57" applyNumberFormat="1" applyFont="1" applyFill="1" applyBorder="1" applyAlignment="1" applyProtection="1">
      <alignment horizontal="right"/>
      <protection/>
    </xf>
    <xf numFmtId="1" fontId="7" fillId="6" borderId="15" xfId="57" applyNumberFormat="1" applyFont="1" applyFill="1" applyBorder="1" applyAlignment="1" applyProtection="1">
      <alignment horizontal="right"/>
      <protection/>
    </xf>
    <xf numFmtId="3" fontId="16" fillId="7" borderId="8" xfId="24" applyNumberFormat="1" applyFont="1" applyFill="1" applyBorder="1" applyAlignment="1" applyProtection="1">
      <alignment/>
      <protection/>
    </xf>
    <xf numFmtId="3" fontId="16" fillId="3" borderId="8" xfId="57" applyNumberFormat="1" applyFont="1" applyFill="1" applyBorder="1" applyAlignment="1" applyProtection="1">
      <alignment/>
      <protection/>
    </xf>
    <xf numFmtId="9" fontId="7" fillId="6" borderId="16" xfId="57" applyNumberFormat="1" applyFont="1" applyFill="1" applyBorder="1" applyAlignment="1" applyProtection="1">
      <alignment/>
      <protection/>
    </xf>
    <xf numFmtId="181" fontId="7" fillId="6" borderId="8" xfId="57" applyNumberFormat="1" applyFont="1" applyFill="1" applyBorder="1" applyAlignment="1" applyProtection="1">
      <alignment/>
      <protection/>
    </xf>
    <xf numFmtId="9" fontId="7" fillId="6" borderId="8" xfId="57" applyNumberFormat="1" applyFont="1" applyFill="1" applyBorder="1" applyAlignment="1" applyProtection="1">
      <alignment/>
      <protection/>
    </xf>
    <xf numFmtId="41" fontId="7" fillId="6" borderId="8" xfId="57" applyNumberFormat="1" applyFont="1" applyFill="1" applyBorder="1" applyAlignment="1" applyProtection="1">
      <alignment/>
      <protection/>
    </xf>
    <xf numFmtId="1" fontId="12" fillId="7" borderId="0" xfId="57" applyNumberFormat="1" applyFont="1" applyFill="1" applyBorder="1" applyAlignment="1" applyProtection="1">
      <alignment horizontal="right"/>
      <protection hidden="1"/>
    </xf>
    <xf numFmtId="1" fontId="11" fillId="6" borderId="0" xfId="57" applyNumberFormat="1" applyFont="1" applyFill="1" applyAlignment="1" applyProtection="1">
      <alignment horizontal="right"/>
      <protection hidden="1"/>
    </xf>
    <xf numFmtId="38" fontId="12" fillId="7" borderId="0" xfId="0" applyNumberFormat="1" applyFont="1" applyFill="1" applyBorder="1" applyAlignment="1" applyProtection="1">
      <alignment horizontal="left"/>
      <protection/>
    </xf>
    <xf numFmtId="180" fontId="19" fillId="6" borderId="0" xfId="0" applyNumberFormat="1" applyFont="1" applyFill="1" applyBorder="1" applyAlignment="1" applyProtection="1">
      <alignment/>
      <protection/>
    </xf>
    <xf numFmtId="180" fontId="7" fillId="8" borderId="8" xfId="0" applyNumberFormat="1" applyFont="1" applyFill="1" applyBorder="1" applyAlignment="1" applyProtection="1">
      <alignment/>
      <protection/>
    </xf>
    <xf numFmtId="180" fontId="7" fillId="7" borderId="8" xfId="0" applyNumberFormat="1" applyFont="1" applyFill="1" applyBorder="1" applyAlignment="1" applyProtection="1">
      <alignment/>
      <protection/>
    </xf>
    <xf numFmtId="180" fontId="7" fillId="7" borderId="0" xfId="0" applyNumberFormat="1" applyFont="1" applyFill="1" applyBorder="1" applyAlignment="1" applyProtection="1">
      <alignment/>
      <protection/>
    </xf>
    <xf numFmtId="180" fontId="19" fillId="6" borderId="0" xfId="0" applyNumberFormat="1" applyFont="1" applyFill="1" applyBorder="1" applyAlignment="1" applyProtection="1">
      <alignment/>
      <protection/>
    </xf>
    <xf numFmtId="180" fontId="7" fillId="11" borderId="8" xfId="0" applyNumberFormat="1" applyFont="1" applyFill="1" applyBorder="1" applyAlignment="1" applyProtection="1">
      <alignment/>
      <protection/>
    </xf>
    <xf numFmtId="180" fontId="7" fillId="11" borderId="0" xfId="0" applyNumberFormat="1" applyFont="1" applyFill="1" applyBorder="1" applyAlignment="1" applyProtection="1">
      <alignment/>
      <protection/>
    </xf>
    <xf numFmtId="9" fontId="4" fillId="6" borderId="0" xfId="0" applyNumberFormat="1" applyFont="1" applyFill="1" applyBorder="1" applyAlignment="1" applyProtection="1">
      <alignment horizontal="center"/>
      <protection/>
    </xf>
    <xf numFmtId="38" fontId="7" fillId="8" borderId="15" xfId="0" applyNumberFormat="1" applyFont="1" applyFill="1" applyBorder="1" applyAlignment="1" applyProtection="1">
      <alignment/>
      <protection/>
    </xf>
    <xf numFmtId="38" fontId="7" fillId="7" borderId="15" xfId="0" applyNumberFormat="1" applyFont="1" applyFill="1" applyBorder="1" applyAlignment="1" applyProtection="1">
      <alignment/>
      <protection/>
    </xf>
    <xf numFmtId="38" fontId="7" fillId="7" borderId="29" xfId="0" applyNumberFormat="1" applyFont="1" applyFill="1" applyBorder="1" applyAlignment="1" applyProtection="1">
      <alignment/>
      <protection/>
    </xf>
    <xf numFmtId="180" fontId="7" fillId="11" borderId="15" xfId="0" applyNumberFormat="1" applyFont="1" applyFill="1" applyBorder="1" applyAlignment="1" applyProtection="1">
      <alignment/>
      <protection/>
    </xf>
    <xf numFmtId="180" fontId="7" fillId="8" borderId="15" xfId="0" applyNumberFormat="1" applyFont="1" applyFill="1" applyBorder="1" applyAlignment="1" applyProtection="1">
      <alignment/>
      <protection/>
    </xf>
    <xf numFmtId="180" fontId="7" fillId="7" borderId="15" xfId="0" applyNumberFormat="1" applyFont="1" applyFill="1" applyBorder="1" applyAlignment="1" applyProtection="1">
      <alignment/>
      <protection/>
    </xf>
    <xf numFmtId="38" fontId="19" fillId="3" borderId="8" xfId="0" applyNumberFormat="1" applyFont="1" applyFill="1" applyBorder="1" applyAlignment="1" applyProtection="1">
      <alignment/>
      <protection/>
    </xf>
    <xf numFmtId="38" fontId="19" fillId="6" borderId="8" xfId="0" applyNumberFormat="1" applyFont="1" applyFill="1" applyBorder="1" applyAlignment="1" applyProtection="1">
      <alignment/>
      <protection/>
    </xf>
    <xf numFmtId="180" fontId="19" fillId="12" borderId="8" xfId="55" applyNumberFormat="1" applyFont="1" applyFill="1" applyBorder="1" applyAlignment="1" applyProtection="1">
      <alignment/>
      <protection/>
    </xf>
    <xf numFmtId="180" fontId="19" fillId="6" borderId="8" xfId="0" applyNumberFormat="1" applyFont="1" applyFill="1" applyBorder="1" applyAlignment="1" applyProtection="1">
      <alignment/>
      <protection/>
    </xf>
    <xf numFmtId="38" fontId="19" fillId="6" borderId="13" xfId="0" applyNumberFormat="1" applyFont="1" applyFill="1" applyBorder="1" applyAlignment="1" applyProtection="1">
      <alignment/>
      <protection/>
    </xf>
    <xf numFmtId="38" fontId="3" fillId="6" borderId="32" xfId="0" applyNumberFormat="1" applyFont="1" applyFill="1" applyBorder="1" applyAlignment="1" applyProtection="1">
      <alignment/>
      <protection/>
    </xf>
    <xf numFmtId="10" fontId="8" fillId="6" borderId="0" xfId="0" applyNumberFormat="1" applyFont="1" applyFill="1" applyAlignment="1">
      <alignment/>
    </xf>
    <xf numFmtId="10" fontId="11" fillId="6" borderId="0" xfId="57" applyNumberFormat="1" applyFont="1" applyFill="1" applyAlignment="1" applyProtection="1">
      <alignment horizontal="right"/>
      <protection hidden="1"/>
    </xf>
    <xf numFmtId="10" fontId="8" fillId="6" borderId="0" xfId="0" applyNumberFormat="1" applyFont="1" applyFill="1" applyAlignment="1" applyProtection="1">
      <alignment/>
      <protection hidden="1"/>
    </xf>
    <xf numFmtId="3" fontId="3" fillId="6" borderId="0" xfId="0" applyNumberFormat="1" applyFont="1" applyFill="1" applyAlignment="1" applyProtection="1">
      <alignment/>
      <protection hidden="1"/>
    </xf>
    <xf numFmtId="9" fontId="4" fillId="12" borderId="0" xfId="58" applyNumberFormat="1" applyFont="1" applyFill="1" applyAlignment="1">
      <alignment horizontal="right"/>
      <protection/>
    </xf>
    <xf numFmtId="9" fontId="6" fillId="7" borderId="0" xfId="55" applyNumberFormat="1" applyFont="1" applyFill="1" applyBorder="1" applyAlignment="1">
      <alignment horizontal="right"/>
    </xf>
    <xf numFmtId="38" fontId="19" fillId="3" borderId="16" xfId="0" applyNumberFormat="1" applyFont="1" applyFill="1" applyBorder="1" applyAlignment="1" applyProtection="1">
      <alignment/>
      <protection/>
    </xf>
    <xf numFmtId="38" fontId="19" fillId="6" borderId="16" xfId="0" applyNumberFormat="1" applyFont="1" applyFill="1" applyBorder="1" applyAlignment="1" applyProtection="1">
      <alignment/>
      <protection/>
    </xf>
    <xf numFmtId="38" fontId="19" fillId="6" borderId="23" xfId="0" applyNumberFormat="1" applyFont="1" applyFill="1" applyBorder="1" applyAlignment="1" applyProtection="1">
      <alignment/>
      <protection/>
    </xf>
    <xf numFmtId="38" fontId="11" fillId="12" borderId="0" xfId="0" applyNumberFormat="1" applyFont="1" applyFill="1" applyBorder="1" applyAlignment="1" applyProtection="1">
      <alignment/>
      <protection/>
    </xf>
    <xf numFmtId="38" fontId="11" fillId="12" borderId="0" xfId="0" applyNumberFormat="1" applyFont="1" applyFill="1" applyAlignment="1" applyProtection="1">
      <alignment/>
      <protection/>
    </xf>
    <xf numFmtId="38" fontId="76" fillId="7" borderId="8" xfId="0" applyNumberFormat="1" applyFont="1" applyFill="1" applyBorder="1" applyAlignment="1" applyProtection="1">
      <alignment/>
      <protection locked="0"/>
    </xf>
    <xf numFmtId="43" fontId="7" fillId="6" borderId="8" xfId="24" applyFont="1" applyFill="1" applyBorder="1" applyAlignment="1" applyProtection="1">
      <alignment/>
      <protection locked="0"/>
    </xf>
    <xf numFmtId="38" fontId="12" fillId="12" borderId="0" xfId="0" applyNumberFormat="1" applyFont="1" applyFill="1" applyAlignment="1" applyProtection="1">
      <alignment/>
      <protection/>
    </xf>
    <xf numFmtId="38" fontId="7" fillId="11" borderId="33" xfId="0" applyNumberFormat="1" applyFont="1" applyFill="1" applyBorder="1" applyAlignment="1" applyProtection="1">
      <alignment/>
      <protection/>
    </xf>
    <xf numFmtId="43" fontId="7" fillId="11" borderId="33" xfId="24" applyFont="1" applyFill="1" applyBorder="1" applyAlignment="1" applyProtection="1">
      <alignment/>
      <protection/>
    </xf>
    <xf numFmtId="38" fontId="7" fillId="3" borderId="8" xfId="0" applyNumberFormat="1" applyFont="1" applyFill="1" applyBorder="1" applyAlignment="1" applyProtection="1">
      <alignment/>
      <protection/>
    </xf>
    <xf numFmtId="38" fontId="3" fillId="6" borderId="0" xfId="55" applyNumberFormat="1" applyFont="1" applyFill="1" applyAlignment="1" applyProtection="1">
      <alignment/>
      <protection/>
    </xf>
    <xf numFmtId="3" fontId="11" fillId="12" borderId="0" xfId="0" applyNumberFormat="1" applyFont="1" applyFill="1" applyAlignment="1" applyProtection="1">
      <alignment/>
      <protection/>
    </xf>
    <xf numFmtId="0" fontId="16" fillId="11" borderId="0" xfId="0" applyNumberFormat="1" applyFont="1" applyFill="1" applyBorder="1" applyAlignment="1" applyProtection="1">
      <alignment horizontal="center"/>
      <protection/>
    </xf>
    <xf numFmtId="38" fontId="16" fillId="11" borderId="33" xfId="57" applyNumberFormat="1" applyFont="1" applyFill="1" applyBorder="1" applyAlignment="1" applyProtection="1">
      <alignment/>
      <protection/>
    </xf>
    <xf numFmtId="10" fontId="16" fillId="11" borderId="0" xfId="0" applyNumberFormat="1" applyFont="1" applyFill="1" applyBorder="1" applyAlignment="1" applyProtection="1">
      <alignment horizontal="center"/>
      <protection/>
    </xf>
    <xf numFmtId="0" fontId="7" fillId="11" borderId="0" xfId="0" applyNumberFormat="1" applyFont="1" applyFill="1" applyBorder="1" applyAlignment="1" applyProtection="1">
      <alignment horizontal="center"/>
      <protection/>
    </xf>
    <xf numFmtId="210" fontId="7" fillId="11" borderId="33" xfId="0" applyNumberFormat="1" applyFont="1" applyFill="1" applyBorder="1" applyAlignment="1" applyProtection="1">
      <alignment/>
      <protection/>
    </xf>
    <xf numFmtId="38" fontId="16" fillId="3" borderId="0" xfId="57" applyNumberFormat="1" applyFont="1" applyFill="1" applyBorder="1" applyAlignment="1" applyProtection="1">
      <alignment/>
      <protection/>
    </xf>
    <xf numFmtId="3" fontId="11" fillId="12" borderId="0" xfId="0" applyNumberFormat="1" applyFont="1" applyFill="1" applyBorder="1" applyAlignment="1" applyProtection="1">
      <alignment/>
      <protection/>
    </xf>
    <xf numFmtId="38" fontId="37" fillId="12" borderId="0" xfId="0" applyNumberFormat="1" applyFont="1" applyFill="1" applyBorder="1" applyAlignment="1" applyProtection="1">
      <alignment/>
      <protection/>
    </xf>
    <xf numFmtId="38" fontId="36" fillId="11" borderId="33" xfId="0" applyNumberFormat="1" applyFont="1" applyFill="1" applyBorder="1" applyAlignment="1" applyProtection="1">
      <alignment/>
      <protection/>
    </xf>
    <xf numFmtId="0" fontId="11" fillId="11" borderId="0" xfId="0" applyNumberFormat="1" applyFont="1" applyFill="1" applyBorder="1" applyAlignment="1" applyProtection="1">
      <alignment horizontal="center"/>
      <protection/>
    </xf>
    <xf numFmtId="38" fontId="3" fillId="11" borderId="0" xfId="0" applyNumberFormat="1" applyFont="1" applyFill="1" applyBorder="1" applyAlignment="1" applyProtection="1">
      <alignment/>
      <protection/>
    </xf>
    <xf numFmtId="38" fontId="3" fillId="11" borderId="33" xfId="0" applyNumberFormat="1" applyFont="1" applyFill="1" applyBorder="1" applyAlignment="1" applyProtection="1">
      <alignment/>
      <protection/>
    </xf>
    <xf numFmtId="38" fontId="37" fillId="12" borderId="0" xfId="0" applyNumberFormat="1" applyFont="1" applyFill="1" applyAlignment="1" applyProtection="1">
      <alignment/>
      <protection/>
    </xf>
    <xf numFmtId="38" fontId="37" fillId="11" borderId="33" xfId="0" applyNumberFormat="1" applyFont="1" applyFill="1" applyBorder="1" applyAlignment="1" applyProtection="1">
      <alignment/>
      <protection/>
    </xf>
    <xf numFmtId="38" fontId="4" fillId="11" borderId="33" xfId="0" applyNumberFormat="1" applyFont="1" applyFill="1" applyBorder="1" applyAlignment="1" applyProtection="1">
      <alignment/>
      <protection/>
    </xf>
    <xf numFmtId="38" fontId="74" fillId="12" borderId="0" xfId="0" applyNumberFormat="1" applyFont="1" applyFill="1" applyAlignment="1" applyProtection="1">
      <alignment/>
      <protection/>
    </xf>
    <xf numFmtId="38" fontId="7" fillId="11" borderId="13" xfId="0" applyNumberFormat="1" applyFont="1" applyFill="1" applyBorder="1" applyAlignment="1" applyProtection="1">
      <alignment/>
      <protection/>
    </xf>
    <xf numFmtId="38" fontId="4" fillId="12" borderId="16" xfId="0" applyNumberFormat="1" applyFont="1" applyFill="1" applyBorder="1" applyAlignment="1" applyProtection="1">
      <alignment/>
      <protection/>
    </xf>
    <xf numFmtId="180" fontId="7" fillId="11" borderId="33" xfId="55" applyNumberFormat="1" applyFont="1" applyFill="1" applyBorder="1" applyAlignment="1" applyProtection="1">
      <alignment/>
      <protection/>
    </xf>
    <xf numFmtId="180" fontId="7" fillId="11" borderId="33" xfId="0" applyNumberFormat="1" applyFont="1" applyFill="1" applyBorder="1" applyAlignment="1" applyProtection="1">
      <alignment/>
      <protection/>
    </xf>
    <xf numFmtId="180" fontId="16" fillId="11" borderId="18" xfId="0" applyNumberFormat="1" applyFont="1" applyFill="1" applyBorder="1" applyAlignment="1" applyProtection="1">
      <alignment/>
      <protection/>
    </xf>
    <xf numFmtId="180" fontId="19" fillId="12" borderId="0" xfId="0" applyNumberFormat="1" applyFont="1" applyFill="1" applyAlignment="1" applyProtection="1">
      <alignment/>
      <protection/>
    </xf>
    <xf numFmtId="180" fontId="36" fillId="11" borderId="33" xfId="0" applyNumberFormat="1" applyFont="1" applyFill="1" applyBorder="1" applyAlignment="1" applyProtection="1">
      <alignment/>
      <protection/>
    </xf>
    <xf numFmtId="180" fontId="19" fillId="3" borderId="8" xfId="55" applyNumberFormat="1" applyFont="1" applyFill="1" applyBorder="1" applyAlignment="1" applyProtection="1">
      <alignment/>
      <protection/>
    </xf>
    <xf numFmtId="38" fontId="7" fillId="7" borderId="15" xfId="0" applyNumberFormat="1" applyFont="1" applyFill="1" applyBorder="1" applyAlignment="1" applyProtection="1">
      <alignment horizontal="right"/>
      <protection/>
    </xf>
    <xf numFmtId="9" fontId="7" fillId="8" borderId="15" xfId="57" applyNumberFormat="1" applyFont="1" applyFill="1" applyBorder="1" applyAlignment="1" applyProtection="1">
      <alignment horizontal="right"/>
      <protection/>
    </xf>
    <xf numFmtId="1" fontId="16" fillId="3" borderId="8" xfId="24" applyNumberFormat="1" applyFont="1" applyFill="1" applyBorder="1" applyAlignment="1" applyProtection="1">
      <alignment/>
      <protection/>
    </xf>
    <xf numFmtId="1" fontId="7" fillId="3" borderId="8" xfId="24" applyNumberFormat="1" applyFont="1" applyFill="1" applyBorder="1" applyAlignment="1" applyProtection="1">
      <alignment/>
      <protection/>
    </xf>
    <xf numFmtId="182" fontId="7" fillId="3" borderId="8" xfId="24" applyNumberFormat="1" applyFont="1" applyFill="1" applyBorder="1" applyAlignment="1" applyProtection="1">
      <alignment/>
      <protection/>
    </xf>
    <xf numFmtId="182" fontId="7" fillId="3" borderId="8" xfId="57" applyNumberFormat="1" applyFont="1" applyFill="1" applyBorder="1" applyAlignment="1" applyProtection="1">
      <alignment/>
      <protection/>
    </xf>
    <xf numFmtId="3" fontId="7" fillId="11" borderId="33" xfId="57" applyNumberFormat="1" applyFont="1" applyFill="1" applyBorder="1" applyAlignment="1" applyProtection="1">
      <alignment/>
      <protection/>
    </xf>
    <xf numFmtId="182" fontId="16" fillId="11" borderId="33" xfId="57" applyNumberFormat="1" applyFont="1" applyFill="1" applyBorder="1" applyAlignment="1" applyProtection="1">
      <alignment/>
      <protection/>
    </xf>
    <xf numFmtId="9" fontId="7" fillId="11" borderId="33" xfId="57" applyNumberFormat="1" applyFont="1" applyFill="1" applyBorder="1" applyAlignment="1" applyProtection="1">
      <alignment/>
      <protection/>
    </xf>
    <xf numFmtId="3" fontId="16" fillId="11" borderId="33" xfId="57" applyNumberFormat="1" applyFont="1" applyFill="1" applyBorder="1" applyAlignment="1" applyProtection="1">
      <alignment/>
      <protection/>
    </xf>
    <xf numFmtId="0" fontId="16" fillId="11" borderId="18" xfId="57" applyNumberFormat="1" applyFont="1" applyFill="1" applyBorder="1" applyAlignment="1" applyProtection="1">
      <alignment/>
      <protection/>
    </xf>
    <xf numFmtId="0" fontId="11" fillId="12" borderId="0" xfId="57" applyFont="1" applyFill="1" applyAlignment="1" applyProtection="1">
      <alignment horizontal="right"/>
      <protection hidden="1"/>
    </xf>
    <xf numFmtId="0" fontId="11" fillId="12" borderId="0" xfId="57" applyFont="1" applyFill="1" applyBorder="1" applyAlignment="1" applyProtection="1">
      <alignment horizontal="right"/>
      <protection hidden="1"/>
    </xf>
    <xf numFmtId="9" fontId="7" fillId="11" borderId="33" xfId="55" applyFont="1" applyFill="1" applyBorder="1" applyAlignment="1" applyProtection="1">
      <alignment horizontal="right"/>
      <protection/>
    </xf>
    <xf numFmtId="3" fontId="7" fillId="11" borderId="33" xfId="57" applyNumberFormat="1" applyFont="1" applyFill="1" applyBorder="1" applyAlignment="1" applyProtection="1">
      <alignment horizontal="right"/>
      <protection/>
    </xf>
    <xf numFmtId="3" fontId="7" fillId="11" borderId="34" xfId="57" applyNumberFormat="1" applyFont="1" applyFill="1" applyBorder="1" applyAlignment="1" applyProtection="1">
      <alignment horizontal="right"/>
      <protection/>
    </xf>
    <xf numFmtId="9" fontId="7" fillId="11" borderId="35" xfId="55" applyFont="1" applyFill="1" applyBorder="1" applyAlignment="1" applyProtection="1">
      <alignment horizontal="right"/>
      <protection/>
    </xf>
    <xf numFmtId="0" fontId="4" fillId="12" borderId="0" xfId="57" applyFont="1" applyFill="1" applyAlignment="1" applyProtection="1">
      <alignment horizontal="right"/>
      <protection hidden="1"/>
    </xf>
    <xf numFmtId="1" fontId="16" fillId="11" borderId="33" xfId="24" applyNumberFormat="1" applyFont="1" applyFill="1" applyBorder="1" applyAlignment="1" applyProtection="1">
      <alignment/>
      <protection/>
    </xf>
    <xf numFmtId="3" fontId="7" fillId="11" borderId="35" xfId="57" applyNumberFormat="1" applyFont="1" applyFill="1" applyBorder="1" applyAlignment="1" applyProtection="1">
      <alignment/>
      <protection/>
    </xf>
    <xf numFmtId="0" fontId="3" fillId="12" borderId="0" xfId="57" applyFont="1" applyFill="1" applyAlignment="1" applyProtection="1">
      <alignment horizontal="right"/>
      <protection hidden="1"/>
    </xf>
    <xf numFmtId="1" fontId="7" fillId="11" borderId="33" xfId="24" applyNumberFormat="1" applyFont="1" applyFill="1" applyBorder="1" applyAlignment="1" applyProtection="1">
      <alignment/>
      <protection/>
    </xf>
    <xf numFmtId="182" fontId="7" fillId="11" borderId="33" xfId="57" applyNumberFormat="1" applyFont="1" applyFill="1" applyBorder="1" applyAlignment="1" applyProtection="1">
      <alignment/>
      <protection/>
    </xf>
    <xf numFmtId="182" fontId="7" fillId="11" borderId="33" xfId="24" applyNumberFormat="1" applyFont="1" applyFill="1" applyBorder="1" applyAlignment="1" applyProtection="1">
      <alignment/>
      <protection/>
    </xf>
    <xf numFmtId="0" fontId="4" fillId="12" borderId="0" xfId="57" applyFont="1" applyFill="1" applyProtection="1">
      <alignment/>
      <protection hidden="1"/>
    </xf>
    <xf numFmtId="38" fontId="3" fillId="12" borderId="0" xfId="53" applyNumberFormat="1" applyFont="1" applyFill="1" applyProtection="1">
      <alignment/>
      <protection/>
    </xf>
    <xf numFmtId="180" fontId="7" fillId="11" borderId="33" xfId="57" applyNumberFormat="1" applyFont="1" applyFill="1" applyBorder="1" applyAlignment="1" applyProtection="1">
      <alignment/>
      <protection/>
    </xf>
    <xf numFmtId="3" fontId="12" fillId="11" borderId="0" xfId="0" applyNumberFormat="1" applyFont="1" applyFill="1" applyBorder="1" applyAlignment="1" applyProtection="1">
      <alignment horizontal="center"/>
      <protection/>
    </xf>
    <xf numFmtId="3" fontId="36" fillId="11" borderId="33" xfId="57" applyNumberFormat="1" applyFont="1" applyFill="1" applyBorder="1" applyAlignment="1" applyProtection="1">
      <alignment/>
      <protection/>
    </xf>
    <xf numFmtId="3" fontId="7" fillId="11" borderId="36" xfId="57" applyNumberFormat="1" applyFont="1" applyFill="1" applyBorder="1" applyAlignment="1" applyProtection="1">
      <alignment/>
      <protection/>
    </xf>
    <xf numFmtId="3" fontId="6" fillId="11" borderId="0" xfId="0" applyNumberFormat="1" applyFont="1" applyFill="1" applyBorder="1" applyAlignment="1" applyProtection="1">
      <alignment horizontal="center"/>
      <protection/>
    </xf>
    <xf numFmtId="181" fontId="7" fillId="11" borderId="33" xfId="57" applyNumberFormat="1" applyFont="1" applyFill="1" applyBorder="1" applyAlignment="1" applyProtection="1">
      <alignment/>
      <protection/>
    </xf>
    <xf numFmtId="4" fontId="7" fillId="11" borderId="33" xfId="57" applyNumberFormat="1" applyFont="1" applyFill="1" applyBorder="1" applyAlignment="1" applyProtection="1">
      <alignment/>
      <protection/>
    </xf>
    <xf numFmtId="0" fontId="17" fillId="11" borderId="0" xfId="0" applyNumberFormat="1" applyFont="1" applyFill="1" applyBorder="1" applyAlignment="1" applyProtection="1">
      <alignment horizontal="center"/>
      <protection/>
    </xf>
    <xf numFmtId="3" fontId="16" fillId="11" borderId="34" xfId="57" applyNumberFormat="1" applyFont="1" applyFill="1" applyBorder="1" applyAlignment="1" applyProtection="1">
      <alignment/>
      <protection/>
    </xf>
    <xf numFmtId="9" fontId="7" fillId="11" borderId="36" xfId="57" applyNumberFormat="1" applyFont="1" applyFill="1" applyBorder="1" applyAlignment="1" applyProtection="1">
      <alignment/>
      <protection/>
    </xf>
    <xf numFmtId="9" fontId="6" fillId="11" borderId="0" xfId="0" applyNumberFormat="1" applyFont="1" applyFill="1" applyBorder="1" applyAlignment="1" applyProtection="1">
      <alignment horizontal="center"/>
      <protection/>
    </xf>
    <xf numFmtId="9" fontId="7" fillId="6" borderId="8" xfId="55" applyFont="1" applyFill="1" applyBorder="1" applyAlignment="1" applyProtection="1">
      <alignment/>
      <protection/>
    </xf>
    <xf numFmtId="181" fontId="4" fillId="12" borderId="0" xfId="57" applyNumberFormat="1" applyFont="1" applyFill="1" applyProtection="1">
      <alignment/>
      <protection hidden="1"/>
    </xf>
    <xf numFmtId="190" fontId="7" fillId="11" borderId="33" xfId="57" applyNumberFormat="1" applyFont="1" applyFill="1" applyBorder="1" applyAlignment="1" applyProtection="1">
      <alignment/>
      <protection/>
    </xf>
    <xf numFmtId="9" fontId="7" fillId="11" borderId="33" xfId="55" applyFont="1" applyFill="1" applyBorder="1" applyAlignment="1" applyProtection="1">
      <alignment/>
      <protection/>
    </xf>
    <xf numFmtId="9" fontId="4" fillId="12" borderId="0" xfId="57" applyNumberFormat="1" applyFont="1" applyFill="1" applyProtection="1">
      <alignment/>
      <protection hidden="1"/>
    </xf>
    <xf numFmtId="9" fontId="7" fillId="11" borderId="33" xfId="55" applyNumberFormat="1" applyFont="1" applyFill="1" applyBorder="1" applyAlignment="1" applyProtection="1">
      <alignment horizontal="right"/>
      <protection/>
    </xf>
    <xf numFmtId="0" fontId="4" fillId="12" borderId="0" xfId="57" applyFont="1" applyFill="1" applyBorder="1" applyProtection="1">
      <alignment/>
      <protection hidden="1"/>
    </xf>
    <xf numFmtId="3" fontId="7" fillId="3" borderId="8" xfId="57" applyNumberFormat="1" applyFont="1" applyFill="1" applyBorder="1" applyAlignment="1" applyProtection="1">
      <alignment/>
      <protection/>
    </xf>
    <xf numFmtId="180" fontId="7" fillId="3" borderId="8" xfId="57" applyNumberFormat="1" applyFont="1" applyFill="1" applyBorder="1" applyAlignment="1" applyProtection="1">
      <alignment/>
      <protection/>
    </xf>
    <xf numFmtId="3" fontId="36" fillId="3" borderId="8" xfId="57" applyNumberFormat="1" applyFont="1" applyFill="1" applyBorder="1" applyAlignment="1" applyProtection="1">
      <alignment/>
      <protection/>
    </xf>
    <xf numFmtId="180" fontId="7" fillId="3" borderId="8" xfId="57" applyNumberFormat="1" applyFont="1" applyFill="1" applyBorder="1" applyAlignment="1" applyProtection="1">
      <alignment horizontal="right"/>
      <protection/>
    </xf>
    <xf numFmtId="3" fontId="7" fillId="3" borderId="16" xfId="57" applyNumberFormat="1" applyFont="1" applyFill="1" applyBorder="1" applyAlignment="1" applyProtection="1">
      <alignment/>
      <protection/>
    </xf>
    <xf numFmtId="9" fontId="16" fillId="11" borderId="0" xfId="0" applyNumberFormat="1" applyFont="1" applyFill="1" applyBorder="1" applyAlignment="1" applyProtection="1">
      <alignment horizontal="center"/>
      <protection/>
    </xf>
    <xf numFmtId="41" fontId="7" fillId="11" borderId="33" xfId="57" applyNumberFormat="1" applyFont="1" applyFill="1" applyBorder="1" applyAlignment="1" applyProtection="1">
      <alignment/>
      <protection/>
    </xf>
    <xf numFmtId="9" fontId="7" fillId="11" borderId="0" xfId="0" applyNumberFormat="1" applyFont="1" applyFill="1" applyBorder="1" applyAlignment="1" applyProtection="1">
      <alignment horizontal="center"/>
      <protection/>
    </xf>
    <xf numFmtId="0" fontId="27" fillId="11" borderId="0" xfId="0" applyNumberFormat="1" applyFont="1" applyFill="1" applyBorder="1" applyAlignment="1" applyProtection="1">
      <alignment horizontal="center"/>
      <protection/>
    </xf>
    <xf numFmtId="9" fontId="7" fillId="11" borderId="35" xfId="57" applyNumberFormat="1" applyFont="1" applyFill="1" applyBorder="1" applyAlignment="1" applyProtection="1">
      <alignment/>
      <protection/>
    </xf>
    <xf numFmtId="9" fontId="7" fillId="11" borderId="0" xfId="0" applyNumberFormat="1" applyFont="1" applyFill="1" applyBorder="1" applyAlignment="1" applyProtection="1">
      <alignment horizontal="right"/>
      <protection/>
    </xf>
    <xf numFmtId="180" fontId="7" fillId="11" borderId="33" xfId="57" applyNumberFormat="1" applyFont="1" applyFill="1" applyBorder="1" applyAlignment="1" applyProtection="1">
      <alignment horizontal="right"/>
      <protection/>
    </xf>
    <xf numFmtId="9" fontId="7" fillId="11" borderId="33" xfId="57" applyNumberFormat="1" applyFont="1" applyFill="1" applyBorder="1" applyAlignment="1" applyProtection="1">
      <alignment horizontal="right"/>
      <protection/>
    </xf>
    <xf numFmtId="38" fontId="7" fillId="11" borderId="34" xfId="57" applyNumberFormat="1" applyFont="1" applyFill="1" applyBorder="1" applyAlignment="1" applyProtection="1">
      <alignment/>
      <protection/>
    </xf>
    <xf numFmtId="38" fontId="7" fillId="11" borderId="33" xfId="57" applyNumberFormat="1" applyFont="1" applyFill="1" applyBorder="1" applyAlignment="1" applyProtection="1">
      <alignment/>
      <protection/>
    </xf>
    <xf numFmtId="38" fontId="19" fillId="12" borderId="0" xfId="0" applyNumberFormat="1" applyFont="1" applyFill="1" applyAlignment="1" applyProtection="1">
      <alignment vertical="top"/>
      <protection/>
    </xf>
    <xf numFmtId="3" fontId="4" fillId="12" borderId="16" xfId="0" applyNumberFormat="1" applyFont="1" applyFill="1" applyBorder="1" applyAlignment="1" applyProtection="1">
      <alignment/>
      <protection/>
    </xf>
    <xf numFmtId="38" fontId="7" fillId="3" borderId="15" xfId="57" applyNumberFormat="1" applyFont="1" applyFill="1" applyBorder="1" applyAlignment="1" applyProtection="1">
      <alignment/>
      <protection/>
    </xf>
    <xf numFmtId="38" fontId="7" fillId="3" borderId="8" xfId="57" applyNumberFormat="1" applyFont="1" applyFill="1" applyBorder="1" applyAlignment="1" applyProtection="1">
      <alignment/>
      <protection/>
    </xf>
    <xf numFmtId="38" fontId="7" fillId="3" borderId="0" xfId="57" applyNumberFormat="1" applyFont="1" applyFill="1" applyBorder="1" applyAlignment="1" applyProtection="1">
      <alignment/>
      <protection/>
    </xf>
    <xf numFmtId="38" fontId="19" fillId="12" borderId="37" xfId="0" applyNumberFormat="1" applyFont="1" applyFill="1" applyBorder="1" applyAlignment="1" applyProtection="1">
      <alignment/>
      <protection/>
    </xf>
    <xf numFmtId="38" fontId="3" fillId="12" borderId="37" xfId="0" applyNumberFormat="1" applyFont="1" applyFill="1" applyBorder="1" applyAlignment="1" applyProtection="1">
      <alignment/>
      <protection/>
    </xf>
    <xf numFmtId="38" fontId="37" fillId="12" borderId="37" xfId="0" applyNumberFormat="1" applyFont="1" applyFill="1" applyBorder="1" applyAlignment="1" applyProtection="1">
      <alignment/>
      <protection/>
    </xf>
    <xf numFmtId="38" fontId="3" fillId="12" borderId="19" xfId="0" applyNumberFormat="1" applyFont="1" applyFill="1" applyBorder="1" applyAlignment="1" applyProtection="1">
      <alignment/>
      <protection/>
    </xf>
    <xf numFmtId="38" fontId="6" fillId="6" borderId="0" xfId="0" applyNumberFormat="1" applyFont="1" applyFill="1" applyAlignment="1" applyProtection="1">
      <alignment/>
      <protection/>
    </xf>
    <xf numFmtId="0" fontId="6" fillId="7" borderId="0" xfId="57" applyFont="1" applyFill="1" applyBorder="1" applyAlignment="1" applyProtection="1">
      <alignment horizontal="right"/>
      <protection/>
    </xf>
    <xf numFmtId="0" fontId="4" fillId="9" borderId="0" xfId="0" applyFont="1" applyFill="1" applyAlignment="1" applyProtection="1">
      <alignment/>
      <protection/>
    </xf>
    <xf numFmtId="180" fontId="7" fillId="11" borderId="20" xfId="55" applyNumberFormat="1" applyFont="1" applyFill="1" applyBorder="1" applyAlignment="1" applyProtection="1">
      <alignment/>
      <protection/>
    </xf>
    <xf numFmtId="0" fontId="4" fillId="6" borderId="0" xfId="57" applyFont="1" applyFill="1" applyAlignment="1" applyProtection="1">
      <alignment horizontal="left"/>
      <protection/>
    </xf>
    <xf numFmtId="9" fontId="6" fillId="7" borderId="0" xfId="0" applyNumberFormat="1" applyFont="1" applyFill="1" applyBorder="1" applyAlignment="1" applyProtection="1">
      <alignment horizontal="center"/>
      <protection/>
    </xf>
    <xf numFmtId="0" fontId="25" fillId="3" borderId="0" xfId="57" applyFont="1" applyFill="1" applyBorder="1" applyProtection="1">
      <alignment/>
      <protection hidden="1"/>
    </xf>
    <xf numFmtId="0" fontId="3" fillId="3" borderId="0" xfId="0" applyFont="1" applyFill="1" applyAlignment="1" applyProtection="1">
      <alignment/>
      <protection/>
    </xf>
    <xf numFmtId="0" fontId="3" fillId="3" borderId="18" xfId="0" applyFont="1" applyFill="1" applyBorder="1" applyAlignment="1">
      <alignment/>
    </xf>
    <xf numFmtId="0" fontId="37" fillId="9" borderId="0" xfId="0" applyFont="1" applyFill="1" applyAlignment="1" applyProtection="1">
      <alignment/>
      <protection/>
    </xf>
    <xf numFmtId="180" fontId="6" fillId="11" borderId="9" xfId="55" applyNumberFormat="1" applyFont="1" applyFill="1" applyBorder="1" applyAlignment="1" applyProtection="1">
      <alignment/>
      <protection/>
    </xf>
    <xf numFmtId="189" fontId="6" fillId="11" borderId="0" xfId="24" applyNumberFormat="1" applyFont="1" applyFill="1" applyBorder="1" applyAlignment="1" applyProtection="1">
      <alignment horizontal="center"/>
      <protection/>
    </xf>
    <xf numFmtId="3" fontId="3" fillId="6" borderId="0" xfId="57" applyNumberFormat="1" applyFont="1" applyFill="1" applyProtection="1">
      <alignment/>
      <protection hidden="1"/>
    </xf>
    <xf numFmtId="41" fontId="6" fillId="8" borderId="8" xfId="57" applyNumberFormat="1" applyFont="1" applyFill="1" applyBorder="1" applyAlignment="1" applyProtection="1">
      <alignment/>
      <protection/>
    </xf>
    <xf numFmtId="41" fontId="6" fillId="7" borderId="8" xfId="57" applyNumberFormat="1" applyFont="1" applyFill="1" applyBorder="1" applyAlignment="1" applyProtection="1">
      <alignment/>
      <protection/>
    </xf>
    <xf numFmtId="41" fontId="6" fillId="7" borderId="13" xfId="57" applyNumberFormat="1" applyFont="1" applyFill="1" applyBorder="1" applyAlignment="1" applyProtection="1">
      <alignment/>
      <protection/>
    </xf>
    <xf numFmtId="41" fontId="6" fillId="11" borderId="0" xfId="0" applyNumberFormat="1" applyFont="1" applyFill="1" applyBorder="1" applyAlignment="1" applyProtection="1">
      <alignment horizontal="center"/>
      <protection/>
    </xf>
    <xf numFmtId="41" fontId="6" fillId="11" borderId="33" xfId="57" applyNumberFormat="1" applyFont="1" applyFill="1" applyBorder="1" applyAlignment="1" applyProtection="1">
      <alignment/>
      <protection/>
    </xf>
    <xf numFmtId="0" fontId="3" fillId="9" borderId="0" xfId="0" applyNumberFormat="1" applyFont="1" applyFill="1" applyAlignment="1" applyProtection="1">
      <alignment/>
      <protection/>
    </xf>
    <xf numFmtId="0" fontId="6" fillId="7" borderId="0" xfId="57" applyNumberFormat="1" applyFont="1" applyFill="1" applyBorder="1" applyAlignment="1" applyProtection="1">
      <alignment/>
      <protection/>
    </xf>
    <xf numFmtId="0" fontId="6" fillId="11" borderId="16" xfId="57" applyNumberFormat="1" applyFont="1" applyFill="1" applyBorder="1" applyAlignment="1" applyProtection="1">
      <alignment/>
      <protection/>
    </xf>
    <xf numFmtId="0" fontId="6" fillId="8" borderId="16" xfId="57" applyNumberFormat="1" applyFont="1" applyFill="1" applyBorder="1" applyAlignment="1" applyProtection="1">
      <alignment/>
      <protection/>
    </xf>
    <xf numFmtId="0" fontId="6" fillId="7" borderId="16" xfId="57" applyNumberFormat="1" applyFont="1" applyFill="1" applyBorder="1" applyAlignment="1" applyProtection="1">
      <alignment/>
      <protection/>
    </xf>
    <xf numFmtId="43" fontId="3" fillId="9" borderId="0" xfId="24" applyFont="1" applyFill="1" applyAlignment="1" applyProtection="1">
      <alignment/>
      <protection/>
    </xf>
    <xf numFmtId="0" fontId="16" fillId="7" borderId="37" xfId="0" applyNumberFormat="1" applyFont="1" applyFill="1" applyBorder="1" applyAlignment="1" applyProtection="1">
      <alignment horizontal="center"/>
      <protection/>
    </xf>
    <xf numFmtId="180" fontId="7" fillId="11" borderId="19" xfId="55" applyNumberFormat="1" applyFont="1" applyFill="1" applyBorder="1" applyAlignment="1" applyProtection="1">
      <alignment horizontal="right"/>
      <protection/>
    </xf>
    <xf numFmtId="180" fontId="7" fillId="8" borderId="19" xfId="55" applyNumberFormat="1" applyFont="1" applyFill="1" applyBorder="1" applyAlignment="1" applyProtection="1">
      <alignment horizontal="right"/>
      <protection/>
    </xf>
    <xf numFmtId="180" fontId="16" fillId="11" borderId="9" xfId="55" applyNumberFormat="1" applyFont="1" applyFill="1" applyBorder="1" applyAlignment="1" applyProtection="1">
      <alignment horizontal="right"/>
      <protection/>
    </xf>
    <xf numFmtId="180" fontId="16" fillId="8" borderId="8" xfId="55" applyNumberFormat="1" applyFont="1" applyFill="1" applyBorder="1" applyAlignment="1" applyProtection="1">
      <alignment horizontal="right"/>
      <protection/>
    </xf>
    <xf numFmtId="38" fontId="7" fillId="11" borderId="19" xfId="57" applyNumberFormat="1" applyFont="1" applyFill="1" applyBorder="1" applyAlignment="1" applyProtection="1">
      <alignment/>
      <protection/>
    </xf>
    <xf numFmtId="3" fontId="16" fillId="11" borderId="0" xfId="0" applyNumberFormat="1" applyFont="1" applyFill="1" applyBorder="1" applyAlignment="1" applyProtection="1">
      <alignment/>
      <protection/>
    </xf>
    <xf numFmtId="3" fontId="7" fillId="11" borderId="0" xfId="0" applyNumberFormat="1" applyFont="1" applyFill="1" applyBorder="1" applyAlignment="1" applyProtection="1">
      <alignment/>
      <protection/>
    </xf>
    <xf numFmtId="2" fontId="16" fillId="11" borderId="19" xfId="57" applyNumberFormat="1" applyFont="1" applyFill="1" applyBorder="1" applyAlignment="1" applyProtection="1">
      <alignment/>
      <protection/>
    </xf>
    <xf numFmtId="4" fontId="16" fillId="11" borderId="33" xfId="57" applyNumberFormat="1" applyFont="1" applyFill="1" applyBorder="1" applyAlignment="1" applyProtection="1">
      <alignment/>
      <protection/>
    </xf>
    <xf numFmtId="40" fontId="19" fillId="12" borderId="0" xfId="0" applyNumberFormat="1" applyFont="1" applyFill="1" applyAlignment="1" applyProtection="1">
      <alignment/>
      <protection/>
    </xf>
    <xf numFmtId="0" fontId="49" fillId="11" borderId="0" xfId="0" applyNumberFormat="1" applyFont="1" applyFill="1" applyBorder="1" applyAlignment="1" applyProtection="1">
      <alignment horizontal="center"/>
      <protection/>
    </xf>
    <xf numFmtId="4" fontId="36" fillId="11" borderId="33" xfId="57" applyNumberFormat="1" applyFont="1" applyFill="1" applyBorder="1" applyAlignment="1" applyProtection="1">
      <alignment/>
      <protection/>
    </xf>
    <xf numFmtId="38" fontId="36" fillId="8" borderId="8" xfId="57" applyNumberFormat="1" applyFont="1" applyFill="1" applyBorder="1" applyAlignment="1" applyProtection="1">
      <alignment/>
      <protection/>
    </xf>
    <xf numFmtId="38" fontId="16" fillId="11" borderId="19" xfId="57" applyNumberFormat="1" applyFont="1" applyFill="1" applyBorder="1" applyAlignment="1" applyProtection="1">
      <alignment/>
      <protection/>
    </xf>
    <xf numFmtId="3" fontId="3" fillId="9" borderId="19" xfId="57" applyNumberFormat="1" applyFont="1" applyFill="1" applyBorder="1" applyProtection="1">
      <alignment/>
      <protection/>
    </xf>
    <xf numFmtId="41" fontId="7" fillId="11" borderId="35" xfId="57" applyNumberFormat="1" applyFont="1" applyFill="1" applyBorder="1" applyAlignment="1" applyProtection="1">
      <alignment/>
      <protection/>
    </xf>
    <xf numFmtId="38" fontId="3" fillId="11" borderId="35" xfId="0" applyNumberFormat="1" applyFont="1" applyFill="1" applyBorder="1" applyAlignment="1" applyProtection="1">
      <alignment/>
      <protection/>
    </xf>
    <xf numFmtId="0" fontId="8" fillId="6" borderId="19" xfId="0" applyFont="1" applyFill="1" applyBorder="1" applyAlignment="1">
      <alignment/>
    </xf>
    <xf numFmtId="38" fontId="7" fillId="11" borderId="9" xfId="0" applyNumberFormat="1" applyFont="1" applyFill="1" applyBorder="1" applyAlignment="1" applyProtection="1">
      <alignment/>
      <protection/>
    </xf>
    <xf numFmtId="38" fontId="19" fillId="12" borderId="9" xfId="0" applyNumberFormat="1" applyFont="1" applyFill="1" applyBorder="1" applyAlignment="1" applyProtection="1">
      <alignment/>
      <protection/>
    </xf>
    <xf numFmtId="0" fontId="8" fillId="6" borderId="9" xfId="0" applyFont="1" applyFill="1" applyBorder="1" applyAlignment="1">
      <alignment/>
    </xf>
    <xf numFmtId="38" fontId="7" fillId="11" borderId="36" xfId="0" applyNumberFormat="1" applyFont="1" applyFill="1" applyBorder="1" applyAlignment="1" applyProtection="1">
      <alignment/>
      <protection/>
    </xf>
    <xf numFmtId="38" fontId="7" fillId="11" borderId="38" xfId="0" applyNumberFormat="1" applyFont="1" applyFill="1" applyBorder="1" applyAlignment="1" applyProtection="1">
      <alignment/>
      <protection/>
    </xf>
    <xf numFmtId="0" fontId="8" fillId="6" borderId="38" xfId="0" applyFont="1" applyFill="1" applyBorder="1" applyAlignment="1">
      <alignment/>
    </xf>
    <xf numFmtId="38" fontId="3" fillId="11" borderId="36" xfId="0" applyNumberFormat="1" applyFont="1" applyFill="1" applyBorder="1" applyAlignment="1" applyProtection="1">
      <alignment/>
      <protection/>
    </xf>
    <xf numFmtId="0" fontId="8" fillId="3" borderId="0" xfId="57" applyFont="1" applyFill="1" applyBorder="1" applyProtection="1">
      <alignment/>
      <protection hidden="1"/>
    </xf>
    <xf numFmtId="210" fontId="7" fillId="11" borderId="9" xfId="0" applyNumberFormat="1" applyFont="1" applyFill="1" applyBorder="1" applyAlignment="1" applyProtection="1">
      <alignment/>
      <protection/>
    </xf>
    <xf numFmtId="38" fontId="3" fillId="12" borderId="32" xfId="0" applyNumberFormat="1" applyFont="1" applyFill="1" applyBorder="1" applyAlignment="1" applyProtection="1">
      <alignment/>
      <protection/>
    </xf>
    <xf numFmtId="38" fontId="19" fillId="12" borderId="32" xfId="0" applyNumberFormat="1" applyFont="1" applyFill="1" applyBorder="1" applyAlignment="1" applyProtection="1">
      <alignment/>
      <protection/>
    </xf>
    <xf numFmtId="38" fontId="7" fillId="8" borderId="20" xfId="0" applyNumberFormat="1" applyFont="1" applyFill="1" applyBorder="1" applyAlignment="1" applyProtection="1">
      <alignment/>
      <protection/>
    </xf>
    <xf numFmtId="38" fontId="3" fillId="12" borderId="0" xfId="0" applyNumberFormat="1" applyFont="1" applyFill="1" applyBorder="1" applyAlignment="1" applyProtection="1">
      <alignment/>
      <protection/>
    </xf>
    <xf numFmtId="38" fontId="37" fillId="12" borderId="0" xfId="0" applyNumberFormat="1" applyFont="1" applyFill="1" applyBorder="1" applyAlignment="1" applyProtection="1">
      <alignment/>
      <protection/>
    </xf>
    <xf numFmtId="9" fontId="19" fillId="12" borderId="0" xfId="0" applyNumberFormat="1" applyFont="1" applyFill="1" applyBorder="1" applyAlignment="1" applyProtection="1">
      <alignment/>
      <protection/>
    </xf>
    <xf numFmtId="180" fontId="19" fillId="12" borderId="0" xfId="0" applyNumberFormat="1" applyFont="1" applyFill="1" applyBorder="1" applyAlignment="1" applyProtection="1">
      <alignment/>
      <protection/>
    </xf>
    <xf numFmtId="3" fontId="11" fillId="3" borderId="0" xfId="0" applyNumberFormat="1" applyFont="1" applyFill="1" applyBorder="1" applyAlignment="1" applyProtection="1">
      <alignment/>
      <protection/>
    </xf>
    <xf numFmtId="0" fontId="11" fillId="12" borderId="0" xfId="0" applyFont="1" applyFill="1" applyBorder="1" applyAlignment="1" applyProtection="1">
      <alignment/>
      <protection/>
    </xf>
    <xf numFmtId="38" fontId="16" fillId="8" borderId="39" xfId="57" applyNumberFormat="1" applyFont="1" applyFill="1" applyBorder="1" applyAlignment="1" applyProtection="1">
      <alignment/>
      <protection/>
    </xf>
    <xf numFmtId="38" fontId="16" fillId="8" borderId="16" xfId="57" applyNumberFormat="1" applyFont="1" applyFill="1" applyBorder="1" applyAlignment="1" applyProtection="1">
      <alignment/>
      <protection/>
    </xf>
    <xf numFmtId="38" fontId="3" fillId="3" borderId="19" xfId="0" applyNumberFormat="1" applyFont="1" applyFill="1" applyBorder="1" applyAlignment="1" applyProtection="1">
      <alignment/>
      <protection/>
    </xf>
    <xf numFmtId="38" fontId="3" fillId="6" borderId="19" xfId="0" applyNumberFormat="1" applyFont="1" applyFill="1" applyBorder="1" applyAlignment="1" applyProtection="1">
      <alignment/>
      <protection/>
    </xf>
    <xf numFmtId="38" fontId="19" fillId="3" borderId="0" xfId="0" applyNumberFormat="1" applyFont="1" applyFill="1" applyBorder="1" applyAlignment="1" applyProtection="1">
      <alignment/>
      <protection locked="0"/>
    </xf>
    <xf numFmtId="38" fontId="4" fillId="12" borderId="40" xfId="0" applyNumberFormat="1" applyFont="1" applyFill="1" applyBorder="1" applyAlignment="1" applyProtection="1">
      <alignment/>
      <protection/>
    </xf>
    <xf numFmtId="180" fontId="4" fillId="12" borderId="40" xfId="55" applyNumberFormat="1" applyFont="1" applyFill="1" applyBorder="1" applyAlignment="1" applyProtection="1">
      <alignment/>
      <protection/>
    </xf>
    <xf numFmtId="38" fontId="4" fillId="12" borderId="0" xfId="0" applyNumberFormat="1" applyFont="1" applyFill="1" applyBorder="1" applyAlignment="1" applyProtection="1">
      <alignment/>
      <protection/>
    </xf>
    <xf numFmtId="180" fontId="7" fillId="11" borderId="37" xfId="0" applyNumberFormat="1" applyFont="1" applyFill="1" applyBorder="1" applyAlignment="1" applyProtection="1">
      <alignment/>
      <protection/>
    </xf>
    <xf numFmtId="38" fontId="11" fillId="3" borderId="0" xfId="0" applyNumberFormat="1" applyFont="1" applyFill="1" applyBorder="1" applyAlignment="1" applyProtection="1">
      <alignment/>
      <protection/>
    </xf>
    <xf numFmtId="38" fontId="7" fillId="11" borderId="20" xfId="57" applyNumberFormat="1" applyFont="1" applyFill="1" applyBorder="1" applyAlignment="1" applyProtection="1">
      <alignment/>
      <protection/>
    </xf>
    <xf numFmtId="180" fontId="4" fillId="12" borderId="40" xfId="55" applyNumberFormat="1" applyFont="1" applyFill="1" applyBorder="1" applyAlignment="1" applyProtection="1">
      <alignment/>
      <protection/>
    </xf>
    <xf numFmtId="180" fontId="7" fillId="11" borderId="40" xfId="55" applyNumberFormat="1" applyFont="1" applyFill="1" applyBorder="1" applyAlignment="1" applyProtection="1">
      <alignment/>
      <protection/>
    </xf>
    <xf numFmtId="0" fontId="19" fillId="9" borderId="0" xfId="57" applyFont="1" applyFill="1" applyProtection="1">
      <alignment/>
      <protection/>
    </xf>
    <xf numFmtId="189" fontId="19" fillId="6" borderId="0" xfId="24" applyNumberFormat="1" applyFont="1" applyFill="1" applyAlignment="1">
      <alignment/>
    </xf>
    <xf numFmtId="180" fontId="19" fillId="6" borderId="0" xfId="55" applyNumberFormat="1" applyFont="1" applyFill="1" applyAlignment="1">
      <alignment/>
    </xf>
    <xf numFmtId="180" fontId="11" fillId="6" borderId="0" xfId="55" applyNumberFormat="1" applyFont="1" applyFill="1" applyAlignment="1">
      <alignment/>
    </xf>
    <xf numFmtId="38" fontId="7" fillId="3" borderId="16" xfId="0" applyNumberFormat="1" applyFont="1" applyFill="1" applyBorder="1" applyAlignment="1" applyProtection="1">
      <alignment/>
      <protection/>
    </xf>
    <xf numFmtId="38" fontId="3" fillId="11" borderId="19" xfId="0" applyNumberFormat="1" applyFont="1" applyFill="1" applyBorder="1" applyAlignment="1" applyProtection="1">
      <alignment/>
      <protection/>
    </xf>
    <xf numFmtId="180" fontId="7" fillId="11" borderId="18" xfId="55" applyNumberFormat="1" applyFont="1" applyFill="1" applyBorder="1" applyAlignment="1" applyProtection="1">
      <alignment/>
      <protection/>
    </xf>
    <xf numFmtId="180" fontId="7" fillId="8" borderId="18" xfId="55" applyNumberFormat="1" applyFont="1" applyFill="1" applyBorder="1" applyAlignment="1" applyProtection="1">
      <alignment/>
      <protection/>
    </xf>
    <xf numFmtId="38" fontId="3" fillId="12" borderId="32" xfId="0" applyNumberFormat="1" applyFont="1" applyFill="1" applyBorder="1" applyAlignment="1" applyProtection="1">
      <alignment/>
      <protection/>
    </xf>
    <xf numFmtId="43" fontId="7" fillId="8" borderId="8" xfId="24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210" fontId="7" fillId="8" borderId="8" xfId="0" applyNumberFormat="1" applyFont="1" applyFill="1" applyBorder="1" applyAlignment="1" applyProtection="1">
      <alignment/>
      <protection/>
    </xf>
    <xf numFmtId="38" fontId="7" fillId="7" borderId="19" xfId="0" applyNumberFormat="1" applyFont="1" applyFill="1" applyBorder="1" applyAlignment="1" applyProtection="1">
      <alignment/>
      <protection/>
    </xf>
    <xf numFmtId="180" fontId="4" fillId="3" borderId="19" xfId="55" applyNumberFormat="1" applyFont="1" applyFill="1" applyBorder="1" applyAlignment="1" applyProtection="1">
      <alignment/>
      <protection/>
    </xf>
    <xf numFmtId="38" fontId="4" fillId="12" borderId="19" xfId="0" applyNumberFormat="1" applyFont="1" applyFill="1" applyBorder="1" applyAlignment="1" applyProtection="1">
      <alignment/>
      <protection/>
    </xf>
    <xf numFmtId="38" fontId="4" fillId="3" borderId="19" xfId="0" applyNumberFormat="1" applyFont="1" applyFill="1" applyBorder="1" applyAlignment="1" applyProtection="1">
      <alignment/>
      <protection/>
    </xf>
    <xf numFmtId="38" fontId="3" fillId="6" borderId="41" xfId="0" applyNumberFormat="1" applyFont="1" applyFill="1" applyBorder="1" applyAlignment="1" applyProtection="1">
      <alignment/>
      <protection/>
    </xf>
    <xf numFmtId="38" fontId="3" fillId="12" borderId="37" xfId="0" applyNumberFormat="1" applyFont="1" applyFill="1" applyBorder="1" applyAlignment="1" applyProtection="1">
      <alignment/>
      <protection/>
    </xf>
    <xf numFmtId="180" fontId="4" fillId="3" borderId="40" xfId="55" applyNumberFormat="1" applyFont="1" applyFill="1" applyBorder="1" applyAlignment="1" applyProtection="1">
      <alignment/>
      <protection/>
    </xf>
    <xf numFmtId="38" fontId="12" fillId="12" borderId="0" xfId="0" applyNumberFormat="1" applyFont="1" applyFill="1" applyBorder="1" applyAlignment="1" applyProtection="1">
      <alignment/>
      <protection/>
    </xf>
    <xf numFmtId="38" fontId="4" fillId="3" borderId="0" xfId="0" applyNumberFormat="1" applyFont="1" applyFill="1" applyBorder="1" applyAlignment="1" applyProtection="1">
      <alignment/>
      <protection/>
    </xf>
    <xf numFmtId="180" fontId="36" fillId="8" borderId="8" xfId="55" applyNumberFormat="1" applyFont="1" applyFill="1" applyBorder="1" applyAlignment="1" applyProtection="1">
      <alignment horizontal="right"/>
      <protection/>
    </xf>
    <xf numFmtId="180" fontId="36" fillId="8" borderId="8" xfId="55" applyNumberFormat="1" applyFont="1" applyFill="1" applyBorder="1" applyAlignment="1" applyProtection="1">
      <alignment/>
      <protection/>
    </xf>
    <xf numFmtId="38" fontId="4" fillId="12" borderId="19" xfId="0" applyNumberFormat="1" applyFont="1" applyFill="1" applyBorder="1" applyAlignment="1" applyProtection="1">
      <alignment/>
      <protection/>
    </xf>
    <xf numFmtId="38" fontId="36" fillId="11" borderId="13" xfId="0" applyNumberFormat="1" applyFont="1" applyFill="1" applyBorder="1" applyAlignment="1" applyProtection="1">
      <alignment/>
      <protection/>
    </xf>
    <xf numFmtId="180" fontId="35" fillId="9" borderId="0" xfId="0" applyNumberFormat="1" applyFont="1" applyFill="1" applyAlignment="1" applyProtection="1">
      <alignment/>
      <protection/>
    </xf>
    <xf numFmtId="180" fontId="35" fillId="6" borderId="0" xfId="0" applyNumberFormat="1" applyFont="1" applyFill="1" applyAlignment="1" applyProtection="1">
      <alignment/>
      <protection/>
    </xf>
    <xf numFmtId="180" fontId="37" fillId="12" borderId="0" xfId="0" applyNumberFormat="1" applyFont="1" applyFill="1" applyAlignment="1" applyProtection="1">
      <alignment/>
      <protection/>
    </xf>
    <xf numFmtId="180" fontId="37" fillId="6" borderId="0" xfId="0" applyNumberFormat="1" applyFont="1" applyFill="1" applyAlignment="1" applyProtection="1">
      <alignment/>
      <protection/>
    </xf>
    <xf numFmtId="38" fontId="36" fillId="11" borderId="0" xfId="0" applyNumberFormat="1" applyFont="1" applyFill="1" applyBorder="1" applyAlignment="1" applyProtection="1">
      <alignment/>
      <protection/>
    </xf>
    <xf numFmtId="38" fontId="7" fillId="11" borderId="42" xfId="0" applyNumberFormat="1" applyFont="1" applyFill="1" applyBorder="1" applyAlignment="1" applyProtection="1">
      <alignment/>
      <protection/>
    </xf>
    <xf numFmtId="38" fontId="19" fillId="12" borderId="36" xfId="0" applyNumberFormat="1" applyFont="1" applyFill="1" applyBorder="1" applyAlignment="1" applyProtection="1">
      <alignment/>
      <protection/>
    </xf>
    <xf numFmtId="180" fontId="7" fillId="11" borderId="32" xfId="0" applyNumberFormat="1" applyFont="1" applyFill="1" applyBorder="1" applyAlignment="1" applyProtection="1">
      <alignment/>
      <protection/>
    </xf>
    <xf numFmtId="38" fontId="7" fillId="11" borderId="27" xfId="0" applyNumberFormat="1" applyFont="1" applyFill="1" applyBorder="1" applyAlignment="1" applyProtection="1">
      <alignment/>
      <protection/>
    </xf>
    <xf numFmtId="180" fontId="7" fillId="11" borderId="18" xfId="0" applyNumberFormat="1" applyFont="1" applyFill="1" applyBorder="1" applyAlignment="1" applyProtection="1">
      <alignment/>
      <protection/>
    </xf>
    <xf numFmtId="180" fontId="7" fillId="11" borderId="9" xfId="0" applyNumberFormat="1" applyFont="1" applyFill="1" applyBorder="1" applyAlignment="1" applyProtection="1">
      <alignment/>
      <protection/>
    </xf>
    <xf numFmtId="38" fontId="7" fillId="11" borderId="35" xfId="0" applyNumberFormat="1" applyFont="1" applyFill="1" applyBorder="1" applyAlignment="1" applyProtection="1">
      <alignment/>
      <protection/>
    </xf>
    <xf numFmtId="180" fontId="7" fillId="8" borderId="43" xfId="55" applyNumberFormat="1" applyFont="1" applyFill="1" applyBorder="1" applyAlignment="1" applyProtection="1">
      <alignment/>
      <protection/>
    </xf>
    <xf numFmtId="180" fontId="7" fillId="11" borderId="19" xfId="55" applyNumberFormat="1" applyFont="1" applyFill="1" applyBorder="1" applyAlignment="1" applyProtection="1">
      <alignment/>
      <protection/>
    </xf>
    <xf numFmtId="38" fontId="3" fillId="12" borderId="39" xfId="0" applyNumberFormat="1" applyFont="1" applyFill="1" applyBorder="1" applyAlignment="1" applyProtection="1">
      <alignment/>
      <protection/>
    </xf>
    <xf numFmtId="0" fontId="6" fillId="8" borderId="39" xfId="0" applyNumberFormat="1" applyFont="1" applyFill="1" applyBorder="1" applyAlignment="1" applyProtection="1">
      <alignment horizontal="center"/>
      <protection/>
    </xf>
    <xf numFmtId="0" fontId="6" fillId="7" borderId="39" xfId="0" applyNumberFormat="1" applyFont="1" applyFill="1" applyBorder="1" applyAlignment="1" applyProtection="1">
      <alignment horizontal="center"/>
      <protection/>
    </xf>
    <xf numFmtId="38" fontId="3" fillId="6" borderId="39" xfId="0" applyNumberFormat="1" applyFont="1" applyFill="1" applyBorder="1" applyAlignment="1" applyProtection="1">
      <alignment/>
      <protection/>
    </xf>
    <xf numFmtId="9" fontId="4" fillId="12" borderId="39" xfId="0" applyNumberFormat="1" applyFont="1" applyFill="1" applyBorder="1" applyAlignment="1" applyProtection="1">
      <alignment horizontal="center"/>
      <protection/>
    </xf>
    <xf numFmtId="9" fontId="4" fillId="3" borderId="39" xfId="0" applyNumberFormat="1" applyFont="1" applyFill="1" applyBorder="1" applyAlignment="1" applyProtection="1">
      <alignment horizontal="center"/>
      <protection/>
    </xf>
    <xf numFmtId="0" fontId="6" fillId="8" borderId="19" xfId="0" applyNumberFormat="1" applyFont="1" applyFill="1" applyBorder="1" applyAlignment="1" applyProtection="1">
      <alignment horizontal="center"/>
      <protection/>
    </xf>
    <xf numFmtId="0" fontId="6" fillId="7" borderId="19" xfId="0" applyNumberFormat="1" applyFont="1" applyFill="1" applyBorder="1" applyAlignment="1" applyProtection="1">
      <alignment horizontal="center"/>
      <protection/>
    </xf>
    <xf numFmtId="38" fontId="3" fillId="6" borderId="19" xfId="0" applyNumberFormat="1" applyFont="1" applyFill="1" applyBorder="1" applyAlignment="1" applyProtection="1">
      <alignment/>
      <protection/>
    </xf>
    <xf numFmtId="0" fontId="11" fillId="12" borderId="37" xfId="57" applyFont="1" applyFill="1" applyBorder="1" applyAlignment="1" applyProtection="1">
      <alignment horizontal="right"/>
      <protection hidden="1"/>
    </xf>
    <xf numFmtId="3" fontId="16" fillId="11" borderId="35" xfId="57" applyNumberFormat="1" applyFont="1" applyFill="1" applyBorder="1" applyAlignment="1" applyProtection="1">
      <alignment/>
      <protection/>
    </xf>
    <xf numFmtId="3" fontId="16" fillId="7" borderId="27" xfId="57" applyNumberFormat="1" applyFont="1" applyFill="1" applyBorder="1" applyAlignment="1" applyProtection="1">
      <alignment/>
      <protection/>
    </xf>
    <xf numFmtId="9" fontId="4" fillId="12" borderId="19" xfId="0" applyNumberFormat="1" applyFont="1" applyFill="1" applyBorder="1" applyAlignment="1" applyProtection="1">
      <alignment horizontal="center"/>
      <protection/>
    </xf>
    <xf numFmtId="9" fontId="4" fillId="3" borderId="19" xfId="0" applyNumberFormat="1" applyFont="1" applyFill="1" applyBorder="1" applyAlignment="1" applyProtection="1">
      <alignment horizontal="center"/>
      <protection/>
    </xf>
    <xf numFmtId="180" fontId="16" fillId="8" borderId="16" xfId="55" applyNumberFormat="1" applyFont="1" applyFill="1" applyBorder="1" applyAlignment="1" applyProtection="1">
      <alignment/>
      <protection/>
    </xf>
    <xf numFmtId="180" fontId="7" fillId="11" borderId="39" xfId="55" applyNumberFormat="1" applyFont="1" applyFill="1" applyBorder="1" applyAlignment="1" applyProtection="1">
      <alignment/>
      <protection/>
    </xf>
    <xf numFmtId="180" fontId="7" fillId="8" borderId="39" xfId="55" applyNumberFormat="1" applyFont="1" applyFill="1" applyBorder="1" applyAlignment="1" applyProtection="1">
      <alignment/>
      <protection/>
    </xf>
    <xf numFmtId="180" fontId="7" fillId="8" borderId="19" xfId="55" applyNumberFormat="1" applyFont="1" applyFill="1" applyBorder="1" applyAlignment="1" applyProtection="1">
      <alignment/>
      <protection/>
    </xf>
    <xf numFmtId="182" fontId="7" fillId="11" borderId="36" xfId="57" applyNumberFormat="1" applyFont="1" applyFill="1" applyBorder="1" applyAlignment="1" applyProtection="1">
      <alignment/>
      <protection/>
    </xf>
    <xf numFmtId="0" fontId="7" fillId="11" borderId="39" xfId="57" applyFont="1" applyFill="1" applyBorder="1" applyAlignment="1" applyProtection="1">
      <alignment/>
      <protection/>
    </xf>
    <xf numFmtId="41" fontId="6" fillId="11" borderId="37" xfId="0" applyNumberFormat="1" applyFont="1" applyFill="1" applyBorder="1" applyAlignment="1" applyProtection="1">
      <alignment horizontal="center"/>
      <protection/>
    </xf>
    <xf numFmtId="41" fontId="6" fillId="8" borderId="16" xfId="57" applyNumberFormat="1" applyFont="1" applyFill="1" applyBorder="1" applyAlignment="1" applyProtection="1">
      <alignment/>
      <protection/>
    </xf>
    <xf numFmtId="41" fontId="6" fillId="7" borderId="16" xfId="57" applyNumberFormat="1" applyFont="1" applyFill="1" applyBorder="1" applyAlignment="1" applyProtection="1">
      <alignment/>
      <protection/>
    </xf>
    <xf numFmtId="41" fontId="6" fillId="11" borderId="32" xfId="0" applyNumberFormat="1" applyFont="1" applyFill="1" applyBorder="1" applyAlignment="1" applyProtection="1">
      <alignment horizontal="center"/>
      <protection/>
    </xf>
    <xf numFmtId="38" fontId="11" fillId="6" borderId="44" xfId="0" applyNumberFormat="1" applyFont="1" applyFill="1" applyBorder="1" applyAlignment="1" applyProtection="1">
      <alignment/>
      <protection/>
    </xf>
    <xf numFmtId="0" fontId="5" fillId="10" borderId="0" xfId="57" applyFont="1" applyFill="1" applyBorder="1" applyAlignment="1" applyProtection="1">
      <alignment horizontal="center" wrapText="1"/>
      <protection/>
    </xf>
    <xf numFmtId="0" fontId="11" fillId="6" borderId="0" xfId="57" applyFont="1" applyFill="1" applyBorder="1" applyAlignment="1" applyProtection="1">
      <alignment horizontal="right"/>
      <protection hidden="1"/>
    </xf>
    <xf numFmtId="9" fontId="7" fillId="7" borderId="32" xfId="0" applyNumberFormat="1" applyFont="1" applyFill="1" applyBorder="1" applyAlignment="1" applyProtection="1">
      <alignment horizontal="center"/>
      <protection/>
    </xf>
    <xf numFmtId="9" fontId="7" fillId="11" borderId="0" xfId="55" applyFont="1" applyFill="1" applyBorder="1" applyAlignment="1" applyProtection="1">
      <alignment/>
      <protection/>
    </xf>
    <xf numFmtId="180" fontId="7" fillId="11" borderId="18" xfId="57" applyNumberFormat="1" applyFont="1" applyFill="1" applyBorder="1" applyAlignment="1" applyProtection="1">
      <alignment/>
      <protection/>
    </xf>
    <xf numFmtId="180" fontId="7" fillId="8" borderId="18" xfId="57" applyNumberFormat="1" applyFont="1" applyFill="1" applyBorder="1" applyAlignment="1" applyProtection="1">
      <alignment/>
      <protection/>
    </xf>
    <xf numFmtId="38" fontId="4" fillId="12" borderId="40" xfId="0" applyNumberFormat="1" applyFont="1" applyFill="1" applyBorder="1" applyAlignment="1" applyProtection="1">
      <alignment/>
      <protection/>
    </xf>
    <xf numFmtId="41" fontId="6" fillId="11" borderId="35" xfId="57" applyNumberFormat="1" applyFont="1" applyFill="1" applyBorder="1" applyAlignment="1" applyProtection="1">
      <alignment/>
      <protection/>
    </xf>
    <xf numFmtId="38" fontId="3" fillId="6" borderId="45" xfId="0" applyNumberFormat="1" applyFont="1" applyFill="1" applyBorder="1" applyAlignment="1" applyProtection="1">
      <alignment/>
      <protection/>
    </xf>
    <xf numFmtId="0" fontId="11" fillId="11" borderId="15" xfId="0" applyNumberFormat="1" applyFont="1" applyFill="1" applyBorder="1" applyAlignment="1" applyProtection="1">
      <alignment horizontal="center"/>
      <protection/>
    </xf>
    <xf numFmtId="38" fontId="11" fillId="12" borderId="46" xfId="0" applyNumberFormat="1" applyFont="1" applyFill="1" applyBorder="1" applyAlignment="1" applyProtection="1">
      <alignment/>
      <protection/>
    </xf>
    <xf numFmtId="0" fontId="3" fillId="12" borderId="0" xfId="57" applyFont="1" applyFill="1" applyBorder="1" applyProtection="1">
      <alignment/>
      <protection/>
    </xf>
    <xf numFmtId="0" fontId="3" fillId="12" borderId="0" xfId="57" applyFont="1" applyFill="1" applyProtection="1">
      <alignment/>
      <protection/>
    </xf>
    <xf numFmtId="3" fontId="3" fillId="12" borderId="0" xfId="57" applyNumberFormat="1" applyFont="1" applyFill="1" applyBorder="1" applyProtection="1">
      <alignment/>
      <protection/>
    </xf>
    <xf numFmtId="0" fontId="4" fillId="6" borderId="0" xfId="57" applyFont="1" applyFill="1" applyBorder="1" applyProtection="1">
      <alignment/>
      <protection/>
    </xf>
    <xf numFmtId="38" fontId="16" fillId="11" borderId="0" xfId="0" applyNumberFormat="1" applyFont="1" applyFill="1" applyBorder="1" applyAlignment="1" applyProtection="1">
      <alignment/>
      <protection/>
    </xf>
    <xf numFmtId="38" fontId="16" fillId="8" borderId="18" xfId="0" applyNumberFormat="1" applyFont="1" applyFill="1" applyBorder="1" applyAlignment="1" applyProtection="1">
      <alignment/>
      <protection/>
    </xf>
    <xf numFmtId="38" fontId="16" fillId="11" borderId="18" xfId="0" applyNumberFormat="1" applyFont="1" applyFill="1" applyBorder="1" applyAlignment="1" applyProtection="1">
      <alignment/>
      <protection/>
    </xf>
    <xf numFmtId="38" fontId="16" fillId="8" borderId="0" xfId="0" applyNumberFormat="1" applyFont="1" applyFill="1" applyBorder="1" applyAlignment="1" applyProtection="1">
      <alignment/>
      <protection/>
    </xf>
    <xf numFmtId="180" fontId="16" fillId="11" borderId="18" xfId="55" applyNumberFormat="1" applyFont="1" applyFill="1" applyBorder="1" applyAlignment="1" applyProtection="1">
      <alignment/>
      <protection/>
    </xf>
    <xf numFmtId="43" fontId="16" fillId="11" borderId="33" xfId="24" applyFont="1" applyFill="1" applyBorder="1" applyAlignment="1" applyProtection="1">
      <alignment/>
      <protection/>
    </xf>
    <xf numFmtId="43" fontId="16" fillId="8" borderId="8" xfId="24" applyFont="1" applyFill="1" applyBorder="1" applyAlignment="1" applyProtection="1">
      <alignment/>
      <protection/>
    </xf>
    <xf numFmtId="43" fontId="16" fillId="6" borderId="8" xfId="24" applyFont="1" applyFill="1" applyBorder="1" applyAlignment="1" applyProtection="1">
      <alignment/>
      <protection locked="0"/>
    </xf>
    <xf numFmtId="43" fontId="16" fillId="7" borderId="8" xfId="24" applyFont="1" applyFill="1" applyBorder="1" applyAlignment="1" applyProtection="1">
      <alignment/>
      <protection/>
    </xf>
    <xf numFmtId="43" fontId="16" fillId="7" borderId="13" xfId="24" applyFont="1" applyFill="1" applyBorder="1" applyAlignment="1" applyProtection="1">
      <alignment/>
      <protection/>
    </xf>
    <xf numFmtId="43" fontId="16" fillId="7" borderId="8" xfId="24" applyFont="1" applyFill="1" applyBorder="1" applyAlignment="1" applyProtection="1">
      <alignment/>
      <protection locked="0"/>
    </xf>
    <xf numFmtId="38" fontId="17" fillId="11" borderId="0" xfId="0" applyNumberFormat="1" applyFont="1" applyFill="1" applyBorder="1" applyAlignment="1" applyProtection="1">
      <alignment/>
      <protection/>
    </xf>
    <xf numFmtId="38" fontId="22" fillId="12" borderId="0" xfId="0" applyNumberFormat="1" applyFont="1" applyFill="1" applyAlignment="1" applyProtection="1">
      <alignment/>
      <protection/>
    </xf>
    <xf numFmtId="38" fontId="22" fillId="6" borderId="0" xfId="0" applyNumberFormat="1" applyFont="1" applyFill="1" applyAlignment="1" applyProtection="1">
      <alignment/>
      <protection/>
    </xf>
    <xf numFmtId="38" fontId="16" fillId="8" borderId="8" xfId="0" applyNumberFormat="1" applyFont="1" applyFill="1" applyBorder="1" applyAlignment="1" applyProtection="1">
      <alignment/>
      <protection/>
    </xf>
    <xf numFmtId="38" fontId="16" fillId="11" borderId="33" xfId="0" applyNumberFormat="1" applyFont="1" applyFill="1" applyBorder="1" applyAlignment="1" applyProtection="1">
      <alignment/>
      <protection/>
    </xf>
    <xf numFmtId="180" fontId="16" fillId="8" borderId="47" xfId="55" applyNumberFormat="1" applyFont="1" applyFill="1" applyBorder="1" applyAlignment="1" applyProtection="1">
      <alignment/>
      <protection/>
    </xf>
    <xf numFmtId="38" fontId="16" fillId="11" borderId="47" xfId="0" applyNumberFormat="1" applyFont="1" applyFill="1" applyBorder="1" applyAlignment="1" applyProtection="1">
      <alignment/>
      <protection/>
    </xf>
    <xf numFmtId="38" fontId="16" fillId="11" borderId="13" xfId="0" applyNumberFormat="1" applyFont="1" applyFill="1" applyBorder="1" applyAlignment="1" applyProtection="1">
      <alignment/>
      <protection/>
    </xf>
    <xf numFmtId="180" fontId="16" fillId="11" borderId="33" xfId="0" applyNumberFormat="1" applyFont="1" applyFill="1" applyBorder="1" applyAlignment="1" applyProtection="1">
      <alignment/>
      <protection/>
    </xf>
    <xf numFmtId="180" fontId="16" fillId="7" borderId="8" xfId="55" applyNumberFormat="1" applyFont="1" applyFill="1" applyBorder="1" applyAlignment="1" applyProtection="1">
      <alignment/>
      <protection/>
    </xf>
    <xf numFmtId="180" fontId="16" fillId="7" borderId="8" xfId="55" applyNumberFormat="1" applyFont="1" applyFill="1" applyBorder="1" applyAlignment="1" applyProtection="1">
      <alignment horizontal="right"/>
      <protection/>
    </xf>
    <xf numFmtId="180" fontId="16" fillId="7" borderId="13" xfId="55" applyNumberFormat="1" applyFont="1" applyFill="1" applyBorder="1" applyAlignment="1" applyProtection="1">
      <alignment/>
      <protection/>
    </xf>
    <xf numFmtId="180" fontId="19" fillId="6" borderId="0" xfId="55" applyNumberFormat="1" applyFont="1" applyFill="1" applyBorder="1" applyAlignment="1" applyProtection="1">
      <alignment/>
      <protection/>
    </xf>
    <xf numFmtId="38" fontId="6" fillId="12" borderId="0" xfId="0" applyNumberFormat="1" applyFont="1" applyFill="1" applyAlignment="1" applyProtection="1">
      <alignment/>
      <protection/>
    </xf>
    <xf numFmtId="38" fontId="6" fillId="12" borderId="37" xfId="0" applyNumberFormat="1" applyFont="1" applyFill="1" applyBorder="1" applyAlignment="1" applyProtection="1">
      <alignment/>
      <protection/>
    </xf>
    <xf numFmtId="38" fontId="19" fillId="12" borderId="16" xfId="0" applyNumberFormat="1" applyFont="1" applyFill="1" applyBorder="1" applyAlignment="1" applyProtection="1">
      <alignment/>
      <protection/>
    </xf>
    <xf numFmtId="38" fontId="15" fillId="12" borderId="0" xfId="0" applyNumberFormat="1" applyFont="1" applyFill="1" applyAlignment="1" applyProtection="1">
      <alignment/>
      <protection/>
    </xf>
    <xf numFmtId="38" fontId="17" fillId="8" borderId="16" xfId="0" applyNumberFormat="1" applyFont="1" applyFill="1" applyBorder="1" applyAlignment="1" applyProtection="1">
      <alignment/>
      <protection/>
    </xf>
    <xf numFmtId="38" fontId="17" fillId="7" borderId="16" xfId="0" applyNumberFormat="1" applyFont="1" applyFill="1" applyBorder="1" applyAlignment="1" applyProtection="1">
      <alignment/>
      <protection/>
    </xf>
    <xf numFmtId="38" fontId="15" fillId="6" borderId="0" xfId="0" applyNumberFormat="1" applyFont="1" applyFill="1" applyAlignment="1" applyProtection="1">
      <alignment/>
      <protection/>
    </xf>
    <xf numFmtId="180" fontId="16" fillId="11" borderId="33" xfId="55" applyNumberFormat="1" applyFont="1" applyFill="1" applyBorder="1" applyAlignment="1" applyProtection="1">
      <alignment/>
      <protection/>
    </xf>
    <xf numFmtId="38" fontId="19" fillId="6" borderId="41" xfId="0" applyNumberFormat="1" applyFont="1" applyFill="1" applyBorder="1" applyAlignment="1" applyProtection="1">
      <alignment/>
      <protection/>
    </xf>
    <xf numFmtId="0" fontId="15" fillId="9" borderId="0" xfId="0" applyFont="1" applyFill="1" applyAlignment="1" applyProtection="1">
      <alignment/>
      <protection/>
    </xf>
    <xf numFmtId="9" fontId="16" fillId="11" borderId="33" xfId="55" applyFont="1" applyFill="1" applyBorder="1" applyAlignment="1" applyProtection="1">
      <alignment horizontal="right"/>
      <protection/>
    </xf>
    <xf numFmtId="9" fontId="16" fillId="8" borderId="8" xfId="55" applyFont="1" applyFill="1" applyBorder="1" applyAlignment="1" applyProtection="1">
      <alignment horizontal="right"/>
      <protection/>
    </xf>
    <xf numFmtId="9" fontId="16" fillId="7" borderId="8" xfId="55" applyFont="1" applyFill="1" applyBorder="1" applyAlignment="1" applyProtection="1">
      <alignment horizontal="right"/>
      <protection/>
    </xf>
    <xf numFmtId="9" fontId="16" fillId="7" borderId="13" xfId="55" applyFont="1" applyFill="1" applyBorder="1" applyAlignment="1" applyProtection="1">
      <alignment horizontal="right"/>
      <protection/>
    </xf>
    <xf numFmtId="180" fontId="17" fillId="11" borderId="0" xfId="57" applyNumberFormat="1" applyFont="1" applyFill="1" applyBorder="1" applyAlignment="1" applyProtection="1">
      <alignment/>
      <protection/>
    </xf>
    <xf numFmtId="180" fontId="17" fillId="8" borderId="0" xfId="57" applyNumberFormat="1" applyFont="1" applyFill="1" applyBorder="1" applyAlignment="1" applyProtection="1">
      <alignment/>
      <protection/>
    </xf>
    <xf numFmtId="3" fontId="16" fillId="11" borderId="0" xfId="0" applyNumberFormat="1" applyFont="1" applyFill="1" applyBorder="1" applyAlignment="1" applyProtection="1">
      <alignment horizontal="center"/>
      <protection/>
    </xf>
    <xf numFmtId="3" fontId="16" fillId="7" borderId="0" xfId="0" applyNumberFormat="1" applyFont="1" applyFill="1" applyBorder="1" applyAlignment="1" applyProtection="1">
      <alignment horizontal="center"/>
      <protection/>
    </xf>
    <xf numFmtId="0" fontId="19" fillId="12" borderId="0" xfId="57" applyFont="1" applyFill="1" applyProtection="1">
      <alignment/>
      <protection hidden="1"/>
    </xf>
    <xf numFmtId="212" fontId="19" fillId="12" borderId="0" xfId="0" applyNumberFormat="1" applyFont="1" applyFill="1" applyBorder="1" applyAlignment="1" applyProtection="1">
      <alignment horizontal="right"/>
      <protection/>
    </xf>
    <xf numFmtId="212" fontId="16" fillId="8" borderId="0" xfId="0" applyNumberFormat="1" applyFont="1" applyFill="1" applyBorder="1" applyAlignment="1" applyProtection="1">
      <alignment horizontal="right"/>
      <protection/>
    </xf>
    <xf numFmtId="212" fontId="16" fillId="7" borderId="0" xfId="0" applyNumberFormat="1" applyFont="1" applyFill="1" applyBorder="1" applyAlignment="1" applyProtection="1">
      <alignment horizontal="right"/>
      <protection/>
    </xf>
    <xf numFmtId="212" fontId="19" fillId="6" borderId="0" xfId="0" applyNumberFormat="1" applyFont="1" applyFill="1" applyBorder="1" applyAlignment="1" applyProtection="1">
      <alignment horizontal="right"/>
      <protection/>
    </xf>
    <xf numFmtId="180" fontId="16" fillId="8" borderId="48" xfId="55" applyNumberFormat="1" applyFont="1" applyFill="1" applyBorder="1" applyAlignment="1" applyProtection="1">
      <alignment/>
      <protection/>
    </xf>
    <xf numFmtId="0" fontId="6" fillId="7" borderId="41" xfId="0" applyNumberFormat="1" applyFont="1" applyFill="1" applyBorder="1" applyAlignment="1" applyProtection="1">
      <alignment horizontal="center"/>
      <protection/>
    </xf>
    <xf numFmtId="182" fontId="16" fillId="11" borderId="16" xfId="57" applyNumberFormat="1" applyFont="1" applyFill="1" applyBorder="1" applyAlignment="1" applyProtection="1">
      <alignment/>
      <protection/>
    </xf>
    <xf numFmtId="182" fontId="16" fillId="3" borderId="16" xfId="57" applyNumberFormat="1" applyFont="1" applyFill="1" applyBorder="1" applyAlignment="1" applyProtection="1">
      <alignment/>
      <protection/>
    </xf>
    <xf numFmtId="182" fontId="16" fillId="6" borderId="16" xfId="57" applyNumberFormat="1" applyFont="1" applyFill="1" applyBorder="1" applyAlignment="1" applyProtection="1">
      <alignment/>
      <protection/>
    </xf>
    <xf numFmtId="182" fontId="16" fillId="11" borderId="19" xfId="57" applyNumberFormat="1" applyFont="1" applyFill="1" applyBorder="1" applyAlignment="1" applyProtection="1">
      <alignment/>
      <protection/>
    </xf>
    <xf numFmtId="180" fontId="16" fillId="11" borderId="19" xfId="57" applyNumberFormat="1" applyFont="1" applyFill="1" applyBorder="1" applyAlignment="1" applyProtection="1">
      <alignment/>
      <protection/>
    </xf>
    <xf numFmtId="180" fontId="16" fillId="8" borderId="16" xfId="57" applyNumberFormat="1" applyFont="1" applyFill="1" applyBorder="1" applyAlignment="1" applyProtection="1">
      <alignment/>
      <protection/>
    </xf>
    <xf numFmtId="180" fontId="16" fillId="7" borderId="16" xfId="57" applyNumberFormat="1" applyFont="1" applyFill="1" applyBorder="1" applyAlignment="1" applyProtection="1">
      <alignment/>
      <protection/>
    </xf>
    <xf numFmtId="3" fontId="16" fillId="11" borderId="16" xfId="57" applyNumberFormat="1" applyFont="1" applyFill="1" applyBorder="1" applyAlignment="1" applyProtection="1">
      <alignment/>
      <protection/>
    </xf>
    <xf numFmtId="3" fontId="16" fillId="8" borderId="16" xfId="57" applyNumberFormat="1" applyFont="1" applyFill="1" applyBorder="1" applyAlignment="1" applyProtection="1">
      <alignment/>
      <protection/>
    </xf>
    <xf numFmtId="3" fontId="16" fillId="7" borderId="16" xfId="57" applyNumberFormat="1" applyFont="1" applyFill="1" applyBorder="1" applyAlignment="1" applyProtection="1">
      <alignment/>
      <protection/>
    </xf>
    <xf numFmtId="3" fontId="16" fillId="3" borderId="16" xfId="57" applyNumberFormat="1" applyFont="1" applyFill="1" applyBorder="1" applyAlignment="1" applyProtection="1">
      <alignment/>
      <protection/>
    </xf>
    <xf numFmtId="189" fontId="16" fillId="11" borderId="0" xfId="24" applyNumberFormat="1" applyFont="1" applyFill="1" applyBorder="1" applyAlignment="1" applyProtection="1">
      <alignment horizontal="center"/>
      <protection/>
    </xf>
    <xf numFmtId="0" fontId="16" fillId="7" borderId="41" xfId="0" applyNumberFormat="1" applyFont="1" applyFill="1" applyBorder="1" applyAlignment="1" applyProtection="1">
      <alignment horizontal="center"/>
      <protection/>
    </xf>
    <xf numFmtId="9" fontId="16" fillId="11" borderId="35" xfId="57" applyNumberFormat="1" applyFont="1" applyFill="1" applyBorder="1" applyAlignment="1" applyProtection="1">
      <alignment/>
      <protection/>
    </xf>
    <xf numFmtId="9" fontId="16" fillId="8" borderId="8" xfId="57" applyNumberFormat="1" applyFont="1" applyFill="1" applyBorder="1" applyAlignment="1" applyProtection="1">
      <alignment/>
      <protection/>
    </xf>
    <xf numFmtId="9" fontId="16" fillId="7" borderId="8" xfId="57" applyNumberFormat="1" applyFont="1" applyFill="1" applyBorder="1" applyAlignment="1" applyProtection="1">
      <alignment/>
      <protection/>
    </xf>
    <xf numFmtId="9" fontId="16" fillId="7" borderId="13" xfId="57" applyNumberFormat="1" applyFont="1" applyFill="1" applyBorder="1" applyAlignment="1" applyProtection="1">
      <alignment/>
      <protection/>
    </xf>
    <xf numFmtId="189" fontId="16" fillId="8" borderId="8" xfId="24" applyNumberFormat="1" applyFont="1" applyFill="1" applyBorder="1" applyAlignment="1" applyProtection="1">
      <alignment/>
      <protection/>
    </xf>
    <xf numFmtId="189" fontId="16" fillId="7" borderId="8" xfId="24" applyNumberFormat="1" applyFont="1" applyFill="1" applyBorder="1" applyAlignment="1" applyProtection="1">
      <alignment/>
      <protection/>
    </xf>
    <xf numFmtId="41" fontId="16" fillId="11" borderId="33" xfId="57" applyNumberFormat="1" applyFont="1" applyFill="1" applyBorder="1" applyAlignment="1" applyProtection="1">
      <alignment/>
      <protection/>
    </xf>
    <xf numFmtId="41" fontId="16" fillId="11" borderId="0" xfId="0" applyNumberFormat="1" applyFont="1" applyFill="1" applyBorder="1" applyAlignment="1" applyProtection="1">
      <alignment horizontal="center"/>
      <protection/>
    </xf>
    <xf numFmtId="41" fontId="16" fillId="8" borderId="8" xfId="57" applyNumberFormat="1" applyFont="1" applyFill="1" applyBorder="1" applyAlignment="1" applyProtection="1">
      <alignment/>
      <protection/>
    </xf>
    <xf numFmtId="41" fontId="16" fillId="7" borderId="8" xfId="57" applyNumberFormat="1" applyFont="1" applyFill="1" applyBorder="1" applyAlignment="1" applyProtection="1">
      <alignment/>
      <protection/>
    </xf>
    <xf numFmtId="41" fontId="16" fillId="7" borderId="13" xfId="57" applyNumberFormat="1" applyFont="1" applyFill="1" applyBorder="1" applyAlignment="1" applyProtection="1">
      <alignment/>
      <protection/>
    </xf>
    <xf numFmtId="182" fontId="16" fillId="3" borderId="8" xfId="57" applyNumberFormat="1" applyFont="1" applyFill="1" applyBorder="1" applyAlignment="1" applyProtection="1">
      <alignment/>
      <protection/>
    </xf>
    <xf numFmtId="40" fontId="19" fillId="12" borderId="0" xfId="0" applyNumberFormat="1" applyFont="1" applyFill="1" applyAlignment="1" applyProtection="1">
      <alignment/>
      <protection/>
    </xf>
    <xf numFmtId="4" fontId="16" fillId="11" borderId="33" xfId="57" applyNumberFormat="1" applyFont="1" applyFill="1" applyBorder="1" applyAlignment="1" applyProtection="1">
      <alignment horizontal="right"/>
      <protection/>
    </xf>
    <xf numFmtId="180" fontId="19" fillId="12" borderId="40" xfId="55" applyNumberFormat="1" applyFont="1" applyFill="1" applyBorder="1" applyAlignment="1" applyProtection="1">
      <alignment/>
      <protection/>
    </xf>
    <xf numFmtId="180" fontId="19" fillId="3" borderId="40" xfId="55" applyNumberFormat="1" applyFont="1" applyFill="1" applyBorder="1" applyAlignment="1" applyProtection="1">
      <alignment/>
      <protection/>
    </xf>
    <xf numFmtId="0" fontId="19" fillId="12" borderId="0" xfId="57" applyFont="1" applyFill="1" applyAlignment="1" applyProtection="1">
      <alignment horizontal="right"/>
      <protection hidden="1"/>
    </xf>
    <xf numFmtId="180" fontId="16" fillId="8" borderId="49" xfId="55" applyNumberFormat="1" applyFont="1" applyFill="1" applyBorder="1" applyAlignment="1" applyProtection="1">
      <alignment/>
      <protection/>
    </xf>
    <xf numFmtId="0" fontId="19" fillId="12" borderId="37" xfId="57" applyFont="1" applyFill="1" applyBorder="1" applyAlignment="1" applyProtection="1">
      <alignment horizontal="right"/>
      <protection hidden="1"/>
    </xf>
    <xf numFmtId="180" fontId="16" fillId="8" borderId="43" xfId="55" applyNumberFormat="1" applyFont="1" applyFill="1" applyBorder="1" applyAlignment="1" applyProtection="1">
      <alignment/>
      <protection/>
    </xf>
    <xf numFmtId="38" fontId="15" fillId="12" borderId="37" xfId="0" applyNumberFormat="1" applyFont="1" applyFill="1" applyBorder="1" applyAlignment="1" applyProtection="1">
      <alignment/>
      <protection/>
    </xf>
    <xf numFmtId="180" fontId="15" fillId="12" borderId="0" xfId="0" applyNumberFormat="1" applyFont="1" applyFill="1" applyBorder="1" applyAlignment="1" applyProtection="1">
      <alignment/>
      <protection/>
    </xf>
    <xf numFmtId="180" fontId="15" fillId="3" borderId="0" xfId="0" applyNumberFormat="1" applyFont="1" applyFill="1" applyBorder="1" applyAlignment="1" applyProtection="1">
      <alignment/>
      <protection/>
    </xf>
    <xf numFmtId="3" fontId="4" fillId="12" borderId="0" xfId="0" applyNumberFormat="1" applyFont="1" applyFill="1" applyBorder="1" applyAlignment="1" applyProtection="1">
      <alignment/>
      <protection/>
    </xf>
    <xf numFmtId="4" fontId="3" fillId="3" borderId="0" xfId="0" applyNumberFormat="1" applyFont="1" applyFill="1" applyBorder="1" applyAlignment="1" applyProtection="1">
      <alignment/>
      <protection/>
    </xf>
    <xf numFmtId="4" fontId="3" fillId="6" borderId="0" xfId="0" applyNumberFormat="1" applyFont="1" applyFill="1" applyBorder="1" applyAlignment="1" applyProtection="1">
      <alignment/>
      <protection/>
    </xf>
    <xf numFmtId="9" fontId="7" fillId="6" borderId="0" xfId="57" applyNumberFormat="1" applyFont="1" applyFill="1" applyBorder="1" applyAlignment="1" applyProtection="1">
      <alignment/>
      <protection/>
    </xf>
    <xf numFmtId="180" fontId="36" fillId="11" borderId="0" xfId="55" applyNumberFormat="1" applyFont="1" applyFill="1" applyBorder="1" applyAlignment="1" applyProtection="1">
      <alignment/>
      <protection/>
    </xf>
    <xf numFmtId="180" fontId="36" fillId="8" borderId="0" xfId="55" applyNumberFormat="1" applyFont="1" applyFill="1" applyBorder="1" applyAlignment="1" applyProtection="1">
      <alignment/>
      <protection/>
    </xf>
    <xf numFmtId="3" fontId="7" fillId="3" borderId="0" xfId="57" applyNumberFormat="1" applyFont="1" applyFill="1" applyBorder="1" applyAlignment="1" applyProtection="1">
      <alignment/>
      <protection/>
    </xf>
    <xf numFmtId="38" fontId="37" fillId="6" borderId="0" xfId="0" applyNumberFormat="1" applyFont="1" applyFill="1" applyBorder="1" applyAlignment="1" applyProtection="1">
      <alignment horizontal="left" indent="1"/>
      <protection/>
    </xf>
    <xf numFmtId="38" fontId="7" fillId="12" borderId="0" xfId="0" applyNumberFormat="1" applyFont="1" applyFill="1" applyAlignment="1" applyProtection="1">
      <alignment horizontal="right"/>
      <protection/>
    </xf>
    <xf numFmtId="0" fontId="7" fillId="8" borderId="0" xfId="0" applyNumberFormat="1" applyFont="1" applyFill="1" applyBorder="1" applyAlignment="1" applyProtection="1">
      <alignment horizontal="right"/>
      <protection/>
    </xf>
    <xf numFmtId="0" fontId="7" fillId="7" borderId="0" xfId="0" applyNumberFormat="1" applyFont="1" applyFill="1" applyBorder="1" applyAlignment="1" applyProtection="1">
      <alignment horizontal="right"/>
      <protection/>
    </xf>
    <xf numFmtId="38" fontId="7" fillId="8" borderId="15" xfId="0" applyNumberFormat="1" applyFont="1" applyFill="1" applyBorder="1" applyAlignment="1" applyProtection="1">
      <alignment horizontal="right"/>
      <protection/>
    </xf>
    <xf numFmtId="0" fontId="3" fillId="12" borderId="46" xfId="57" applyFont="1" applyFill="1" applyBorder="1" applyProtection="1">
      <alignment/>
      <protection/>
    </xf>
    <xf numFmtId="38" fontId="19" fillId="6" borderId="0" xfId="0" applyNumberFormat="1" applyFont="1" applyFill="1" applyAlignment="1" applyProtection="1">
      <alignment vertical="top" wrapText="1"/>
      <protection/>
    </xf>
    <xf numFmtId="0" fontId="16" fillId="11" borderId="37" xfId="0" applyNumberFormat="1" applyFont="1" applyFill="1" applyBorder="1" applyAlignment="1" applyProtection="1">
      <alignment horizontal="center"/>
      <protection/>
    </xf>
    <xf numFmtId="38" fontId="6" fillId="11" borderId="33" xfId="0" applyNumberFormat="1" applyFont="1" applyFill="1" applyBorder="1" applyAlignment="1" applyProtection="1">
      <alignment/>
      <protection/>
    </xf>
    <xf numFmtId="180" fontId="6" fillId="8" borderId="13" xfId="55" applyNumberFormat="1" applyFont="1" applyFill="1" applyBorder="1" applyAlignment="1" applyProtection="1">
      <alignment horizontal="right"/>
      <protection/>
    </xf>
    <xf numFmtId="38" fontId="4" fillId="7" borderId="8" xfId="0" applyNumberFormat="1" applyFont="1" applyFill="1" applyBorder="1" applyAlignment="1" applyProtection="1">
      <alignment/>
      <protection/>
    </xf>
    <xf numFmtId="38" fontId="4" fillId="7" borderId="13" xfId="0" applyNumberFormat="1" applyFont="1" applyFill="1" applyBorder="1" applyAlignment="1" applyProtection="1">
      <alignment/>
      <protection/>
    </xf>
    <xf numFmtId="38" fontId="6" fillId="8" borderId="16" xfId="0" applyNumberFormat="1" applyFont="1" applyFill="1" applyBorder="1" applyAlignment="1" applyProtection="1">
      <alignment/>
      <protection/>
    </xf>
    <xf numFmtId="38" fontId="6" fillId="7" borderId="16" xfId="0" applyNumberFormat="1" applyFont="1" applyFill="1" applyBorder="1" applyAlignment="1" applyProtection="1">
      <alignment/>
      <protection/>
    </xf>
    <xf numFmtId="38" fontId="6" fillId="7" borderId="16" xfId="0" applyNumberFormat="1" applyFont="1" applyFill="1" applyBorder="1" applyAlignment="1" applyProtection="1">
      <alignment/>
      <protection locked="0"/>
    </xf>
    <xf numFmtId="38" fontId="6" fillId="8" borderId="40" xfId="0" applyNumberFormat="1" applyFont="1" applyFill="1" applyBorder="1" applyAlignment="1" applyProtection="1">
      <alignment/>
      <protection/>
    </xf>
    <xf numFmtId="180" fontId="16" fillId="11" borderId="8" xfId="55" applyNumberFormat="1" applyFont="1" applyFill="1" applyBorder="1" applyAlignment="1" applyProtection="1">
      <alignment horizontal="right"/>
      <protection/>
    </xf>
    <xf numFmtId="3" fontId="16" fillId="11" borderId="33" xfId="24" applyNumberFormat="1" applyFont="1" applyFill="1" applyBorder="1" applyAlignment="1" applyProtection="1">
      <alignment/>
      <protection/>
    </xf>
    <xf numFmtId="180" fontId="19" fillId="12" borderId="37" xfId="0" applyNumberFormat="1" applyFont="1" applyFill="1" applyBorder="1" applyAlignment="1" applyProtection="1">
      <alignment/>
      <protection/>
    </xf>
    <xf numFmtId="38" fontId="7" fillId="7" borderId="20" xfId="0" applyNumberFormat="1" applyFont="1" applyFill="1" applyBorder="1" applyAlignment="1" applyProtection="1">
      <alignment/>
      <protection/>
    </xf>
    <xf numFmtId="38" fontId="7" fillId="7" borderId="27" xfId="0" applyNumberFormat="1" applyFont="1" applyFill="1" applyBorder="1" applyAlignment="1" applyProtection="1">
      <alignment/>
      <protection/>
    </xf>
    <xf numFmtId="180" fontId="16" fillId="11" borderId="15" xfId="55" applyNumberFormat="1" applyFont="1" applyFill="1" applyBorder="1" applyAlignment="1" applyProtection="1">
      <alignment/>
      <protection/>
    </xf>
    <xf numFmtId="180" fontId="16" fillId="8" borderId="15" xfId="55" applyNumberFormat="1" applyFont="1" applyFill="1" applyBorder="1" applyAlignment="1" applyProtection="1">
      <alignment/>
      <protection/>
    </xf>
    <xf numFmtId="0" fontId="19" fillId="12" borderId="0" xfId="57" applyFont="1" applyFill="1" applyBorder="1" applyAlignment="1" applyProtection="1">
      <alignment horizontal="right"/>
      <protection hidden="1"/>
    </xf>
    <xf numFmtId="9" fontId="7" fillId="11" borderId="18" xfId="57" applyNumberFormat="1" applyFont="1" applyFill="1" applyBorder="1" applyAlignment="1" applyProtection="1">
      <alignment/>
      <protection/>
    </xf>
    <xf numFmtId="9" fontId="7" fillId="8" borderId="18" xfId="57" applyNumberFormat="1" applyFont="1" applyFill="1" applyBorder="1" applyAlignment="1" applyProtection="1">
      <alignment/>
      <protection/>
    </xf>
    <xf numFmtId="180" fontId="16" fillId="8" borderId="50" xfId="55" applyNumberFormat="1" applyFont="1" applyFill="1" applyBorder="1" applyAlignment="1" applyProtection="1">
      <alignment/>
      <protection/>
    </xf>
    <xf numFmtId="0" fontId="4" fillId="12" borderId="32" xfId="57" applyFont="1" applyFill="1" applyBorder="1" applyAlignment="1" applyProtection="1">
      <alignment horizontal="right"/>
      <protection hidden="1"/>
    </xf>
    <xf numFmtId="3" fontId="16" fillId="8" borderId="20" xfId="57" applyNumberFormat="1" applyFont="1" applyFill="1" applyBorder="1" applyAlignment="1" applyProtection="1">
      <alignment/>
      <protection/>
    </xf>
    <xf numFmtId="3" fontId="16" fillId="7" borderId="20" xfId="57" applyNumberFormat="1" applyFont="1" applyFill="1" applyBorder="1" applyAlignment="1" applyProtection="1">
      <alignment/>
      <protection/>
    </xf>
    <xf numFmtId="182" fontId="16" fillId="11" borderId="36" xfId="57" applyNumberFormat="1" applyFont="1" applyFill="1" applyBorder="1" applyAlignment="1" applyProtection="1">
      <alignment/>
      <protection/>
    </xf>
    <xf numFmtId="3" fontId="7" fillId="11" borderId="39" xfId="57" applyNumberFormat="1" applyFont="1" applyFill="1" applyBorder="1" applyAlignment="1" applyProtection="1">
      <alignment/>
      <protection/>
    </xf>
    <xf numFmtId="41" fontId="6" fillId="11" borderId="39" xfId="57" applyNumberFormat="1" applyFont="1" applyFill="1" applyBorder="1" applyAlignment="1" applyProtection="1">
      <alignment/>
      <protection/>
    </xf>
    <xf numFmtId="9" fontId="7" fillId="11" borderId="39" xfId="55" applyFont="1" applyFill="1" applyBorder="1" applyAlignment="1" applyProtection="1">
      <alignment/>
      <protection/>
    </xf>
    <xf numFmtId="9" fontId="7" fillId="8" borderId="51" xfId="55" applyFont="1" applyFill="1" applyBorder="1" applyAlignment="1" applyProtection="1">
      <alignment/>
      <protection/>
    </xf>
    <xf numFmtId="3" fontId="3" fillId="11" borderId="0" xfId="0" applyNumberFormat="1" applyFont="1" applyFill="1" applyBorder="1" applyAlignment="1" applyProtection="1">
      <alignment horizontal="right"/>
      <protection/>
    </xf>
    <xf numFmtId="180" fontId="16" fillId="11" borderId="13" xfId="55" applyNumberFormat="1" applyFont="1" applyFill="1" applyBorder="1" applyAlignment="1" applyProtection="1">
      <alignment/>
      <protection/>
    </xf>
    <xf numFmtId="0" fontId="19" fillId="6" borderId="0" xfId="0" applyFont="1" applyFill="1" applyBorder="1" applyAlignment="1" applyProtection="1">
      <alignment/>
      <protection hidden="1"/>
    </xf>
    <xf numFmtId="38" fontId="15" fillId="6" borderId="0" xfId="0" applyNumberFormat="1" applyFont="1" applyFill="1" applyBorder="1" applyAlignment="1" applyProtection="1">
      <alignment/>
      <protection/>
    </xf>
    <xf numFmtId="180" fontId="7" fillId="8" borderId="20" xfId="55" applyNumberFormat="1" applyFont="1" applyFill="1" applyBorder="1" applyAlignment="1" applyProtection="1">
      <alignment/>
      <protection/>
    </xf>
    <xf numFmtId="9" fontId="7" fillId="7" borderId="18" xfId="57" applyNumberFormat="1" applyFont="1" applyFill="1" applyBorder="1" applyAlignment="1" applyProtection="1">
      <alignment/>
      <protection/>
    </xf>
    <xf numFmtId="3" fontId="6" fillId="7" borderId="41" xfId="0" applyNumberFormat="1" applyFont="1" applyFill="1" applyBorder="1" applyAlignment="1" applyProtection="1">
      <alignment horizontal="center"/>
      <protection/>
    </xf>
    <xf numFmtId="1" fontId="16" fillId="7" borderId="41" xfId="24" applyNumberFormat="1" applyFont="1" applyFill="1" applyBorder="1" applyAlignment="1" applyProtection="1">
      <alignment horizontal="center"/>
      <protection/>
    </xf>
    <xf numFmtId="1" fontId="6" fillId="7" borderId="41" xfId="24" applyNumberFormat="1" applyFont="1" applyFill="1" applyBorder="1" applyAlignment="1" applyProtection="1">
      <alignment horizontal="center"/>
      <protection/>
    </xf>
    <xf numFmtId="38" fontId="15" fillId="6" borderId="41" xfId="0" applyNumberFormat="1" applyFont="1" applyFill="1" applyBorder="1" applyAlignment="1" applyProtection="1">
      <alignment/>
      <protection/>
    </xf>
    <xf numFmtId="1" fontId="4" fillId="12" borderId="0" xfId="57" applyNumberFormat="1" applyFont="1" applyFill="1" applyProtection="1">
      <alignment/>
      <protection hidden="1"/>
    </xf>
    <xf numFmtId="1" fontId="4" fillId="6" borderId="0" xfId="57" applyNumberFormat="1" applyFont="1" applyFill="1" applyProtection="1">
      <alignment/>
      <protection hidden="1"/>
    </xf>
    <xf numFmtId="181" fontId="4" fillId="12" borderId="0" xfId="57" applyNumberFormat="1" applyFont="1" applyFill="1" applyBorder="1" applyProtection="1">
      <alignment/>
      <protection hidden="1"/>
    </xf>
    <xf numFmtId="181" fontId="4" fillId="6" borderId="0" xfId="57" applyNumberFormat="1" applyFont="1" applyFill="1" applyBorder="1" applyProtection="1">
      <alignment/>
      <protection hidden="1"/>
    </xf>
    <xf numFmtId="180" fontId="7" fillId="8" borderId="47" xfId="55" applyNumberFormat="1" applyFont="1" applyFill="1" applyBorder="1" applyAlignment="1" applyProtection="1">
      <alignment horizontal="right"/>
      <protection/>
    </xf>
    <xf numFmtId="190" fontId="4" fillId="12" borderId="0" xfId="57" applyNumberFormat="1" applyFont="1" applyFill="1" applyProtection="1">
      <alignment/>
      <protection hidden="1"/>
    </xf>
    <xf numFmtId="190" fontId="7" fillId="6" borderId="8" xfId="57" applyNumberFormat="1" applyFont="1" applyFill="1" applyBorder="1" applyAlignment="1" applyProtection="1">
      <alignment/>
      <protection/>
    </xf>
    <xf numFmtId="190" fontId="7" fillId="7" borderId="27" xfId="57" applyNumberFormat="1" applyFont="1" applyFill="1" applyBorder="1" applyAlignment="1" applyProtection="1">
      <alignment/>
      <protection/>
    </xf>
    <xf numFmtId="190" fontId="16" fillId="11" borderId="0" xfId="57" applyNumberFormat="1" applyFont="1" applyFill="1" applyBorder="1" applyAlignment="1" applyProtection="1">
      <alignment/>
      <protection/>
    </xf>
    <xf numFmtId="190" fontId="19" fillId="12" borderId="0" xfId="57" applyNumberFormat="1" applyFont="1" applyFill="1" applyBorder="1" applyProtection="1">
      <alignment/>
      <protection hidden="1"/>
    </xf>
    <xf numFmtId="190" fontId="16" fillId="8" borderId="0" xfId="57" applyNumberFormat="1" applyFont="1" applyFill="1" applyBorder="1" applyAlignment="1" applyProtection="1">
      <alignment/>
      <protection/>
    </xf>
    <xf numFmtId="190" fontId="16" fillId="7" borderId="0" xfId="57" applyNumberFormat="1" applyFont="1" applyFill="1" applyBorder="1" applyAlignment="1" applyProtection="1">
      <alignment/>
      <protection/>
    </xf>
    <xf numFmtId="0" fontId="19" fillId="6" borderId="0" xfId="57" applyFont="1" applyFill="1" applyBorder="1" applyProtection="1">
      <alignment/>
      <protection hidden="1"/>
    </xf>
    <xf numFmtId="0" fontId="19" fillId="12" borderId="0" xfId="57" applyFont="1" applyFill="1" applyBorder="1" applyProtection="1">
      <alignment/>
      <protection hidden="1"/>
    </xf>
    <xf numFmtId="0" fontId="16" fillId="7" borderId="16" xfId="57" applyFont="1" applyFill="1" applyBorder="1" applyAlignment="1" applyProtection="1">
      <alignment/>
      <protection/>
    </xf>
    <xf numFmtId="190" fontId="4" fillId="12" borderId="0" xfId="57" applyNumberFormat="1" applyFont="1" applyFill="1" applyBorder="1" applyProtection="1">
      <alignment/>
      <protection hidden="1"/>
    </xf>
    <xf numFmtId="0" fontId="7" fillId="7" borderId="19" xfId="57" applyFont="1" applyFill="1" applyBorder="1" applyAlignment="1" applyProtection="1" quotePrefix="1">
      <alignment/>
      <protection/>
    </xf>
    <xf numFmtId="0" fontId="16" fillId="7" borderId="37" xfId="53" applyNumberFormat="1" applyFont="1" applyFill="1" applyBorder="1" applyAlignment="1" applyProtection="1">
      <alignment horizontal="center"/>
      <protection/>
    </xf>
    <xf numFmtId="190" fontId="4" fillId="12" borderId="32" xfId="57" applyNumberFormat="1" applyFont="1" applyFill="1" applyBorder="1" applyProtection="1">
      <alignment/>
      <protection hidden="1"/>
    </xf>
    <xf numFmtId="180" fontId="7" fillId="11" borderId="8" xfId="55" applyNumberFormat="1" applyFont="1" applyFill="1" applyBorder="1" applyAlignment="1" applyProtection="1">
      <alignment horizontal="right"/>
      <protection/>
    </xf>
    <xf numFmtId="180" fontId="6" fillId="11" borderId="9" xfId="55" applyNumberFormat="1" applyFont="1" applyFill="1" applyBorder="1" applyAlignment="1" applyProtection="1">
      <alignment horizontal="right"/>
      <protection/>
    </xf>
    <xf numFmtId="9" fontId="7" fillId="7" borderId="8" xfId="0" applyNumberFormat="1" applyFont="1" applyFill="1" applyBorder="1" applyAlignment="1" applyProtection="1">
      <alignment/>
      <protection/>
    </xf>
    <xf numFmtId="9" fontId="7" fillId="11" borderId="9" xfId="0" applyNumberFormat="1" applyFont="1" applyFill="1" applyBorder="1" applyAlignment="1" applyProtection="1">
      <alignment/>
      <protection/>
    </xf>
    <xf numFmtId="9" fontId="19" fillId="12" borderId="0" xfId="55" applyNumberFormat="1" applyFont="1" applyFill="1" applyBorder="1" applyAlignment="1" applyProtection="1">
      <alignment/>
      <protection/>
    </xf>
    <xf numFmtId="9" fontId="19" fillId="6" borderId="0" xfId="0" applyNumberFormat="1" applyFont="1" applyFill="1" applyBorder="1" applyAlignment="1" applyProtection="1">
      <alignment/>
      <protection/>
    </xf>
    <xf numFmtId="9" fontId="7" fillId="7" borderId="15" xfId="0" applyNumberFormat="1" applyFont="1" applyFill="1" applyBorder="1" applyAlignment="1" applyProtection="1">
      <alignment/>
      <protection/>
    </xf>
    <xf numFmtId="0" fontId="18" fillId="10" borderId="46" xfId="57" applyFont="1" applyFill="1" applyBorder="1" applyAlignment="1" applyProtection="1">
      <alignment horizontal="left" wrapText="1"/>
      <protection/>
    </xf>
    <xf numFmtId="0" fontId="18" fillId="10" borderId="0" xfId="57" applyFont="1" applyFill="1" applyBorder="1" applyAlignment="1" applyProtection="1">
      <alignment horizontal="left" wrapText="1"/>
      <protection/>
    </xf>
  </cellXfs>
  <cellStyles count="60">
    <cellStyle name="Normal" xfId="0"/>
    <cellStyle name="RowLevel_0" xfId="1"/>
    <cellStyle name="RowLevel_1" xfId="3"/>
    <cellStyle name="RowLevel_2" xfId="5"/>
    <cellStyle name="RowLevel_3" xfId="7"/>
    <cellStyle name="******************************************" xfId="16"/>
    <cellStyle name="_KPN Fixed" xfId="17"/>
    <cellStyle name="Balans" xfId="18"/>
    <cellStyle name="Balans Bold" xfId="19"/>
    <cellStyle name="Balans Totaal" xfId="20"/>
    <cellStyle name="Blauw" xfId="21"/>
    <cellStyle name="Body_$Numeric" xfId="22"/>
    <cellStyle name="check" xfId="23"/>
    <cellStyle name="Comma" xfId="24"/>
    <cellStyle name="Comma [0]" xfId="25"/>
    <cellStyle name="Comma 0" xfId="26"/>
    <cellStyle name="Comma 0*" xfId="27"/>
    <cellStyle name="Comma 0_Board Presentation Back Up v3.3" xfId="28"/>
    <cellStyle name="Comma 2" xfId="29"/>
    <cellStyle name="Comma Bold" xfId="30"/>
    <cellStyle name="Currency" xfId="31"/>
    <cellStyle name="Currency [0]" xfId="32"/>
    <cellStyle name="Currency 0" xfId="33"/>
    <cellStyle name="Currency 2" xfId="34"/>
    <cellStyle name="Date Aligned" xfId="35"/>
    <cellStyle name="Dotted Line" xfId="36"/>
    <cellStyle name="Followed Hyperlink" xfId="37"/>
    <cellStyle name="Footnote" xfId="38"/>
    <cellStyle name="Groei" xfId="39"/>
    <cellStyle name="Groei Bold" xfId="40"/>
    <cellStyle name="Hard Percent" xfId="41"/>
    <cellStyle name="Header" xfId="42"/>
    <cellStyle name="Heading 2" xfId="43"/>
    <cellStyle name="Heading 3" xfId="44"/>
    <cellStyle name="Hyperlink" xfId="45"/>
    <cellStyle name="input" xfId="46"/>
    <cellStyle name="linked" xfId="47"/>
    <cellStyle name="LN" xfId="48"/>
    <cellStyle name="Multiple" xfId="49"/>
    <cellStyle name="Normaal 8 0.0" xfId="50"/>
    <cellStyle name="Normal 10" xfId="51"/>
    <cellStyle name="Normal 9" xfId="52"/>
    <cellStyle name="Normal_W&amp;O KPI's" xfId="53"/>
    <cellStyle name="Page Number" xfId="54"/>
    <cellStyle name="Percent" xfId="55"/>
    <cellStyle name="Standaard_Bijlage1_1" xfId="56"/>
    <cellStyle name="Standaard_KPN (Qs 2000 and 2001) (2002-03-14)" xfId="57"/>
    <cellStyle name="Standaard_New KPN Tariffs (Jul-Aug-Sep 2002)" xfId="58"/>
    <cellStyle name="Standaard_Schulden per 1 juli" xfId="59"/>
    <cellStyle name="Standard_I-mode E-PLUS 04-2002" xfId="60"/>
    <cellStyle name="std" xfId="61"/>
    <cellStyle name="Table Head" xfId="62"/>
    <cellStyle name="Table Head Aligned" xfId="63"/>
    <cellStyle name="Table Head Blue" xfId="64"/>
    <cellStyle name="Table Head Green" xfId="65"/>
    <cellStyle name="Table Title" xfId="66"/>
    <cellStyle name="Table Units" xfId="67"/>
    <cellStyle name="Title" xfId="68"/>
    <cellStyle name="Tot 8 0.0" xfId="69"/>
    <cellStyle name="year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95250</xdr:rowOff>
    </xdr:from>
    <xdr:to>
      <xdr:col>7</xdr:col>
      <xdr:colOff>95250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7726" t="25105" r="17520" b="36959"/>
        <a:stretch>
          <a:fillRect/>
        </a:stretch>
      </xdr:blipFill>
      <xdr:spPr>
        <a:xfrm>
          <a:off x="219075" y="561975"/>
          <a:ext cx="2314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3</xdr:row>
      <xdr:rowOff>95250</xdr:rowOff>
    </xdr:from>
    <xdr:to>
      <xdr:col>7</xdr:col>
      <xdr:colOff>95250</xdr:colOff>
      <xdr:row>8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l="17726" t="25105" r="17520" b="36959"/>
        <a:stretch>
          <a:fillRect/>
        </a:stretch>
      </xdr:blipFill>
      <xdr:spPr>
        <a:xfrm>
          <a:off x="219075" y="561975"/>
          <a:ext cx="2314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Willem\Restatement\WIN95\TEMP\RarDir0v.hjs\DATA\DATA\PLAN2000\TSJEC_V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WINNT\Tijdelijke%20Internet-bestanden\OLKD\Eenheden%20Mobil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WINNT\Tijdelijke%20Internet-bestanden\OLKD\WINNT\Tijdelijke%20Internet-bestanden\OLK2B\WINNT\Tijdelijke%20Internet-bestanden\OLK2B\TEMP\analyst%20dbase%20Mobile%20Domestic%20(part%201-%20DATA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Data\My%20documents\Werkkapitaal\RvB\2003%20Planning\KPN%20Totaal%20KPI%20Too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Data\My%20documents\Werkkapitaal\RvB\2003%20Planning\Tool%20Waterv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Oplevering%201%20oktober\PL%20entiti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O_CONTROL\Externe%20Verslaglegging\EXTERN-V.SLG\FOK\2005\FOK%20Q4\Kwartaalmodel%20Q4-2005\Matrix%20IR%20incl%20BS%20060206%20VERSIE%202%20dd%2028%20april%2020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O_CONTROL\Externe%20Verslaglegging\EXTERN-V.SLG\FOK\2005\FOK%20Q4\PL%20entiti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nnl.local\dfs\Data\My%20documents\KPI%20Tools\KPI%20Tool%20gelinkt%2012-5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Willem\Restatement\Control\Contolt\OP\HH\FORMSET12SAT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Willem\Restatement\Control\Contolt\OP\HH\jp%20totaal%202001vs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O_CONTROL\Externe%20Verslaglegging\EXTERN-V.SLG\FOK\2005\FOK%20Q3\Kwartaalmodel%20Q3\EV%20Kwartaalmodel%20Q2-2005%20tbv%20IR%20versie%2011%207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tgv013n1\Data\O_CONTROL\Business%20Control\Reviews%202003\Reviewboekjes\Oktober\KPN%20Reviewboekje%20Oktober%20GELINK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\My%20documents\KPI%20Tools\KPI%20Tool%20gelinkt%2012-5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tgv010n1\Data\Control\Business%20Control\Reviews%202003\CA's%20April\Divisie%20Mobile\CA%20KPN%20Mobile%20Division%20April%20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tgv010n1\Data\Control\Business%20Control\Jaarplan%202004\Unit%20Specific%20Set\Unit%20Specific%20Set%20KPN%20YP2004%20-%20versie%201.0%2023-07-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vi-winxp\FOK\TEMP\analyst%20dbase%20Mobile%20Domestic%20(part%201-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s V&amp;W SPT"/>
    </sheetNames>
    <sheetDataSet>
      <sheetData sheetId="0">
        <row r="87">
          <cell r="D87">
            <v>0.06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iv Mobile"/>
      <sheetName val="Topsheet (4)"/>
      <sheetName val="Issues (4)"/>
      <sheetName val="Graphs 1 (4)"/>
      <sheetName val="Graphs 2 (4)"/>
      <sheetName val="Graphs 3 (4)"/>
      <sheetName val="Graphs 4 (4)"/>
      <sheetName val="Graphs 5 (4)"/>
      <sheetName val="Graphs 6 (4)"/>
      <sheetName val="E-Plus"/>
      <sheetName val="Topsheet (2)"/>
      <sheetName val="Issues (2)"/>
      <sheetName val="Graphs 1 (2)"/>
      <sheetName val="Graphs 2 (2)"/>
      <sheetName val="Graphs 3 (2)"/>
      <sheetName val="Graphs 4 (2)"/>
      <sheetName val="Graphs 5 (2)"/>
      <sheetName val="Graphs 6 (2)"/>
      <sheetName val="Mobile NL"/>
      <sheetName val="Topsheet"/>
      <sheetName val="Issues"/>
      <sheetName val="Graphs 1"/>
      <sheetName val="Graphs 2"/>
      <sheetName val="Graphs 3"/>
      <sheetName val="Graphs 4"/>
      <sheetName val="Graphs 5"/>
      <sheetName val="Graphs 6"/>
      <sheetName val="BASE"/>
      <sheetName val="Topsheet (3)"/>
      <sheetName val="Issues (3)"/>
      <sheetName val="Graphs 1 (3)"/>
      <sheetName val="Graphs 2 (3)"/>
      <sheetName val="Graphs 3 (3)"/>
      <sheetName val="Graphs 4 (3)"/>
      <sheetName val="Graphs 5 (3)"/>
      <sheetName val="Graphs 6 (3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PN Mobile domestic VBM 3.0"/>
      <sheetName val="Standaard VBM set"/>
      <sheetName val="Master-output"/>
      <sheetName val="NL market data"/>
      <sheetName val="KPN M NL data"/>
      <sheetName val="Libertel data"/>
      <sheetName val="Telfort data"/>
      <sheetName val="Dutchtone data"/>
      <sheetName val="Ben data"/>
      <sheetName val="analyst dbase Mobile Domestic ("/>
      <sheetName val="E-Plus-E1 100% data"/>
      <sheetName val="Vodafone-D2 data"/>
      <sheetName val="T-Mobil-D1 data"/>
      <sheetName val="Viag-E2 data"/>
      <sheetName val="MobilCom data"/>
      <sheetName val="Group 3G data"/>
      <sheetName val="German market dat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 General Information for User"/>
      <sheetName val="2 Extra information"/>
      <sheetName val="3 Output Werkkapitaal componen."/>
      <sheetName val="4 Input Ouderdoms-analyse Graph"/>
      <sheetName val="5 Input Data_Actual"/>
      <sheetName val="6 Input Data_Budget"/>
      <sheetName val="7 Input Name - Targets"/>
      <sheetName val="8 Output Graphs Working Capital"/>
      <sheetName val="9 Output DSO Graph"/>
      <sheetName val="10 Output DIO Graph"/>
      <sheetName val="11 Output DPO Graph"/>
      <sheetName val="actual DPO"/>
      <sheetName val="actual DSO"/>
      <sheetName val="actual DIO"/>
      <sheetName val="Budget DPO"/>
      <sheetName val="Budget DSO"/>
      <sheetName val="budget DIO"/>
      <sheetName val="input Performance"/>
      <sheetName val="Calc. Net Working Capital"/>
    </sheetNames>
    <sheetDataSet>
      <sheetData sheetId="17">
        <row r="5">
          <cell r="G5" t="str">
            <v>Feb</v>
          </cell>
          <cell r="H5" t="str">
            <v>Mar</v>
          </cell>
        </row>
        <row r="6">
          <cell r="G6">
            <v>17059.663968539924</v>
          </cell>
          <cell r="H6">
            <v>17490.744444444445</v>
          </cell>
        </row>
        <row r="7">
          <cell r="G7">
            <v>817553</v>
          </cell>
          <cell r="H7">
            <v>857296</v>
          </cell>
        </row>
        <row r="9">
          <cell r="G9" t="b">
            <v>1</v>
          </cell>
          <cell r="H9" t="b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rmation for User"/>
      <sheetName val="Output Waterval"/>
      <sheetName val="actual DPO"/>
      <sheetName val="actual DSO"/>
      <sheetName val="actual DIO"/>
      <sheetName val="Budget DPO"/>
      <sheetName val="Budget DSO"/>
      <sheetName val="budget DIO"/>
      <sheetName val="input Performance"/>
      <sheetName val="Input and Calculations. "/>
    </sheetNames>
    <sheetDataSet>
      <sheetData sheetId="8">
        <row r="5">
          <cell r="G5" t="str">
            <v>Feb</v>
          </cell>
          <cell r="H5" t="str">
            <v>Mar</v>
          </cell>
        </row>
        <row r="6">
          <cell r="G6" t="e">
            <v>#REF!</v>
          </cell>
          <cell r="H6" t="e">
            <v>#REF!</v>
          </cell>
        </row>
        <row r="7">
          <cell r="G7" t="e">
            <v>#REF!</v>
          </cell>
          <cell r="H7" t="e">
            <v>#REF!</v>
          </cell>
        </row>
        <row r="9">
          <cell r="G9" t="e">
            <v>#REF!</v>
          </cell>
          <cell r="H9" t="e">
            <v>#REF!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PN"/>
      <sheetName val="Mobile"/>
      <sheetName val="Fixed"/>
      <sheetName val="Consumer"/>
      <sheetName val="Business"/>
      <sheetName val="W&amp;O"/>
      <sheetName val="Other"/>
      <sheetName val="Basis"/>
    </sheetNames>
    <sheetDataSet>
      <sheetData sheetId="7">
        <row r="2">
          <cell r="C2">
            <v>1000</v>
          </cell>
        </row>
        <row r="4">
          <cell r="C4" t="str">
            <v>ACTUAL</v>
          </cell>
        </row>
        <row r="6">
          <cell r="C6" t="str">
            <v>I_TOT</v>
          </cell>
        </row>
        <row r="8">
          <cell r="C8" t="str">
            <v>IFRS_RES</v>
          </cell>
        </row>
        <row r="9">
          <cell r="C9" t="str">
            <v>END</v>
          </cell>
        </row>
        <row r="10">
          <cell r="C10" t="str">
            <v>E_TOP</v>
          </cell>
        </row>
        <row r="12">
          <cell r="C12" t="str">
            <v>2006.MAR</v>
          </cell>
        </row>
        <row r="17">
          <cell r="C17" t="str">
            <v>2005.MAR</v>
          </cell>
        </row>
        <row r="25">
          <cell r="C25" t="str">
            <v>YTD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Xantic"/>
      <sheetName val="EBITDA"/>
      <sheetName val="Net sales"/>
      <sheetName val="ytd"/>
      <sheetName val="KPN"/>
      <sheetName val="Mobile"/>
      <sheetName val="Fixed"/>
      <sheetName val="Consumer"/>
      <sheetName val="Business"/>
      <sheetName val="W&amp;O"/>
      <sheetName val="Blad1"/>
      <sheetName val="Basis"/>
      <sheetName val="Other operating revenues"/>
    </sheetNames>
    <sheetDataSet>
      <sheetData sheetId="11">
        <row r="15">
          <cell r="C15" t="str">
            <v>2005.DEC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PN"/>
      <sheetName val="Mobile"/>
      <sheetName val="Fixed"/>
      <sheetName val="Consumer"/>
      <sheetName val="Business"/>
      <sheetName val="W&amp;O"/>
      <sheetName val="Basis"/>
    </sheetNames>
    <sheetDataSet>
      <sheetData sheetId="6">
        <row r="7">
          <cell r="C7" t="str">
            <v>QTD</v>
          </cell>
        </row>
        <row r="20">
          <cell r="C20" t="str">
            <v>2004.DEC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 General Information for User"/>
      <sheetName val="2 Extra information"/>
      <sheetName val="3 Output Werkkapitaal componen."/>
      <sheetName val="3a Output Werkkapitaal Plan03"/>
      <sheetName val="Blad1"/>
      <sheetName val="Target discussion"/>
      <sheetName val="4 Input Ouderdoms-analyse Graph"/>
      <sheetName val="data voor full story"/>
      <sheetName val="5 Input Data_Actual"/>
      <sheetName val="6 Input Data_Budget"/>
      <sheetName val="7 Input Name - Targets"/>
      <sheetName val="8 Output Graphs Working Capital"/>
      <sheetName val="9 Output DSO Graph"/>
      <sheetName val="10 Output DIO Graph"/>
      <sheetName val="11 Output DPO Graph"/>
      <sheetName val="actual DPO"/>
      <sheetName val="actual DSO"/>
      <sheetName val="actual DIO"/>
      <sheetName val="Budget DPO"/>
      <sheetName val="Budget DSO"/>
      <sheetName val="budget DIO"/>
      <sheetName val="input Performance"/>
      <sheetName val="Calc. Net Working Capital"/>
    </sheetNames>
    <sheetDataSet>
      <sheetData sheetId="21">
        <row r="5">
          <cell r="G5" t="str">
            <v>Feb</v>
          </cell>
          <cell r="H5" t="str">
            <v>Mar</v>
          </cell>
        </row>
        <row r="6">
          <cell r="G6">
            <v>1913.902871222223</v>
          </cell>
          <cell r="H6">
            <v>1810.6473742222213</v>
          </cell>
        </row>
        <row r="7">
          <cell r="G7">
            <v>25700.001</v>
          </cell>
          <cell r="H7">
            <v>38993.248040000006</v>
          </cell>
        </row>
        <row r="9">
          <cell r="G9" t="b">
            <v>1</v>
          </cell>
          <cell r="H9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inst_verliesrekening_FORM1"/>
      <sheetName val="Balans_FORM2"/>
      <sheetName val="Immateriele_vaste_activa_FORM3"/>
      <sheetName val="Materiele_vaste_activa_FORM4"/>
      <sheetName val="Deelnemingen_FORM5"/>
      <sheetName val="Financiele_vaste_activa_FORM6"/>
      <sheetName val="Vlottende_activa_FORM7"/>
      <sheetName val="Effecten_FORM8"/>
      <sheetName val="Eigen_vermogen_FORM9"/>
      <sheetName val="Voorzieningen_FORM10"/>
      <sheetName val="Langlopende_schulden_FORM11"/>
      <sheetName val="Kortlopende_schulden_FORM12"/>
      <sheetName val="Intercompany_afstemming_FORM13a"/>
      <sheetName val="Intercompany_afstemming_FORM13b"/>
      <sheetName val="Ov_bedr_kn_FORM14"/>
      <sheetName val="Personeel_FORM15"/>
      <sheetName val="VPB_FORM16"/>
      <sheetName val="Bel_latentie_binnen_FE_FORM17a"/>
      <sheetName val="Bel_latentie_buiten_ FE_FORM17b"/>
      <sheetName val="NUBB_FORM18_oud"/>
      <sheetName val="NUBB_FORM18"/>
      <sheetName val="Check_FORM19"/>
      <sheetName val="Export"/>
      <sheetName val="Exportkopie"/>
      <sheetName val="List"/>
      <sheetName val="Dialog1"/>
      <sheetName val="Dialog2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  <sheetName val="Module13"/>
      <sheetName val="Module14"/>
      <sheetName val="Module15"/>
      <sheetName val="Module16"/>
      <sheetName val="Module17"/>
      <sheetName val="Module18"/>
      <sheetName val="Module19"/>
      <sheetName val="Module20"/>
      <sheetName val="Module21"/>
      <sheetName val="Module22"/>
      <sheetName val="Module23"/>
      <sheetName val="Module24"/>
    </sheetNames>
    <sheetDataSet>
      <sheetData sheetId="25">
        <row r="2">
          <cell r="B2">
            <v>36891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al KPN JP"/>
      <sheetName val="KPN Mobile NL (2)"/>
      <sheetName val="target"/>
      <sheetName val="hyp"/>
      <sheetName val="fee"/>
      <sheetName val="BU VT hulpblad"/>
      <sheetName val="BU VT update 16 jan"/>
      <sheetName val="BU CS"/>
      <sheetName val="BU BN"/>
      <sheetName val="BU CN"/>
      <sheetName val="Int DataIP_Qwest"/>
      <sheetName val="Pantel"/>
      <sheetName val="Totaal Telecommerce"/>
      <sheetName val="KPN Mob gecons"/>
      <sheetName val="KPN Mobile NL"/>
      <sheetName val="E-Plus"/>
      <sheetName val="Pannon GSM"/>
      <sheetName val="KPNOrange"/>
      <sheetName val="KPN België"/>
      <sheetName val="Other"/>
      <sheetName val="gecons SATCOM"/>
      <sheetName val="Station 12"/>
      <sheetName val="BU BC"/>
      <sheetName val="Blad2"/>
      <sheetName val="Blad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put IR rep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elblad"/>
      <sheetName val="Inhoudsopgave"/>
      <sheetName val="Smiley's KPN"/>
      <sheetName val="Titelblad Analyse KPN Totaal"/>
      <sheetName val="KPN Consolidated"/>
      <sheetName val="Analyse KPN Totaal"/>
      <sheetName val="Consolidated PL"/>
      <sheetName val="Consolidate PL"/>
      <sheetName val="Consolidated BS (mini) &amp; CF"/>
      <sheetName val="Maandtrends"/>
      <sheetName val="Ebitdamarge"/>
      <sheetName val="Alle maanden"/>
      <sheetName val="Alle maanden (2)"/>
      <sheetName val="JEV Revenue"/>
      <sheetName val="JEV EBITDA"/>
      <sheetName val="JEV EBIT"/>
      <sheetName val="EBITDA &amp; EBIT aansluiting"/>
      <sheetName val="Capex rapportage"/>
      <sheetName val="FTE (2)"/>
      <sheetName val="Output Werkkapitaal componen."/>
      <sheetName val="FTE"/>
      <sheetName val="4 Input Ouderdoms-analyse Graph"/>
      <sheetName val="TOP Disputes okt"/>
      <sheetName val="Titelblad Div Mobile"/>
      <sheetName val="Titelblad Div Fixed"/>
      <sheetName val="Titelblad Div Fixed, FNS"/>
      <sheetName val="Titelblad Div Fixed, BS"/>
      <sheetName val="Titelblad Div Other"/>
      <sheetName val="STOP!!!"/>
      <sheetName val="Consolidated BS"/>
      <sheetName val="EBITDA Aansluiting"/>
      <sheetName val="EBIT Aansluiting "/>
      <sheetName val="Input"/>
      <sheetName val="Mobile Holding"/>
      <sheetName val="Urenbedrijf"/>
      <sheetName val="SNT Group"/>
      <sheetName val="Proclare"/>
      <sheetName val="Fixed Holding"/>
      <sheetName val="TOP Disputes"/>
      <sheetName val="REVENUES"/>
      <sheetName val="OPEX"/>
      <sheetName val="EBITDA"/>
      <sheetName val="D&amp;A"/>
      <sheetName val="EBIT"/>
      <sheetName val="N Revenues"/>
      <sheetName val="N Revenues Q3"/>
      <sheetName val="N External Revenues"/>
      <sheetName val="N Opex"/>
      <sheetName val="N External Opex"/>
      <sheetName val="N EBITDA"/>
      <sheetName val="N EBITDA Q3"/>
      <sheetName val="N EBITDA Margins"/>
      <sheetName val="N EBITDA Margins Q3"/>
      <sheetName val="N EBIT"/>
      <sheetName val="CAPEX"/>
      <sheetName val="Total Other consolidated"/>
      <sheetName val="Corporate Center"/>
      <sheetName val="International Participations"/>
      <sheetName val="Valley"/>
      <sheetName val="Netwerk Bouw"/>
      <sheetName val="TC Holding"/>
      <sheetName val="Directory Services"/>
    </sheetNames>
    <sheetDataSet>
      <sheetData sheetId="0">
        <row r="21">
          <cell r="W21" t="str">
            <v>January 2003</v>
          </cell>
        </row>
        <row r="22">
          <cell r="W22" t="str">
            <v>February 2003</v>
          </cell>
        </row>
        <row r="23">
          <cell r="W23" t="str">
            <v>March 2003</v>
          </cell>
        </row>
        <row r="24">
          <cell r="W24" t="str">
            <v>April 2003</v>
          </cell>
        </row>
        <row r="25">
          <cell r="W25" t="str">
            <v>May 2003</v>
          </cell>
        </row>
        <row r="26">
          <cell r="W26" t="str">
            <v>June 2003</v>
          </cell>
        </row>
        <row r="27">
          <cell r="W27" t="str">
            <v>July 2003</v>
          </cell>
        </row>
        <row r="28">
          <cell r="W28" t="str">
            <v>August 2003</v>
          </cell>
        </row>
        <row r="29">
          <cell r="W29" t="str">
            <v>September 2003</v>
          </cell>
        </row>
        <row r="30">
          <cell r="W30" t="str">
            <v>October 2003</v>
          </cell>
        </row>
        <row r="31">
          <cell r="W31" t="str">
            <v>November 2003</v>
          </cell>
        </row>
        <row r="32">
          <cell r="W32" t="str">
            <v>December 2003</v>
          </cell>
        </row>
      </sheetData>
      <sheetData sheetId="32">
        <row r="9">
          <cell r="B9">
            <v>10</v>
          </cell>
        </row>
        <row r="18">
          <cell r="A18">
            <v>37652</v>
          </cell>
          <cell r="B18">
            <v>37680</v>
          </cell>
          <cell r="C18">
            <v>37711</v>
          </cell>
          <cell r="D18">
            <v>37741</v>
          </cell>
          <cell r="E18">
            <v>37772</v>
          </cell>
          <cell r="F18">
            <v>37802</v>
          </cell>
          <cell r="G18">
            <v>37833</v>
          </cell>
          <cell r="H18">
            <v>37864</v>
          </cell>
          <cell r="I18">
            <v>37894</v>
          </cell>
          <cell r="J18">
            <v>37925</v>
          </cell>
          <cell r="K18">
            <v>37955</v>
          </cell>
          <cell r="L18">
            <v>37986</v>
          </cell>
        </row>
        <row r="22">
          <cell r="A22" t="str">
            <v>MOB_DIV</v>
          </cell>
        </row>
        <row r="23">
          <cell r="A23" t="str">
            <v>MOB_KPN</v>
          </cell>
        </row>
        <row r="24">
          <cell r="A24" t="str">
            <v>002_PROP</v>
          </cell>
        </row>
        <row r="25">
          <cell r="A25" t="str">
            <v>096.EUR</v>
          </cell>
        </row>
        <row r="26">
          <cell r="A26" t="str">
            <v>MOB_NL</v>
          </cell>
        </row>
        <row r="27">
          <cell r="A27" t="str">
            <v>MOB_HOL</v>
          </cell>
        </row>
        <row r="28">
          <cell r="A28" t="str">
            <v>MOB_ELIM</v>
          </cell>
        </row>
        <row r="29">
          <cell r="A29" t="str">
            <v>736.EUR</v>
          </cell>
        </row>
        <row r="30">
          <cell r="A30" t="str">
            <v>MOB_KPN_ELIM</v>
          </cell>
        </row>
        <row r="31">
          <cell r="A31" t="str">
            <v>728.EUR</v>
          </cell>
        </row>
        <row r="32">
          <cell r="A32" t="str">
            <v>EPLUS_KPN</v>
          </cell>
        </row>
        <row r="33">
          <cell r="A33" t="str">
            <v>002.EUR</v>
          </cell>
        </row>
        <row r="34">
          <cell r="A34" t="str">
            <v>MOB_DIV_ELIM</v>
          </cell>
        </row>
        <row r="35">
          <cell r="A35" t="str">
            <v>737.EUR</v>
          </cell>
        </row>
        <row r="36">
          <cell r="A36" t="str">
            <v>FIXED</v>
          </cell>
        </row>
        <row r="37">
          <cell r="A37" t="str">
            <v>111.EUR</v>
          </cell>
        </row>
        <row r="38">
          <cell r="A38" t="str">
            <v>FIXED_elim</v>
          </cell>
        </row>
        <row r="40">
          <cell r="A40" t="str">
            <v>FNS</v>
          </cell>
        </row>
        <row r="41">
          <cell r="A41" t="str">
            <v>CIMS</v>
          </cell>
        </row>
        <row r="42">
          <cell r="A42" t="str">
            <v>078.EUR</v>
          </cell>
        </row>
        <row r="43">
          <cell r="A43" t="str">
            <v>074.EUR</v>
          </cell>
        </row>
        <row r="44">
          <cell r="A44" t="str">
            <v>CS</v>
          </cell>
        </row>
        <row r="45">
          <cell r="A45" t="str">
            <v>012.EUR</v>
          </cell>
        </row>
        <row r="46">
          <cell r="A46" t="str">
            <v>028.EUR</v>
          </cell>
        </row>
        <row r="47">
          <cell r="A47" t="str">
            <v>OVN</v>
          </cell>
        </row>
        <row r="48">
          <cell r="A48" t="str">
            <v>VT</v>
          </cell>
        </row>
        <row r="49">
          <cell r="A49" t="str">
            <v>048.EUR</v>
          </cell>
        </row>
        <row r="50">
          <cell r="A50" t="str">
            <v>061.EUR</v>
          </cell>
        </row>
        <row r="51">
          <cell r="A51" t="str">
            <v>059.EUR</v>
          </cell>
        </row>
        <row r="52">
          <cell r="A52" t="str">
            <v>073.EUR</v>
          </cell>
        </row>
        <row r="53">
          <cell r="A53" t="str">
            <v>FNS_ELIM</v>
          </cell>
        </row>
        <row r="54">
          <cell r="A54" t="str">
            <v>726.EUR</v>
          </cell>
        </row>
        <row r="55">
          <cell r="A55" t="str">
            <v>BS</v>
          </cell>
        </row>
        <row r="56">
          <cell r="A56" t="str">
            <v>KTS</v>
          </cell>
        </row>
        <row r="57">
          <cell r="A57" t="str">
            <v>092.EUR</v>
          </cell>
        </row>
        <row r="58">
          <cell r="A58" t="str">
            <v>IS</v>
          </cell>
        </row>
        <row r="59">
          <cell r="A59" t="str">
            <v>IPS</v>
          </cell>
        </row>
        <row r="60">
          <cell r="A60" t="str">
            <v>025.EUR</v>
          </cell>
        </row>
        <row r="61">
          <cell r="A61" t="str">
            <v>095.EUR</v>
          </cell>
        </row>
        <row r="62">
          <cell r="A62" t="str">
            <v>041.EUR</v>
          </cell>
        </row>
        <row r="63">
          <cell r="A63" t="str">
            <v>IPS_ELIM</v>
          </cell>
        </row>
        <row r="64">
          <cell r="A64" t="str">
            <v>714.EUR</v>
          </cell>
        </row>
        <row r="65">
          <cell r="A65" t="str">
            <v>MAS</v>
          </cell>
        </row>
        <row r="66">
          <cell r="A66" t="str">
            <v>TS</v>
          </cell>
        </row>
        <row r="67">
          <cell r="A67" t="str">
            <v>ER</v>
          </cell>
        </row>
        <row r="68">
          <cell r="A68" t="str">
            <v>BSH</v>
          </cell>
        </row>
        <row r="69">
          <cell r="A69" t="str">
            <v>BS_ELIM</v>
          </cell>
        </row>
        <row r="70">
          <cell r="A70" t="str">
            <v>718.EUR</v>
          </cell>
        </row>
        <row r="71">
          <cell r="A71" t="str">
            <v>OTHER</v>
          </cell>
        </row>
        <row r="72">
          <cell r="A72" t="str">
            <v>KPN_SERV</v>
          </cell>
        </row>
        <row r="73">
          <cell r="A73" t="str">
            <v>KPNCC</v>
          </cell>
        </row>
        <row r="74">
          <cell r="A74" t="str">
            <v>KPNINTPART</v>
          </cell>
        </row>
        <row r="75">
          <cell r="A75" t="str">
            <v>DIR_SERV</v>
          </cell>
        </row>
        <row r="76">
          <cell r="A76" t="str">
            <v>013.EUR</v>
          </cell>
        </row>
        <row r="77">
          <cell r="A77" t="str">
            <v>EC</v>
          </cell>
        </row>
        <row r="78">
          <cell r="A78" t="str">
            <v>102.EUR</v>
          </cell>
        </row>
        <row r="79">
          <cell r="A79" t="str">
            <v>139.EUR</v>
          </cell>
        </row>
        <row r="80">
          <cell r="A80" t="str">
            <v>109.EUR</v>
          </cell>
        </row>
        <row r="81">
          <cell r="A81" t="str">
            <v>138.EUR</v>
          </cell>
        </row>
        <row r="82">
          <cell r="A82" t="str">
            <v>057.EUR</v>
          </cell>
        </row>
        <row r="83">
          <cell r="A83" t="str">
            <v>150.EUR</v>
          </cell>
        </row>
        <row r="84">
          <cell r="A84" t="str">
            <v>099.EUR</v>
          </cell>
        </row>
        <row r="85">
          <cell r="A85" t="str">
            <v>008.EUR</v>
          </cell>
        </row>
        <row r="86">
          <cell r="A86" t="str">
            <v>003.EUR</v>
          </cell>
        </row>
        <row r="87">
          <cell r="A87" t="str">
            <v>VAL</v>
          </cell>
        </row>
        <row r="88">
          <cell r="A88" t="str">
            <v>TELECOMMERCE</v>
          </cell>
        </row>
        <row r="89">
          <cell r="A89" t="str">
            <v>OTHER_ELIM</v>
          </cell>
        </row>
        <row r="90">
          <cell r="A90" t="str">
            <v>701.EUR</v>
          </cell>
        </row>
        <row r="91">
          <cell r="A91" t="str">
            <v>KPN_ELIM</v>
          </cell>
        </row>
        <row r="92">
          <cell r="A92" t="str">
            <v>700.eur</v>
          </cell>
        </row>
        <row r="93">
          <cell r="A93" t="str">
            <v>KPN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 General Information for User"/>
      <sheetName val="2 Extra information"/>
      <sheetName val="3 Output Werkkapitaal componen."/>
      <sheetName val="3a Output Werkkapitaal Plan03"/>
      <sheetName val="Blad1"/>
      <sheetName val="Target discussion"/>
      <sheetName val="4 Input Ouderdoms-analyse Graph"/>
      <sheetName val="data voor full story"/>
      <sheetName val="5 Input Data_Actual"/>
      <sheetName val="6 Input Data_Budget"/>
      <sheetName val="7 Input Name - Targets"/>
      <sheetName val="8 Output Graphs Working Capital"/>
      <sheetName val="9 Output DSO Graph"/>
      <sheetName val="10 Output DIO Graph"/>
      <sheetName val="11 Output DPO Graph"/>
      <sheetName val="actual DPO"/>
      <sheetName val="actual DSO"/>
      <sheetName val="actual DIO"/>
      <sheetName val="Budget DPO"/>
      <sheetName val="Budget DSO"/>
      <sheetName val="budget DIO"/>
      <sheetName val="input Performance"/>
      <sheetName val="Calc. Net Working Capital"/>
    </sheetNames>
    <sheetDataSet>
      <sheetData sheetId="21">
        <row r="5">
          <cell r="G5" t="str">
            <v>Feb</v>
          </cell>
          <cell r="H5" t="str">
            <v>Mar</v>
          </cell>
        </row>
        <row r="6">
          <cell r="G6">
            <v>1913.902871222223</v>
          </cell>
          <cell r="H6">
            <v>1810.6473742222213</v>
          </cell>
        </row>
        <row r="7">
          <cell r="G7">
            <v>25700.001</v>
          </cell>
          <cell r="H7">
            <v>38993.248040000006</v>
          </cell>
        </row>
        <row r="9">
          <cell r="G9" t="b">
            <v>1</v>
          </cell>
          <cell r="H9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PN Mobile Division"/>
      <sheetName val="Input"/>
    </sheetNames>
    <sheetDataSet>
      <sheetData sheetId="1">
        <row r="10">
          <cell r="A10" t="str">
            <v>Division &lt;&lt;   &gt;&gt; </v>
          </cell>
        </row>
        <row r="11">
          <cell r="A11" t="str">
            <v>Division Mobile</v>
          </cell>
        </row>
        <row r="12">
          <cell r="A12" t="str">
            <v>Division Fixed, Fixed Network Services</v>
          </cell>
        </row>
        <row r="13">
          <cell r="A13" t="str">
            <v>Division Fixed, Business Solutions</v>
          </cell>
        </row>
        <row r="14">
          <cell r="A14" t="str">
            <v>Division Other</v>
          </cell>
        </row>
        <row r="21">
          <cell r="G21" t="str">
            <v>January</v>
          </cell>
        </row>
        <row r="22">
          <cell r="G22" t="str">
            <v>February</v>
          </cell>
        </row>
        <row r="23">
          <cell r="G23" t="str">
            <v>March</v>
          </cell>
        </row>
        <row r="24">
          <cell r="G24" t="str">
            <v>April</v>
          </cell>
        </row>
        <row r="25">
          <cell r="G25" t="str">
            <v>May</v>
          </cell>
        </row>
        <row r="26">
          <cell r="G26" t="str">
            <v>June</v>
          </cell>
        </row>
        <row r="27">
          <cell r="G27" t="str">
            <v>July</v>
          </cell>
        </row>
        <row r="28">
          <cell r="G28" t="str">
            <v>August</v>
          </cell>
        </row>
        <row r="29">
          <cell r="G29" t="str">
            <v>September</v>
          </cell>
        </row>
        <row r="30">
          <cell r="G30" t="str">
            <v>October</v>
          </cell>
        </row>
        <row r="31">
          <cell r="G31" t="str">
            <v>November</v>
          </cell>
        </row>
        <row r="32">
          <cell r="G32" t="str">
            <v>December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. Mobile"/>
      <sheetName val="2. Vaste Telefonie"/>
      <sheetName val="3. Carrier Services"/>
      <sheetName val="4. Planet Media Group"/>
      <sheetName val="5. XS4All"/>
      <sheetName val="6. OVN"/>
      <sheetName val="7. DKED"/>
      <sheetName val="8. KPN.com"/>
      <sheetName val="9. Transmission Services"/>
      <sheetName val="10. WACS"/>
      <sheetName val="11. Epacity"/>
      <sheetName val="12. BN"/>
      <sheetName val="13. Integrated Solutions"/>
      <sheetName val="14. MAS"/>
      <sheetName val="15. Eurorings"/>
      <sheetName val="16. KTS"/>
      <sheetName val="17. Entercom"/>
      <sheetName val="18. Retail "/>
      <sheetName val="Blad1"/>
    </sheetNames>
    <sheetDataSet>
      <sheetData sheetId="19">
        <row r="18">
          <cell r="A18" t="str">
            <v>Choose &lt;UNIT&gt;</v>
          </cell>
        </row>
        <row r="19">
          <cell r="A19" t="str">
            <v>E-Plus</v>
          </cell>
        </row>
        <row r="20">
          <cell r="A20" t="str">
            <v>Mobile NL</v>
          </cell>
        </row>
        <row r="21">
          <cell r="A21" t="str">
            <v>Base</v>
          </cell>
        </row>
        <row r="22">
          <cell r="A22" t="str">
            <v>Vaste Telefonie</v>
          </cell>
        </row>
        <row r="23">
          <cell r="A23" t="str">
            <v>Carrier Services</v>
          </cell>
        </row>
        <row r="24">
          <cell r="A24" t="str">
            <v>Planet Media Group</v>
          </cell>
        </row>
        <row r="25">
          <cell r="A25" t="str">
            <v>XS4All</v>
          </cell>
        </row>
        <row r="26">
          <cell r="A26" t="str">
            <v>OVN</v>
          </cell>
        </row>
        <row r="27">
          <cell r="A27" t="str">
            <v>DKED</v>
          </cell>
        </row>
        <row r="28">
          <cell r="A28" t="str">
            <v>KPN.com</v>
          </cell>
        </row>
        <row r="29">
          <cell r="A29" t="str">
            <v>Transmission Services</v>
          </cell>
        </row>
        <row r="30">
          <cell r="A30" t="str">
            <v>WACS</v>
          </cell>
        </row>
        <row r="31">
          <cell r="A31" t="str">
            <v>Epacity</v>
          </cell>
        </row>
        <row r="32">
          <cell r="A32" t="str">
            <v>Business Networks</v>
          </cell>
        </row>
        <row r="33">
          <cell r="A33" t="str">
            <v>Integrated Solutions</v>
          </cell>
        </row>
        <row r="34">
          <cell r="A34" t="str">
            <v>MAS</v>
          </cell>
        </row>
        <row r="35">
          <cell r="A35" t="str">
            <v>Eurorings</v>
          </cell>
        </row>
        <row r="36">
          <cell r="A36" t="str">
            <v>KTS</v>
          </cell>
        </row>
        <row r="37">
          <cell r="A37" t="str">
            <v>Entercom</v>
          </cell>
        </row>
        <row r="38">
          <cell r="A38" t="str">
            <v>Retail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PN Mobile domestic VBM 3.0"/>
      <sheetName val="Standaard VBM set"/>
      <sheetName val="Master-output"/>
      <sheetName val="NL market data"/>
      <sheetName val="KPN M NL data"/>
      <sheetName val="Libertel data"/>
      <sheetName val="Telfort data"/>
      <sheetName val="Dutchtone data"/>
      <sheetName val="Ben data"/>
      <sheetName val="analyst dbase Mobile Domestic ("/>
      <sheetName val="E-Plus-E1 100% data"/>
      <sheetName val="Vodafone-D2 data"/>
      <sheetName val="T-Mobil-D1 data"/>
      <sheetName val="Viag-E2 data"/>
      <sheetName val="MobilCom data"/>
      <sheetName val="Group 3G data"/>
      <sheetName val="German market data"/>
      <sheetName val="#VER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kpn.com" TargetMode="External" /><Relationship Id="rId2" Type="http://schemas.openxmlformats.org/officeDocument/2006/relationships/hyperlink" Target="http://www.kpn.com/i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5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.25" style="8" customWidth="1"/>
    <col min="2" max="2" width="1.00390625" style="70" customWidth="1"/>
    <col min="3" max="3" width="1.75390625" style="10" customWidth="1"/>
    <col min="4" max="4" width="1.00390625" style="229" customWidth="1"/>
    <col min="5" max="5" width="9.00390625" style="10" customWidth="1"/>
    <col min="6" max="6" width="9.00390625" style="229" customWidth="1"/>
    <col min="7" max="10" width="9.00390625" style="10" customWidth="1"/>
    <col min="11" max="11" width="9.00390625" style="9" customWidth="1"/>
    <col min="12" max="14" width="9.00390625" style="229" customWidth="1"/>
    <col min="15" max="15" width="9.00390625" style="13" customWidth="1"/>
    <col min="16" max="16" width="9.00390625" style="229" customWidth="1"/>
    <col min="17" max="17" width="0.875" style="9" customWidth="1"/>
    <col min="18" max="18" width="1.25" style="8" customWidth="1"/>
    <col min="19" max="19" width="9.125" style="8" customWidth="1"/>
    <col min="20" max="20" width="10.125" style="8" bestFit="1" customWidth="1"/>
    <col min="21" max="16384" width="9.125" style="8" customWidth="1"/>
  </cols>
  <sheetData>
    <row r="1" spans="1:18" ht="9" customHeight="1">
      <c r="A1" s="230"/>
      <c r="B1" s="231"/>
      <c r="C1" s="232"/>
      <c r="D1" s="233"/>
      <c r="E1" s="232"/>
      <c r="F1" s="233"/>
      <c r="G1" s="232"/>
      <c r="H1" s="232"/>
      <c r="I1" s="232"/>
      <c r="J1" s="232"/>
      <c r="K1" s="231"/>
      <c r="L1" s="233"/>
      <c r="M1" s="233"/>
      <c r="N1" s="233"/>
      <c r="O1" s="234"/>
      <c r="P1" s="233"/>
      <c r="Q1" s="231"/>
      <c r="R1" s="230"/>
    </row>
    <row r="2" spans="1:18" ht="15" customHeight="1">
      <c r="A2" s="235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235"/>
    </row>
    <row r="3" spans="1:18" ht="12.75" customHeight="1">
      <c r="A3" s="230"/>
      <c r="B3" s="84"/>
      <c r="C3" s="84"/>
      <c r="D3" s="84"/>
      <c r="E3" s="84"/>
      <c r="F3" s="84"/>
      <c r="G3" s="84"/>
      <c r="H3" s="84"/>
      <c r="I3" s="84"/>
      <c r="J3" s="305"/>
      <c r="K3" s="84"/>
      <c r="L3" s="84"/>
      <c r="M3" s="84"/>
      <c r="N3" s="84"/>
      <c r="O3" s="84"/>
      <c r="P3" s="84"/>
      <c r="Q3" s="84"/>
      <c r="R3" s="230"/>
    </row>
    <row r="4" spans="1:20" ht="12.75" customHeight="1">
      <c r="A4" s="230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230"/>
      <c r="S4" s="194"/>
      <c r="T4" s="261"/>
    </row>
    <row r="5" spans="1:20" ht="12.75" customHeight="1">
      <c r="A5" s="230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30"/>
      <c r="S5" s="194"/>
      <c r="T5" s="261"/>
    </row>
    <row r="6" spans="1:20" ht="12.75" customHeight="1">
      <c r="A6" s="230"/>
      <c r="B6" s="84"/>
      <c r="C6" s="84"/>
      <c r="D6" s="422"/>
      <c r="E6" s="84"/>
      <c r="F6" s="422"/>
      <c r="G6" s="84"/>
      <c r="H6" s="84"/>
      <c r="I6" s="84"/>
      <c r="J6" s="84"/>
      <c r="K6" s="84"/>
      <c r="L6" s="84"/>
      <c r="M6" s="84"/>
      <c r="N6" s="422"/>
      <c r="O6" s="84"/>
      <c r="P6" s="422"/>
      <c r="Q6" s="84"/>
      <c r="R6" s="230"/>
      <c r="S6" s="194"/>
      <c r="T6" s="261"/>
    </row>
    <row r="7" spans="1:20" ht="12.75" customHeight="1">
      <c r="A7" s="230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30"/>
      <c r="S7" s="194"/>
      <c r="T7" s="261"/>
    </row>
    <row r="8" spans="1:20" ht="12.75" customHeight="1">
      <c r="A8" s="230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30"/>
      <c r="S8" s="194"/>
      <c r="T8" s="261"/>
    </row>
    <row r="9" spans="1:20" ht="12.75" customHeight="1">
      <c r="A9" s="230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30"/>
      <c r="S9" s="194"/>
      <c r="T9" s="261"/>
    </row>
    <row r="10" spans="1:20" ht="24.75" customHeight="1">
      <c r="A10" s="230"/>
      <c r="B10" s="84"/>
      <c r="C10" s="286" t="s">
        <v>538</v>
      </c>
      <c r="D10" s="286"/>
      <c r="E10" s="84"/>
      <c r="F10" s="286"/>
      <c r="G10" s="84"/>
      <c r="H10" s="84"/>
      <c r="I10" s="84"/>
      <c r="J10" s="84"/>
      <c r="K10" s="84"/>
      <c r="L10" s="84"/>
      <c r="M10" s="84"/>
      <c r="N10" s="286"/>
      <c r="O10" s="84"/>
      <c r="P10" s="286"/>
      <c r="Q10" s="84"/>
      <c r="R10" s="230"/>
      <c r="S10" s="194"/>
      <c r="T10" s="196"/>
    </row>
    <row r="11" spans="1:20" ht="12.75" customHeight="1">
      <c r="A11" s="230"/>
      <c r="B11" s="84"/>
      <c r="C11" s="288" t="s">
        <v>539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30"/>
      <c r="S11" s="194"/>
      <c r="T11" s="196"/>
    </row>
    <row r="12" spans="1:20" ht="12.75" customHeight="1">
      <c r="A12" s="230"/>
      <c r="B12" s="84"/>
      <c r="C12" s="287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30"/>
      <c r="S12" s="194"/>
      <c r="T12" s="196"/>
    </row>
    <row r="13" spans="1:20" ht="12.75" customHeight="1">
      <c r="A13" s="230"/>
      <c r="B13" s="84"/>
      <c r="C13" s="287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30"/>
      <c r="S13" s="194"/>
      <c r="T13" s="196"/>
    </row>
    <row r="14" spans="1:20" ht="12.75" customHeight="1">
      <c r="A14" s="230"/>
      <c r="B14" s="84"/>
      <c r="C14" s="287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30"/>
      <c r="S14" s="194"/>
      <c r="T14" s="196"/>
    </row>
    <row r="15" spans="1:20" ht="12.75" customHeight="1">
      <c r="A15" s="230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30"/>
      <c r="S15" s="194"/>
      <c r="T15" s="196"/>
    </row>
    <row r="16" spans="1:20" ht="12.75" customHeight="1">
      <c r="A16" s="230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30"/>
      <c r="S16" s="194"/>
      <c r="T16" s="196"/>
    </row>
    <row r="17" spans="1:23" ht="12.75" customHeight="1">
      <c r="A17" s="230"/>
      <c r="B17" s="84"/>
      <c r="C17" s="178" t="s">
        <v>191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230"/>
      <c r="S17" s="196"/>
      <c r="T17" s="196"/>
      <c r="U17" s="196"/>
      <c r="V17" s="196"/>
      <c r="W17" s="196"/>
    </row>
    <row r="18" spans="1:23" ht="12.75" customHeight="1">
      <c r="A18" s="230"/>
      <c r="B18" s="84"/>
      <c r="C18" s="84" t="s">
        <v>192</v>
      </c>
      <c r="D18" s="84"/>
      <c r="E18" s="84" t="s">
        <v>202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230"/>
      <c r="S18" s="196"/>
      <c r="T18" s="196"/>
      <c r="U18" s="196"/>
      <c r="V18" s="196"/>
      <c r="W18" s="196"/>
    </row>
    <row r="19" spans="1:23" ht="12.75" customHeight="1">
      <c r="A19" s="230"/>
      <c r="B19" s="84"/>
      <c r="C19" s="84" t="s">
        <v>192</v>
      </c>
      <c r="D19" s="84"/>
      <c r="E19" s="84" t="s">
        <v>204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230"/>
      <c r="S19" s="196"/>
      <c r="T19" s="196"/>
      <c r="U19" s="196"/>
      <c r="V19" s="196"/>
      <c r="W19" s="196"/>
    </row>
    <row r="20" spans="1:29" ht="12.75" customHeight="1">
      <c r="A20" s="230"/>
      <c r="B20" s="84"/>
      <c r="C20" s="84" t="s">
        <v>192</v>
      </c>
      <c r="D20" s="84"/>
      <c r="E20" s="84" t="s">
        <v>205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230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</row>
    <row r="21" spans="1:23" ht="12.75" customHeight="1">
      <c r="A21" s="230"/>
      <c r="B21" s="84"/>
      <c r="C21" s="84" t="s">
        <v>192</v>
      </c>
      <c r="D21" s="84"/>
      <c r="E21" s="84" t="s">
        <v>206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230"/>
      <c r="S21" s="196"/>
      <c r="T21" s="196"/>
      <c r="U21" s="196"/>
      <c r="V21" s="196"/>
      <c r="W21" s="196"/>
    </row>
    <row r="22" spans="1:23" ht="12.75" customHeight="1">
      <c r="A22" s="230"/>
      <c r="B22" s="84"/>
      <c r="C22" s="84" t="s">
        <v>192</v>
      </c>
      <c r="D22" s="84"/>
      <c r="E22" s="84" t="s">
        <v>513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230"/>
      <c r="S22" s="196"/>
      <c r="T22" s="196"/>
      <c r="U22" s="196"/>
      <c r="V22" s="196"/>
      <c r="W22" s="196"/>
    </row>
    <row r="23" spans="1:20" ht="12.75" customHeight="1">
      <c r="A23" s="230"/>
      <c r="B23" s="84"/>
      <c r="C23" s="84" t="s">
        <v>192</v>
      </c>
      <c r="D23" s="84"/>
      <c r="E23" s="84" t="s">
        <v>227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230"/>
      <c r="S23" s="262"/>
      <c r="T23" s="196"/>
    </row>
    <row r="24" spans="1:20" ht="12.75" customHeight="1">
      <c r="A24" s="230"/>
      <c r="B24" s="84"/>
      <c r="C24" s="84" t="s">
        <v>192</v>
      </c>
      <c r="D24" s="84"/>
      <c r="E24" s="84" t="s">
        <v>389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230"/>
      <c r="S24" s="262"/>
      <c r="T24" s="196"/>
    </row>
    <row r="25" spans="1:20" s="12" customFormat="1" ht="12.75" customHeight="1">
      <c r="A25" s="236"/>
      <c r="B25" s="84"/>
      <c r="C25" s="84" t="s">
        <v>192</v>
      </c>
      <c r="D25" s="84"/>
      <c r="E25" s="84" t="s">
        <v>318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236"/>
      <c r="S25" s="11"/>
      <c r="T25" s="196"/>
    </row>
    <row r="26" spans="1:20" ht="12.75" customHeight="1">
      <c r="A26" s="236"/>
      <c r="B26" s="84"/>
      <c r="C26" s="84" t="s">
        <v>192</v>
      </c>
      <c r="D26" s="84"/>
      <c r="E26" s="84" t="s">
        <v>228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236"/>
      <c r="S26" s="11"/>
      <c r="T26" s="196"/>
    </row>
    <row r="27" spans="1:21" ht="12.75" customHeight="1">
      <c r="A27" s="230"/>
      <c r="B27" s="84"/>
      <c r="C27" s="84" t="s">
        <v>192</v>
      </c>
      <c r="D27" s="84"/>
      <c r="E27" s="84" t="s">
        <v>203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230"/>
      <c r="S27" s="174"/>
      <c r="T27" s="196"/>
      <c r="U27" s="196"/>
    </row>
    <row r="28" spans="1:20" ht="12.75" customHeight="1">
      <c r="A28" s="230"/>
      <c r="B28" s="84"/>
      <c r="C28" s="84" t="s">
        <v>192</v>
      </c>
      <c r="D28" s="84"/>
      <c r="E28" s="84" t="s">
        <v>193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230"/>
      <c r="S28" s="174"/>
      <c r="T28" s="196"/>
    </row>
    <row r="29" spans="1:20" ht="12.75" customHeight="1">
      <c r="A29" s="230"/>
      <c r="B29" s="84"/>
      <c r="C29" s="84" t="s">
        <v>192</v>
      </c>
      <c r="D29" s="84"/>
      <c r="E29" s="84" t="s">
        <v>194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230"/>
      <c r="S29" s="174"/>
      <c r="T29" s="196"/>
    </row>
    <row r="30" spans="1:20" ht="12.75" customHeight="1">
      <c r="A30" s="230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230"/>
      <c r="S30" s="174"/>
      <c r="T30" s="196"/>
    </row>
    <row r="31" spans="1:20" ht="12.75" customHeight="1">
      <c r="A31" s="230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230"/>
      <c r="S31" s="174"/>
      <c r="T31" s="196"/>
    </row>
    <row r="32" spans="1:20" ht="12.75" customHeight="1">
      <c r="A32" s="230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30"/>
      <c r="S32" s="174"/>
      <c r="T32" s="196"/>
    </row>
    <row r="33" spans="1:20" ht="12.75" customHeight="1">
      <c r="A33" s="230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230"/>
      <c r="S33" s="174"/>
      <c r="T33" s="196"/>
    </row>
    <row r="34" spans="1:20" ht="12.75" customHeight="1">
      <c r="A34" s="23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230"/>
      <c r="S34" s="174"/>
      <c r="T34" s="196"/>
    </row>
    <row r="35" spans="1:20" ht="12.75" customHeight="1">
      <c r="A35" s="230"/>
      <c r="B35" s="84"/>
      <c r="C35" s="290" t="s">
        <v>201</v>
      </c>
      <c r="D35" s="84"/>
      <c r="E35" s="285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230"/>
      <c r="S35" s="174"/>
      <c r="T35" s="196"/>
    </row>
    <row r="36" spans="1:20" ht="12.75" customHeight="1">
      <c r="A36" s="230"/>
      <c r="B36" s="84"/>
      <c r="C36" s="291" t="s">
        <v>198</v>
      </c>
      <c r="D36" s="84"/>
      <c r="E36" s="285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230"/>
      <c r="S36" s="174"/>
      <c r="T36" s="196"/>
    </row>
    <row r="37" spans="1:20" ht="12.75" customHeight="1">
      <c r="A37" s="230"/>
      <c r="B37" s="84"/>
      <c r="C37" s="291" t="s">
        <v>199</v>
      </c>
      <c r="D37" s="84"/>
      <c r="E37" s="285"/>
      <c r="F37" s="84" t="s">
        <v>195</v>
      </c>
      <c r="G37" s="289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230"/>
      <c r="S37" s="174"/>
      <c r="T37" s="196"/>
    </row>
    <row r="38" spans="1:20" ht="12.75" customHeight="1">
      <c r="A38" s="230"/>
      <c r="B38" s="84"/>
      <c r="C38" s="291" t="s">
        <v>200</v>
      </c>
      <c r="D38" s="84"/>
      <c r="E38" s="285"/>
      <c r="F38" s="84" t="s">
        <v>196</v>
      </c>
      <c r="G38" s="289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230"/>
      <c r="S38" s="11"/>
      <c r="T38" s="196"/>
    </row>
    <row r="39" spans="1:20" ht="12.75" customHeight="1">
      <c r="A39" s="230"/>
      <c r="B39" s="84"/>
      <c r="C39" s="292" t="s">
        <v>197</v>
      </c>
      <c r="D39" s="84"/>
      <c r="E39" s="285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230"/>
      <c r="S39" s="11"/>
      <c r="T39" s="196"/>
    </row>
    <row r="40" spans="1:20" s="12" customFormat="1" ht="12.75" customHeight="1">
      <c r="A40" s="236"/>
      <c r="B40" s="84"/>
      <c r="C40" s="292" t="s">
        <v>236</v>
      </c>
      <c r="D40" s="84"/>
      <c r="E40" s="285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236"/>
      <c r="S40" s="11"/>
      <c r="T40" s="196"/>
    </row>
    <row r="41" spans="1:20" ht="12.75" customHeight="1">
      <c r="A41" s="230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230"/>
      <c r="S41" s="14"/>
      <c r="T41" s="196"/>
    </row>
    <row r="42" spans="1:18" s="12" customFormat="1" ht="12.75" customHeight="1">
      <c r="A42" s="236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236"/>
    </row>
    <row r="43" spans="1:19" ht="9" customHeight="1">
      <c r="A43" s="230"/>
      <c r="B43" s="231"/>
      <c r="C43" s="232"/>
      <c r="D43" s="233"/>
      <c r="E43" s="232"/>
      <c r="F43" s="233"/>
      <c r="G43" s="232"/>
      <c r="H43" s="232"/>
      <c r="I43" s="232"/>
      <c r="J43" s="232"/>
      <c r="K43" s="231"/>
      <c r="L43" s="233"/>
      <c r="M43" s="233"/>
      <c r="N43" s="233"/>
      <c r="O43" s="233"/>
      <c r="P43" s="233"/>
      <c r="Q43" s="231"/>
      <c r="R43" s="230"/>
      <c r="S43" s="11"/>
    </row>
    <row r="44" spans="2:17" ht="12.75" customHeight="1">
      <c r="B44" s="8"/>
      <c r="C44" s="8"/>
      <c r="D44" s="228"/>
      <c r="E44" s="8"/>
      <c r="F44" s="228"/>
      <c r="G44" s="8"/>
      <c r="H44" s="8"/>
      <c r="I44" s="8"/>
      <c r="J44" s="8"/>
      <c r="K44" s="8"/>
      <c r="L44" s="228"/>
      <c r="M44" s="228"/>
      <c r="N44" s="228"/>
      <c r="O44" s="8"/>
      <c r="P44" s="228"/>
      <c r="Q44" s="8"/>
    </row>
    <row r="45" spans="2:17" ht="12.75" customHeight="1">
      <c r="B45" s="8"/>
      <c r="C45" s="8"/>
      <c r="D45" s="228"/>
      <c r="E45" s="8"/>
      <c r="F45" s="228"/>
      <c r="G45" s="8"/>
      <c r="H45" s="8"/>
      <c r="I45" s="8"/>
      <c r="J45" s="8"/>
      <c r="K45" s="8"/>
      <c r="L45" s="228"/>
      <c r="M45" s="228"/>
      <c r="N45" s="228"/>
      <c r="O45" s="8"/>
      <c r="P45" s="228"/>
      <c r="Q45" s="8"/>
    </row>
    <row r="46" spans="2:17" ht="12.75" customHeight="1">
      <c r="B46" s="8"/>
      <c r="C46" s="8"/>
      <c r="D46" s="228"/>
      <c r="E46" s="8"/>
      <c r="F46" s="228"/>
      <c r="G46" s="8"/>
      <c r="H46" s="8"/>
      <c r="I46" s="8"/>
      <c r="J46" s="8"/>
      <c r="K46" s="8"/>
      <c r="L46" s="228"/>
      <c r="M46" s="228"/>
      <c r="N46" s="228"/>
      <c r="O46" s="8"/>
      <c r="P46" s="228"/>
      <c r="Q46" s="8"/>
    </row>
    <row r="47" spans="2:17" ht="12.75" customHeight="1">
      <c r="B47" s="8"/>
      <c r="C47" s="8"/>
      <c r="D47" s="228"/>
      <c r="E47" s="8"/>
      <c r="F47" s="228"/>
      <c r="G47" s="8"/>
      <c r="H47" s="8"/>
      <c r="I47" s="8"/>
      <c r="J47" s="8"/>
      <c r="K47" s="8"/>
      <c r="L47" s="228"/>
      <c r="M47" s="228"/>
      <c r="N47" s="228"/>
      <c r="O47" s="8"/>
      <c r="P47" s="228"/>
      <c r="Q47" s="8"/>
    </row>
    <row r="48" spans="2:17" ht="12.75" customHeight="1">
      <c r="B48" s="8"/>
      <c r="C48" s="8"/>
      <c r="D48" s="228"/>
      <c r="E48" s="8"/>
      <c r="F48" s="228"/>
      <c r="G48" s="8"/>
      <c r="H48" s="8"/>
      <c r="I48" s="8"/>
      <c r="J48" s="8"/>
      <c r="K48" s="8"/>
      <c r="L48" s="228"/>
      <c r="M48" s="228"/>
      <c r="N48" s="228"/>
      <c r="O48" s="8"/>
      <c r="P48" s="228"/>
      <c r="Q48" s="8"/>
    </row>
    <row r="49" spans="2:17" ht="12.75" customHeight="1">
      <c r="B49" s="8"/>
      <c r="C49" s="8"/>
      <c r="D49" s="228"/>
      <c r="E49" s="623"/>
      <c r="F49" s="228"/>
      <c r="G49" s="8"/>
      <c r="H49" s="8"/>
      <c r="I49" s="8"/>
      <c r="J49" s="8"/>
      <c r="K49" s="8"/>
      <c r="L49" s="228"/>
      <c r="M49" s="228"/>
      <c r="N49" s="228"/>
      <c r="O49" s="8"/>
      <c r="P49" s="228"/>
      <c r="Q49" s="8"/>
    </row>
    <row r="50" spans="2:17" ht="12.75" customHeight="1">
      <c r="B50" s="8"/>
      <c r="C50" s="8"/>
      <c r="D50" s="228"/>
      <c r="E50" s="1012"/>
      <c r="F50" s="228"/>
      <c r="G50" s="8"/>
      <c r="H50" s="8"/>
      <c r="I50" s="8"/>
      <c r="J50" s="8"/>
      <c r="K50" s="8"/>
      <c r="L50" s="228"/>
      <c r="M50" s="228"/>
      <c r="N50" s="228"/>
      <c r="O50" s="8"/>
      <c r="P50" s="228"/>
      <c r="Q50" s="8"/>
    </row>
    <row r="51" spans="2:17" ht="12.75" customHeight="1">
      <c r="B51" s="8"/>
      <c r="C51" s="8"/>
      <c r="D51" s="228"/>
      <c r="E51" s="1018"/>
      <c r="F51" s="228"/>
      <c r="G51" s="8"/>
      <c r="H51" s="8"/>
      <c r="I51" s="8"/>
      <c r="J51" s="8"/>
      <c r="K51" s="859"/>
      <c r="L51" s="228"/>
      <c r="M51" s="228"/>
      <c r="N51" s="228"/>
      <c r="O51" s="8"/>
      <c r="P51" s="228"/>
      <c r="Q51" s="8"/>
    </row>
    <row r="52" spans="2:17" ht="12.75" customHeight="1">
      <c r="B52" s="8"/>
      <c r="C52" s="8"/>
      <c r="D52" s="228"/>
      <c r="E52" s="1015"/>
      <c r="F52" s="228"/>
      <c r="G52" s="8"/>
      <c r="H52" s="8"/>
      <c r="I52" s="8"/>
      <c r="J52" s="8"/>
      <c r="K52" s="8"/>
      <c r="L52" s="228"/>
      <c r="M52" s="228"/>
      <c r="N52" s="228"/>
      <c r="O52" s="8"/>
      <c r="P52" s="228"/>
      <c r="Q52" s="8"/>
    </row>
    <row r="53" spans="2:17" ht="12.75" customHeight="1">
      <c r="B53" s="8"/>
      <c r="C53" s="8"/>
      <c r="D53" s="228"/>
      <c r="E53" s="8"/>
      <c r="F53" s="228"/>
      <c r="G53" s="8"/>
      <c r="H53" s="8"/>
      <c r="I53" s="8"/>
      <c r="J53" s="8"/>
      <c r="K53" s="8"/>
      <c r="L53" s="228"/>
      <c r="M53" s="228"/>
      <c r="N53" s="228"/>
      <c r="O53" s="8"/>
      <c r="P53" s="228"/>
      <c r="Q53" s="8"/>
    </row>
    <row r="54" spans="2:17" ht="12.75" customHeight="1">
      <c r="B54" s="8"/>
      <c r="C54" s="8"/>
      <c r="D54" s="228"/>
      <c r="E54" s="8"/>
      <c r="F54" s="228"/>
      <c r="G54" s="8"/>
      <c r="H54" s="8"/>
      <c r="I54" s="8"/>
      <c r="J54" s="8"/>
      <c r="K54" s="8"/>
      <c r="L54" s="228"/>
      <c r="M54" s="228"/>
      <c r="N54" s="228"/>
      <c r="O54" s="8"/>
      <c r="P54" s="228"/>
      <c r="Q54" s="8"/>
    </row>
    <row r="55" spans="2:17" ht="12.75" customHeight="1">
      <c r="B55" s="8"/>
      <c r="C55" s="8"/>
      <c r="D55" s="228"/>
      <c r="E55" s="623"/>
      <c r="F55" s="228"/>
      <c r="G55" s="8"/>
      <c r="H55" s="8"/>
      <c r="I55" s="8"/>
      <c r="J55" s="8"/>
      <c r="K55" s="8"/>
      <c r="L55" s="228"/>
      <c r="M55" s="228"/>
      <c r="N55" s="228"/>
      <c r="O55" s="8"/>
      <c r="P55" s="228"/>
      <c r="Q55" s="8"/>
    </row>
    <row r="56" spans="2:17" ht="12.75" customHeight="1">
      <c r="B56" s="8"/>
      <c r="C56" s="8"/>
      <c r="D56" s="228"/>
      <c r="E56" s="8"/>
      <c r="F56" s="228"/>
      <c r="G56" s="8"/>
      <c r="H56" s="8"/>
      <c r="I56" s="8"/>
      <c r="J56" s="8"/>
      <c r="K56" s="8"/>
      <c r="L56" s="228"/>
      <c r="M56" s="228"/>
      <c r="N56" s="228"/>
      <c r="O56" s="8"/>
      <c r="P56" s="228"/>
      <c r="Q56" s="8"/>
    </row>
    <row r="57" spans="2:17" ht="12.75" customHeight="1">
      <c r="B57" s="8"/>
      <c r="C57" s="8"/>
      <c r="D57" s="228"/>
      <c r="E57" s="8"/>
      <c r="F57" s="228"/>
      <c r="G57" s="8"/>
      <c r="H57" s="8"/>
      <c r="I57" s="8"/>
      <c r="J57" s="8"/>
      <c r="K57" s="8"/>
      <c r="L57" s="228"/>
      <c r="M57" s="228"/>
      <c r="N57" s="228"/>
      <c r="O57" s="8"/>
      <c r="P57" s="228"/>
      <c r="Q57" s="8"/>
    </row>
    <row r="58" spans="2:17" ht="12.75" customHeight="1">
      <c r="B58" s="8"/>
      <c r="C58" s="8"/>
      <c r="D58" s="228"/>
      <c r="E58" s="8"/>
      <c r="F58" s="228"/>
      <c r="G58" s="8"/>
      <c r="H58" s="8"/>
      <c r="I58" s="8"/>
      <c r="J58" s="8"/>
      <c r="K58" s="8"/>
      <c r="L58" s="228"/>
      <c r="M58" s="228"/>
      <c r="N58" s="228"/>
      <c r="O58" s="8"/>
      <c r="P58" s="228"/>
      <c r="Q58" s="8"/>
    </row>
    <row r="59" spans="2:17" ht="12.75" customHeight="1">
      <c r="B59" s="8"/>
      <c r="C59" s="8"/>
      <c r="D59" s="228"/>
      <c r="E59" s="8"/>
      <c r="F59" s="228"/>
      <c r="G59" s="8"/>
      <c r="H59" s="8"/>
      <c r="I59" s="8"/>
      <c r="J59" s="8"/>
      <c r="K59" s="8"/>
      <c r="L59" s="228"/>
      <c r="M59" s="228"/>
      <c r="N59" s="228"/>
      <c r="O59" s="8"/>
      <c r="P59" s="228"/>
      <c r="Q59" s="8"/>
    </row>
    <row r="60" spans="2:17" ht="9.75" customHeight="1">
      <c r="B60" s="8"/>
      <c r="C60" s="8"/>
      <c r="D60" s="228"/>
      <c r="E60" s="8"/>
      <c r="F60" s="228"/>
      <c r="G60" s="8"/>
      <c r="H60" s="8"/>
      <c r="I60" s="8"/>
      <c r="J60" s="8"/>
      <c r="K60" s="8"/>
      <c r="L60" s="228"/>
      <c r="M60" s="228"/>
      <c r="N60" s="228"/>
      <c r="O60" s="8"/>
      <c r="P60" s="228"/>
      <c r="Q60" s="8"/>
    </row>
    <row r="61" spans="2:17" ht="9" customHeight="1">
      <c r="B61" s="8"/>
      <c r="C61" s="8"/>
      <c r="D61" s="228"/>
      <c r="E61" s="8"/>
      <c r="F61" s="228"/>
      <c r="G61" s="8"/>
      <c r="H61" s="8"/>
      <c r="I61" s="8"/>
      <c r="J61" s="8"/>
      <c r="K61" s="8"/>
      <c r="L61" s="228"/>
      <c r="M61" s="228"/>
      <c r="N61" s="228"/>
      <c r="O61" s="8"/>
      <c r="P61" s="228"/>
      <c r="Q61" s="8"/>
    </row>
    <row r="62" spans="2:17" ht="12.75" customHeight="1">
      <c r="B62" s="8"/>
      <c r="C62" s="8"/>
      <c r="D62" s="228"/>
      <c r="E62" s="8"/>
      <c r="F62" s="228"/>
      <c r="G62" s="8"/>
      <c r="H62" s="8"/>
      <c r="I62" s="8"/>
      <c r="J62" s="8"/>
      <c r="K62" s="8"/>
      <c r="L62" s="228"/>
      <c r="M62" s="228"/>
      <c r="N62" s="228"/>
      <c r="O62" s="8"/>
      <c r="P62" s="228"/>
      <c r="Q62" s="8"/>
    </row>
    <row r="63" spans="2:17" ht="9" customHeight="1">
      <c r="B63" s="8"/>
      <c r="C63" s="8"/>
      <c r="D63" s="228"/>
      <c r="E63" s="8"/>
      <c r="F63" s="228"/>
      <c r="G63" s="8"/>
      <c r="H63" s="8"/>
      <c r="I63" s="8"/>
      <c r="J63" s="8"/>
      <c r="K63" s="8"/>
      <c r="L63" s="228"/>
      <c r="M63" s="228"/>
      <c r="N63" s="228"/>
      <c r="O63" s="8"/>
      <c r="P63" s="228"/>
      <c r="Q63" s="8"/>
    </row>
    <row r="64" spans="2:17" ht="15" customHeight="1">
      <c r="B64" s="8"/>
      <c r="C64" s="8"/>
      <c r="D64" s="228"/>
      <c r="E64" s="8"/>
      <c r="F64" s="228"/>
      <c r="G64" s="8"/>
      <c r="H64" s="8"/>
      <c r="I64" s="8"/>
      <c r="J64" s="8"/>
      <c r="K64" s="8"/>
      <c r="L64" s="228"/>
      <c r="M64" s="228"/>
      <c r="N64" s="228"/>
      <c r="O64" s="8"/>
      <c r="P64" s="228"/>
      <c r="Q64" s="8"/>
    </row>
    <row r="65" spans="2:17" ht="12.75" customHeight="1">
      <c r="B65" s="8"/>
      <c r="C65" s="8"/>
      <c r="D65" s="228"/>
      <c r="E65" s="8"/>
      <c r="F65" s="228"/>
      <c r="G65" s="8"/>
      <c r="H65" s="8"/>
      <c r="I65" s="8"/>
      <c r="J65" s="8"/>
      <c r="K65" s="8"/>
      <c r="L65" s="228"/>
      <c r="M65" s="228"/>
      <c r="N65" s="228"/>
      <c r="O65" s="8"/>
      <c r="P65" s="228"/>
      <c r="Q65" s="8"/>
    </row>
    <row r="66" spans="2:17" ht="9" customHeight="1">
      <c r="B66" s="8"/>
      <c r="C66" s="8"/>
      <c r="D66" s="228"/>
      <c r="E66" s="8"/>
      <c r="F66" s="228"/>
      <c r="G66" s="8"/>
      <c r="H66" s="8"/>
      <c r="I66" s="8"/>
      <c r="J66" s="8"/>
      <c r="K66" s="8"/>
      <c r="L66" s="228"/>
      <c r="M66" s="228"/>
      <c r="N66" s="228"/>
      <c r="O66" s="8"/>
      <c r="P66" s="228"/>
      <c r="Q66" s="8"/>
    </row>
    <row r="67" spans="2:17" ht="12.75" customHeight="1">
      <c r="B67" s="8"/>
      <c r="C67" s="8"/>
      <c r="D67" s="228"/>
      <c r="E67" s="8"/>
      <c r="F67" s="228"/>
      <c r="G67" s="8"/>
      <c r="H67" s="8"/>
      <c r="I67" s="8"/>
      <c r="J67" s="8"/>
      <c r="K67" s="8"/>
      <c r="L67" s="228"/>
      <c r="M67" s="228"/>
      <c r="N67" s="228"/>
      <c r="O67" s="8"/>
      <c r="P67" s="228"/>
      <c r="Q67" s="8"/>
    </row>
    <row r="68" spans="2:17" ht="12.75" customHeight="1">
      <c r="B68" s="8"/>
      <c r="C68" s="8"/>
      <c r="D68" s="228"/>
      <c r="E68" s="8"/>
      <c r="F68" s="228"/>
      <c r="G68" s="8"/>
      <c r="H68" s="8"/>
      <c r="I68" s="8"/>
      <c r="J68" s="8"/>
      <c r="K68" s="8"/>
      <c r="L68" s="228"/>
      <c r="M68" s="228"/>
      <c r="N68" s="228"/>
      <c r="O68" s="8"/>
      <c r="P68" s="228"/>
      <c r="Q68" s="8"/>
    </row>
    <row r="69" spans="2:17" ht="12.75" customHeight="1">
      <c r="B69" s="8"/>
      <c r="C69" s="8"/>
      <c r="D69" s="228"/>
      <c r="E69" s="8"/>
      <c r="F69" s="228"/>
      <c r="G69" s="8"/>
      <c r="H69" s="8"/>
      <c r="I69" s="8"/>
      <c r="J69" s="8"/>
      <c r="K69" s="8"/>
      <c r="L69" s="228"/>
      <c r="M69" s="228"/>
      <c r="N69" s="228"/>
      <c r="O69" s="8"/>
      <c r="P69" s="228"/>
      <c r="Q69" s="8"/>
    </row>
    <row r="70" spans="2:17" ht="12.75" customHeight="1">
      <c r="B70" s="8"/>
      <c r="C70" s="8"/>
      <c r="D70" s="228"/>
      <c r="E70" s="8"/>
      <c r="F70" s="228"/>
      <c r="G70" s="8"/>
      <c r="H70" s="8"/>
      <c r="I70" s="8"/>
      <c r="J70" s="8"/>
      <c r="K70" s="8"/>
      <c r="L70" s="228"/>
      <c r="M70" s="228"/>
      <c r="N70" s="228"/>
      <c r="O70" s="8"/>
      <c r="P70" s="228"/>
      <c r="Q70" s="8"/>
    </row>
    <row r="71" spans="2:17" ht="12.75" customHeight="1">
      <c r="B71" s="8"/>
      <c r="C71" s="8"/>
      <c r="D71" s="228"/>
      <c r="E71" s="8"/>
      <c r="F71" s="228"/>
      <c r="G71" s="8"/>
      <c r="H71" s="8"/>
      <c r="I71" s="8"/>
      <c r="J71" s="8"/>
      <c r="K71" s="8"/>
      <c r="L71" s="228"/>
      <c r="M71" s="228"/>
      <c r="N71" s="228"/>
      <c r="O71" s="8"/>
      <c r="P71" s="228"/>
      <c r="Q71" s="8"/>
    </row>
    <row r="72" spans="2:17" ht="12.75" customHeight="1">
      <c r="B72" s="8"/>
      <c r="C72" s="8"/>
      <c r="D72" s="228"/>
      <c r="E72" s="8"/>
      <c r="F72" s="228"/>
      <c r="G72" s="8"/>
      <c r="H72" s="8"/>
      <c r="I72" s="8"/>
      <c r="J72" s="8"/>
      <c r="K72" s="8"/>
      <c r="L72" s="228"/>
      <c r="M72" s="228"/>
      <c r="N72" s="228"/>
      <c r="O72" s="8"/>
      <c r="P72" s="228"/>
      <c r="Q72" s="8"/>
    </row>
    <row r="73" spans="2:17" ht="12.75" customHeight="1">
      <c r="B73" s="8"/>
      <c r="C73" s="8"/>
      <c r="D73" s="228"/>
      <c r="E73" s="8"/>
      <c r="F73" s="228"/>
      <c r="G73" s="8"/>
      <c r="H73" s="8"/>
      <c r="I73" s="8"/>
      <c r="J73" s="8"/>
      <c r="K73" s="8"/>
      <c r="L73" s="228"/>
      <c r="M73" s="228"/>
      <c r="N73" s="228"/>
      <c r="O73" s="8"/>
      <c r="P73" s="228"/>
      <c r="Q73" s="8"/>
    </row>
    <row r="74" spans="2:17" ht="12.75" customHeight="1">
      <c r="B74" s="8"/>
      <c r="C74" s="8"/>
      <c r="D74" s="228"/>
      <c r="E74" s="8"/>
      <c r="F74" s="228"/>
      <c r="G74" s="8"/>
      <c r="H74" s="8"/>
      <c r="I74" s="8"/>
      <c r="J74" s="8"/>
      <c r="K74" s="8"/>
      <c r="L74" s="228"/>
      <c r="M74" s="228"/>
      <c r="N74" s="228"/>
      <c r="O74" s="8"/>
      <c r="P74" s="228"/>
      <c r="Q74" s="8"/>
    </row>
    <row r="75" spans="2:17" ht="12.75" customHeight="1">
      <c r="B75" s="8"/>
      <c r="C75" s="8"/>
      <c r="D75" s="228"/>
      <c r="E75" s="8"/>
      <c r="F75" s="228"/>
      <c r="G75" s="8"/>
      <c r="H75" s="8"/>
      <c r="I75" s="8"/>
      <c r="J75" s="8"/>
      <c r="K75" s="8"/>
      <c r="L75" s="228"/>
      <c r="M75" s="228"/>
      <c r="N75" s="228"/>
      <c r="O75" s="8"/>
      <c r="P75" s="228"/>
      <c r="Q75" s="8"/>
    </row>
    <row r="76" spans="2:17" ht="12.75" customHeight="1">
      <c r="B76" s="8"/>
      <c r="C76" s="8"/>
      <c r="D76" s="228"/>
      <c r="E76" s="8"/>
      <c r="F76" s="228"/>
      <c r="G76" s="8"/>
      <c r="H76" s="8"/>
      <c r="I76" s="8"/>
      <c r="J76" s="8"/>
      <c r="K76" s="8"/>
      <c r="L76" s="228"/>
      <c r="M76" s="228"/>
      <c r="N76" s="228"/>
      <c r="O76" s="8"/>
      <c r="P76" s="228"/>
      <c r="Q76" s="8"/>
    </row>
    <row r="77" spans="2:17" ht="12.75" customHeight="1">
      <c r="B77" s="8"/>
      <c r="C77" s="8"/>
      <c r="D77" s="228"/>
      <c r="E77" s="8"/>
      <c r="F77" s="228"/>
      <c r="G77" s="8"/>
      <c r="H77" s="8"/>
      <c r="I77" s="8"/>
      <c r="J77" s="8"/>
      <c r="K77" s="8"/>
      <c r="L77" s="228"/>
      <c r="M77" s="228"/>
      <c r="N77" s="228"/>
      <c r="O77" s="8"/>
      <c r="P77" s="228"/>
      <c r="Q77" s="8"/>
    </row>
    <row r="78" spans="2:17" ht="12.75" customHeight="1">
      <c r="B78" s="8"/>
      <c r="C78" s="8"/>
      <c r="D78" s="228"/>
      <c r="E78" s="8"/>
      <c r="F78" s="228"/>
      <c r="G78" s="8"/>
      <c r="H78" s="8"/>
      <c r="I78" s="8"/>
      <c r="J78" s="8"/>
      <c r="K78" s="8"/>
      <c r="L78" s="228"/>
      <c r="M78" s="228"/>
      <c r="N78" s="228"/>
      <c r="O78" s="8"/>
      <c r="P78" s="228"/>
      <c r="Q78" s="8"/>
    </row>
    <row r="79" spans="2:17" ht="12.75" customHeight="1">
      <c r="B79" s="8"/>
      <c r="C79" s="8"/>
      <c r="D79" s="228"/>
      <c r="E79" s="8"/>
      <c r="F79" s="228"/>
      <c r="G79" s="8"/>
      <c r="H79" s="8"/>
      <c r="I79" s="8"/>
      <c r="J79" s="8"/>
      <c r="K79" s="8"/>
      <c r="L79" s="228"/>
      <c r="M79" s="228"/>
      <c r="N79" s="228"/>
      <c r="O79" s="8"/>
      <c r="P79" s="228"/>
      <c r="Q79" s="8"/>
    </row>
    <row r="80" spans="2:17" ht="12.75" customHeight="1">
      <c r="B80" s="8"/>
      <c r="C80" s="8"/>
      <c r="D80" s="228"/>
      <c r="E80" s="8"/>
      <c r="F80" s="228"/>
      <c r="G80" s="8"/>
      <c r="H80" s="8"/>
      <c r="I80" s="8"/>
      <c r="J80" s="8"/>
      <c r="K80" s="8"/>
      <c r="L80" s="228"/>
      <c r="M80" s="228"/>
      <c r="N80" s="228"/>
      <c r="O80" s="8"/>
      <c r="P80" s="228"/>
      <c r="Q80" s="8"/>
    </row>
    <row r="81" spans="2:17" ht="12.75" customHeight="1">
      <c r="B81" s="8"/>
      <c r="C81" s="8"/>
      <c r="D81" s="228"/>
      <c r="E81" s="8"/>
      <c r="F81" s="228"/>
      <c r="G81" s="8"/>
      <c r="H81" s="8"/>
      <c r="I81" s="8"/>
      <c r="J81" s="8"/>
      <c r="K81" s="8"/>
      <c r="L81" s="228"/>
      <c r="M81" s="228"/>
      <c r="N81" s="228"/>
      <c r="O81" s="8"/>
      <c r="P81" s="228"/>
      <c r="Q81" s="8"/>
    </row>
    <row r="82" spans="2:17" ht="12.75" customHeight="1">
      <c r="B82" s="8"/>
      <c r="C82" s="8"/>
      <c r="D82" s="228"/>
      <c r="E82" s="8"/>
      <c r="F82" s="228"/>
      <c r="G82" s="8"/>
      <c r="H82" s="8"/>
      <c r="I82" s="8"/>
      <c r="J82" s="8"/>
      <c r="K82" s="8"/>
      <c r="L82" s="228"/>
      <c r="M82" s="228"/>
      <c r="N82" s="228"/>
      <c r="O82" s="8"/>
      <c r="P82" s="228"/>
      <c r="Q82" s="8"/>
    </row>
    <row r="83" spans="2:17" ht="12.75" customHeight="1">
      <c r="B83" s="8"/>
      <c r="C83" s="8"/>
      <c r="D83" s="228"/>
      <c r="E83" s="8"/>
      <c r="F83" s="228"/>
      <c r="G83" s="8"/>
      <c r="H83" s="8"/>
      <c r="I83" s="8"/>
      <c r="J83" s="8"/>
      <c r="K83" s="8"/>
      <c r="L83" s="228"/>
      <c r="M83" s="228"/>
      <c r="N83" s="228"/>
      <c r="O83" s="8"/>
      <c r="P83" s="228"/>
      <c r="Q83" s="8"/>
    </row>
    <row r="84" spans="2:17" ht="12.75" customHeight="1">
      <c r="B84" s="8"/>
      <c r="C84" s="8"/>
      <c r="D84" s="228"/>
      <c r="E84" s="8"/>
      <c r="F84" s="228"/>
      <c r="G84" s="8"/>
      <c r="H84" s="8"/>
      <c r="I84" s="8"/>
      <c r="J84" s="8"/>
      <c r="K84" s="8"/>
      <c r="L84" s="228"/>
      <c r="M84" s="228"/>
      <c r="N84" s="228"/>
      <c r="O84" s="8"/>
      <c r="P84" s="228"/>
      <c r="Q84" s="8"/>
    </row>
    <row r="85" spans="2:17" ht="12.75" customHeight="1">
      <c r="B85" s="8"/>
      <c r="C85" s="8"/>
      <c r="D85" s="228"/>
      <c r="E85" s="8"/>
      <c r="F85" s="228"/>
      <c r="G85" s="8"/>
      <c r="H85" s="8"/>
      <c r="I85" s="8"/>
      <c r="J85" s="8"/>
      <c r="K85" s="8"/>
      <c r="L85" s="228"/>
      <c r="M85" s="228"/>
      <c r="N85" s="228"/>
      <c r="O85" s="8"/>
      <c r="P85" s="228"/>
      <c r="Q85" s="8"/>
    </row>
    <row r="86" spans="2:17" ht="12.75" customHeight="1">
      <c r="B86" s="8"/>
      <c r="C86" s="8"/>
      <c r="D86" s="228"/>
      <c r="E86" s="8"/>
      <c r="F86" s="228"/>
      <c r="G86" s="8"/>
      <c r="H86" s="8"/>
      <c r="I86" s="8"/>
      <c r="J86" s="8"/>
      <c r="K86" s="8"/>
      <c r="L86" s="228"/>
      <c r="M86" s="228"/>
      <c r="N86" s="228"/>
      <c r="O86" s="8"/>
      <c r="P86" s="228"/>
      <c r="Q86" s="8"/>
    </row>
    <row r="87" spans="2:17" ht="12.75" customHeight="1">
      <c r="B87" s="8"/>
      <c r="C87" s="8"/>
      <c r="D87" s="228"/>
      <c r="E87" s="8"/>
      <c r="F87" s="228"/>
      <c r="G87" s="8"/>
      <c r="H87" s="8"/>
      <c r="I87" s="8"/>
      <c r="J87" s="8"/>
      <c r="K87" s="8"/>
      <c r="L87" s="228"/>
      <c r="M87" s="228"/>
      <c r="N87" s="228"/>
      <c r="O87" s="8"/>
      <c r="P87" s="228"/>
      <c r="Q87" s="8"/>
    </row>
    <row r="88" spans="2:17" ht="12.75" customHeight="1">
      <c r="B88" s="8"/>
      <c r="C88" s="8"/>
      <c r="D88" s="228"/>
      <c r="E88" s="8"/>
      <c r="F88" s="228"/>
      <c r="G88" s="8"/>
      <c r="H88" s="8"/>
      <c r="I88" s="8"/>
      <c r="J88" s="8"/>
      <c r="K88" s="8"/>
      <c r="L88" s="228"/>
      <c r="M88" s="228"/>
      <c r="N88" s="228"/>
      <c r="O88" s="8"/>
      <c r="P88" s="228"/>
      <c r="Q88" s="8"/>
    </row>
    <row r="89" spans="2:17" ht="12.75" customHeight="1">
      <c r="B89" s="8"/>
      <c r="C89" s="8"/>
      <c r="D89" s="228"/>
      <c r="E89" s="8"/>
      <c r="F89" s="228"/>
      <c r="G89" s="8"/>
      <c r="H89" s="8"/>
      <c r="I89" s="8"/>
      <c r="J89" s="8"/>
      <c r="K89" s="8"/>
      <c r="L89" s="228"/>
      <c r="M89" s="228"/>
      <c r="N89" s="228"/>
      <c r="O89" s="8"/>
      <c r="P89" s="228"/>
      <c r="Q89" s="8"/>
    </row>
    <row r="90" spans="2:17" ht="12.75" customHeight="1">
      <c r="B90" s="8"/>
      <c r="C90" s="8"/>
      <c r="D90" s="228"/>
      <c r="E90" s="8"/>
      <c r="F90" s="228"/>
      <c r="G90" s="8"/>
      <c r="H90" s="8"/>
      <c r="I90" s="8"/>
      <c r="J90" s="8"/>
      <c r="K90" s="8"/>
      <c r="L90" s="228"/>
      <c r="M90" s="228"/>
      <c r="N90" s="228"/>
      <c r="O90" s="8"/>
      <c r="P90" s="228"/>
      <c r="Q90" s="8"/>
    </row>
    <row r="91" spans="2:17" ht="12.75" customHeight="1">
      <c r="B91" s="8"/>
      <c r="C91" s="8"/>
      <c r="D91" s="228"/>
      <c r="E91" s="8"/>
      <c r="F91" s="228"/>
      <c r="G91" s="8"/>
      <c r="H91" s="8"/>
      <c r="I91" s="8"/>
      <c r="J91" s="8"/>
      <c r="K91" s="8"/>
      <c r="L91" s="228"/>
      <c r="M91" s="228"/>
      <c r="N91" s="228"/>
      <c r="O91" s="8"/>
      <c r="P91" s="228"/>
      <c r="Q91" s="8"/>
    </row>
    <row r="92" spans="2:17" ht="12.75" customHeight="1">
      <c r="B92" s="8"/>
      <c r="C92" s="8"/>
      <c r="D92" s="228"/>
      <c r="E92" s="8"/>
      <c r="F92" s="228"/>
      <c r="G92" s="8"/>
      <c r="H92" s="8"/>
      <c r="I92" s="8"/>
      <c r="J92" s="8"/>
      <c r="K92" s="8"/>
      <c r="L92" s="228"/>
      <c r="M92" s="228"/>
      <c r="N92" s="228"/>
      <c r="O92" s="8"/>
      <c r="P92" s="228"/>
      <c r="Q92" s="8"/>
    </row>
    <row r="93" spans="2:17" ht="12.75" customHeight="1">
      <c r="B93" s="8"/>
      <c r="C93" s="8"/>
      <c r="D93" s="228"/>
      <c r="E93" s="8"/>
      <c r="F93" s="228"/>
      <c r="G93" s="8"/>
      <c r="H93" s="8"/>
      <c r="I93" s="8"/>
      <c r="J93" s="8"/>
      <c r="K93" s="8"/>
      <c r="L93" s="228"/>
      <c r="M93" s="228"/>
      <c r="N93" s="228"/>
      <c r="O93" s="8"/>
      <c r="P93" s="228"/>
      <c r="Q93" s="8"/>
    </row>
    <row r="94" spans="2:17" ht="12.75" customHeight="1">
      <c r="B94" s="8"/>
      <c r="C94" s="8"/>
      <c r="D94" s="228"/>
      <c r="E94" s="8"/>
      <c r="F94" s="228"/>
      <c r="G94" s="8"/>
      <c r="H94" s="8"/>
      <c r="I94" s="8"/>
      <c r="J94" s="8"/>
      <c r="K94" s="8"/>
      <c r="L94" s="228"/>
      <c r="M94" s="228"/>
      <c r="N94" s="228"/>
      <c r="O94" s="8"/>
      <c r="P94" s="228"/>
      <c r="Q94" s="8"/>
    </row>
    <row r="95" spans="2:17" ht="12.75" customHeight="1">
      <c r="B95" s="8"/>
      <c r="C95" s="8"/>
      <c r="D95" s="228"/>
      <c r="E95" s="8"/>
      <c r="F95" s="228"/>
      <c r="G95" s="8"/>
      <c r="H95" s="8"/>
      <c r="I95" s="8"/>
      <c r="J95" s="8"/>
      <c r="K95" s="8"/>
      <c r="L95" s="228"/>
      <c r="M95" s="228"/>
      <c r="N95" s="228"/>
      <c r="O95" s="8"/>
      <c r="P95" s="228"/>
      <c r="Q95" s="8"/>
    </row>
    <row r="96" spans="2:17" ht="12.75" customHeight="1">
      <c r="B96" s="8"/>
      <c r="C96" s="8"/>
      <c r="D96" s="228"/>
      <c r="E96" s="8"/>
      <c r="F96" s="228"/>
      <c r="G96" s="8"/>
      <c r="H96" s="8"/>
      <c r="I96" s="8"/>
      <c r="J96" s="8"/>
      <c r="K96" s="8"/>
      <c r="L96" s="228"/>
      <c r="M96" s="228"/>
      <c r="N96" s="228"/>
      <c r="O96" s="8"/>
      <c r="P96" s="228"/>
      <c r="Q96" s="8"/>
    </row>
    <row r="97" spans="2:17" ht="12.75" customHeight="1">
      <c r="B97" s="8"/>
      <c r="C97" s="8"/>
      <c r="D97" s="228"/>
      <c r="E97" s="8"/>
      <c r="F97" s="228"/>
      <c r="G97" s="8"/>
      <c r="H97" s="8"/>
      <c r="I97" s="8"/>
      <c r="J97" s="8"/>
      <c r="K97" s="8"/>
      <c r="L97" s="228"/>
      <c r="M97" s="228"/>
      <c r="N97" s="228"/>
      <c r="O97" s="8"/>
      <c r="P97" s="228"/>
      <c r="Q97" s="8"/>
    </row>
    <row r="98" spans="2:17" ht="12.75" customHeight="1">
      <c r="B98" s="8"/>
      <c r="C98" s="8"/>
      <c r="D98" s="228"/>
      <c r="E98" s="8"/>
      <c r="F98" s="228"/>
      <c r="G98" s="8"/>
      <c r="H98" s="8"/>
      <c r="I98" s="8"/>
      <c r="J98" s="8"/>
      <c r="K98" s="8"/>
      <c r="L98" s="228"/>
      <c r="M98" s="228"/>
      <c r="N98" s="228"/>
      <c r="O98" s="8"/>
      <c r="P98" s="228"/>
      <c r="Q98" s="8"/>
    </row>
    <row r="99" spans="2:17" ht="12.75" customHeight="1">
      <c r="B99" s="8"/>
      <c r="C99" s="8"/>
      <c r="D99" s="228"/>
      <c r="E99" s="8"/>
      <c r="F99" s="228"/>
      <c r="G99" s="8"/>
      <c r="H99" s="8"/>
      <c r="I99" s="8"/>
      <c r="J99" s="8"/>
      <c r="K99" s="8"/>
      <c r="L99" s="228"/>
      <c r="M99" s="228"/>
      <c r="N99" s="228"/>
      <c r="O99" s="8"/>
      <c r="P99" s="228"/>
      <c r="Q99" s="8"/>
    </row>
    <row r="100" spans="2:17" ht="12.75" customHeight="1">
      <c r="B100" s="8"/>
      <c r="C100" s="8"/>
      <c r="D100" s="228"/>
      <c r="E100" s="8"/>
      <c r="F100" s="228"/>
      <c r="G100" s="8"/>
      <c r="H100" s="8"/>
      <c r="I100" s="8"/>
      <c r="J100" s="8"/>
      <c r="K100" s="8"/>
      <c r="L100" s="228"/>
      <c r="M100" s="228"/>
      <c r="N100" s="228"/>
      <c r="O100" s="8"/>
      <c r="P100" s="228"/>
      <c r="Q100" s="8"/>
    </row>
    <row r="101" spans="2:17" ht="9.75" customHeight="1">
      <c r="B101" s="8"/>
      <c r="C101" s="8"/>
      <c r="D101" s="228"/>
      <c r="E101" s="8"/>
      <c r="F101" s="228"/>
      <c r="G101" s="8"/>
      <c r="H101" s="8"/>
      <c r="I101" s="8"/>
      <c r="J101" s="8"/>
      <c r="K101" s="8"/>
      <c r="L101" s="228"/>
      <c r="M101" s="228"/>
      <c r="N101" s="228"/>
      <c r="O101" s="8"/>
      <c r="P101" s="228"/>
      <c r="Q101" s="8"/>
    </row>
    <row r="102" spans="2:17" ht="9" customHeight="1">
      <c r="B102" s="8"/>
      <c r="C102" s="8"/>
      <c r="D102" s="228"/>
      <c r="E102" s="8"/>
      <c r="F102" s="228"/>
      <c r="G102" s="8"/>
      <c r="H102" s="8"/>
      <c r="I102" s="8"/>
      <c r="J102" s="8"/>
      <c r="K102" s="8"/>
      <c r="L102" s="228"/>
      <c r="M102" s="228"/>
      <c r="N102" s="228"/>
      <c r="O102" s="8"/>
      <c r="P102" s="228"/>
      <c r="Q102" s="8"/>
    </row>
    <row r="103" spans="2:17" ht="9" customHeight="1">
      <c r="B103" s="8"/>
      <c r="C103" s="8"/>
      <c r="D103" s="228"/>
      <c r="E103" s="8"/>
      <c r="F103" s="228"/>
      <c r="G103" s="8"/>
      <c r="H103" s="8"/>
      <c r="I103" s="8"/>
      <c r="J103" s="8"/>
      <c r="K103" s="8"/>
      <c r="L103" s="228"/>
      <c r="M103" s="228"/>
      <c r="N103" s="228"/>
      <c r="O103" s="8"/>
      <c r="P103" s="228"/>
      <c r="Q103" s="8"/>
    </row>
    <row r="104" spans="2:17" ht="9" customHeight="1">
      <c r="B104" s="8"/>
      <c r="C104" s="8"/>
      <c r="D104" s="228"/>
      <c r="E104" s="8"/>
      <c r="F104" s="228"/>
      <c r="G104" s="8"/>
      <c r="H104" s="8"/>
      <c r="I104" s="8"/>
      <c r="J104" s="8"/>
      <c r="K104" s="8"/>
      <c r="L104" s="228"/>
      <c r="M104" s="228"/>
      <c r="N104" s="228"/>
      <c r="O104" s="8"/>
      <c r="P104" s="228"/>
      <c r="Q104" s="8"/>
    </row>
    <row r="105" spans="2:17" ht="12.75" customHeight="1">
      <c r="B105" s="8"/>
      <c r="C105" s="8"/>
      <c r="D105" s="228"/>
      <c r="E105" s="8"/>
      <c r="F105" s="228"/>
      <c r="G105" s="8"/>
      <c r="H105" s="8"/>
      <c r="I105" s="8"/>
      <c r="J105" s="8"/>
      <c r="K105" s="8"/>
      <c r="L105" s="228"/>
      <c r="M105" s="228"/>
      <c r="N105" s="228"/>
      <c r="O105" s="8"/>
      <c r="P105" s="228"/>
      <c r="Q105" s="8"/>
    </row>
    <row r="106" spans="2:17" ht="12.75" customHeight="1">
      <c r="B106" s="8"/>
      <c r="C106" s="8"/>
      <c r="D106" s="228"/>
      <c r="E106" s="8"/>
      <c r="F106" s="228"/>
      <c r="G106" s="8"/>
      <c r="H106" s="8"/>
      <c r="I106" s="8"/>
      <c r="J106" s="8"/>
      <c r="K106" s="8"/>
      <c r="L106" s="228"/>
      <c r="M106" s="228"/>
      <c r="N106" s="228"/>
      <c r="O106" s="8"/>
      <c r="P106" s="228"/>
      <c r="Q106" s="8"/>
    </row>
    <row r="107" spans="2:17" ht="12.75" customHeight="1">
      <c r="B107" s="8"/>
      <c r="C107" s="8"/>
      <c r="D107" s="228"/>
      <c r="E107" s="8"/>
      <c r="F107" s="228"/>
      <c r="G107" s="8"/>
      <c r="H107" s="8"/>
      <c r="I107" s="8"/>
      <c r="J107" s="8"/>
      <c r="K107" s="8"/>
      <c r="L107" s="228"/>
      <c r="M107" s="228"/>
      <c r="N107" s="228"/>
      <c r="O107" s="8"/>
      <c r="P107" s="228"/>
      <c r="Q107" s="8"/>
    </row>
    <row r="108" spans="2:17" ht="12.75" customHeight="1">
      <c r="B108" s="8"/>
      <c r="C108" s="8"/>
      <c r="D108" s="228"/>
      <c r="E108" s="8"/>
      <c r="F108" s="228"/>
      <c r="G108" s="8"/>
      <c r="H108" s="8"/>
      <c r="I108" s="8"/>
      <c r="J108" s="8"/>
      <c r="K108" s="8"/>
      <c r="L108" s="228"/>
      <c r="M108" s="228"/>
      <c r="N108" s="228"/>
      <c r="O108" s="8"/>
      <c r="P108" s="228"/>
      <c r="Q108" s="8"/>
    </row>
    <row r="109" spans="2:17" ht="12.75" customHeight="1">
      <c r="B109" s="8"/>
      <c r="C109" s="8"/>
      <c r="D109" s="228"/>
      <c r="E109" s="8"/>
      <c r="F109" s="228"/>
      <c r="G109" s="8"/>
      <c r="H109" s="8"/>
      <c r="I109" s="8"/>
      <c r="J109" s="8"/>
      <c r="K109" s="8"/>
      <c r="L109" s="228"/>
      <c r="M109" s="228"/>
      <c r="N109" s="228"/>
      <c r="O109" s="8"/>
      <c r="P109" s="228"/>
      <c r="Q109" s="8"/>
    </row>
    <row r="110" spans="2:17" ht="12.75" customHeight="1">
      <c r="B110" s="8"/>
      <c r="C110" s="8"/>
      <c r="D110" s="228"/>
      <c r="E110" s="8"/>
      <c r="F110" s="228"/>
      <c r="G110" s="8"/>
      <c r="H110" s="8"/>
      <c r="I110" s="8"/>
      <c r="J110" s="8"/>
      <c r="K110" s="8"/>
      <c r="L110" s="228"/>
      <c r="M110" s="228"/>
      <c r="N110" s="228"/>
      <c r="O110" s="8"/>
      <c r="P110" s="228"/>
      <c r="Q110" s="8"/>
    </row>
    <row r="111" spans="2:17" ht="12.75" customHeight="1">
      <c r="B111" s="8"/>
      <c r="C111" s="8"/>
      <c r="D111" s="228"/>
      <c r="E111" s="8"/>
      <c r="F111" s="228"/>
      <c r="G111" s="8"/>
      <c r="H111" s="8"/>
      <c r="I111" s="8"/>
      <c r="J111" s="8"/>
      <c r="K111" s="8"/>
      <c r="L111" s="228"/>
      <c r="M111" s="228"/>
      <c r="N111" s="228"/>
      <c r="O111" s="8"/>
      <c r="P111" s="228"/>
      <c r="Q111" s="8"/>
    </row>
    <row r="112" spans="2:17" ht="12.75" customHeight="1">
      <c r="B112" s="8"/>
      <c r="C112" s="8"/>
      <c r="D112" s="228"/>
      <c r="E112" s="8"/>
      <c r="F112" s="228"/>
      <c r="G112" s="8"/>
      <c r="H112" s="8"/>
      <c r="I112" s="8"/>
      <c r="J112" s="8"/>
      <c r="K112" s="8"/>
      <c r="L112" s="228"/>
      <c r="M112" s="228"/>
      <c r="N112" s="228"/>
      <c r="O112" s="8"/>
      <c r="P112" s="228"/>
      <c r="Q112" s="8"/>
    </row>
    <row r="113" spans="2:17" ht="12.75" customHeight="1">
      <c r="B113" s="8"/>
      <c r="C113" s="8"/>
      <c r="D113" s="228"/>
      <c r="E113" s="8"/>
      <c r="F113" s="228"/>
      <c r="G113" s="8"/>
      <c r="H113" s="8"/>
      <c r="I113" s="8"/>
      <c r="J113" s="8"/>
      <c r="K113" s="8"/>
      <c r="L113" s="228"/>
      <c r="M113" s="228"/>
      <c r="N113" s="228"/>
      <c r="O113" s="8"/>
      <c r="P113" s="228"/>
      <c r="Q113" s="8"/>
    </row>
    <row r="114" spans="2:17" ht="12.75" customHeight="1">
      <c r="B114" s="8"/>
      <c r="C114" s="8"/>
      <c r="D114" s="228"/>
      <c r="E114" s="8"/>
      <c r="F114" s="228"/>
      <c r="G114" s="8"/>
      <c r="H114" s="8"/>
      <c r="I114" s="8"/>
      <c r="J114" s="8"/>
      <c r="K114" s="8"/>
      <c r="L114" s="228"/>
      <c r="M114" s="228"/>
      <c r="N114" s="228"/>
      <c r="O114" s="8"/>
      <c r="P114" s="228"/>
      <c r="Q114" s="8"/>
    </row>
    <row r="115" spans="2:17" ht="12.75" customHeight="1">
      <c r="B115" s="8"/>
      <c r="C115" s="8"/>
      <c r="D115" s="228"/>
      <c r="E115" s="8"/>
      <c r="F115" s="228"/>
      <c r="G115" s="8"/>
      <c r="H115" s="8"/>
      <c r="I115" s="8"/>
      <c r="J115" s="8"/>
      <c r="K115" s="8"/>
      <c r="L115" s="228"/>
      <c r="M115" s="228"/>
      <c r="N115" s="228"/>
      <c r="O115" s="8"/>
      <c r="P115" s="228"/>
      <c r="Q115" s="8"/>
    </row>
    <row r="116" spans="2:17" ht="12.75" customHeight="1">
      <c r="B116" s="8"/>
      <c r="C116" s="8"/>
      <c r="D116" s="228"/>
      <c r="E116" s="8"/>
      <c r="F116" s="228"/>
      <c r="G116" s="8"/>
      <c r="H116" s="8"/>
      <c r="I116" s="8"/>
      <c r="J116" s="8"/>
      <c r="K116" s="8"/>
      <c r="L116" s="228"/>
      <c r="M116" s="228"/>
      <c r="N116" s="228"/>
      <c r="O116" s="8"/>
      <c r="P116" s="228"/>
      <c r="Q116" s="8"/>
    </row>
    <row r="117" spans="2:17" ht="12.75" customHeight="1">
      <c r="B117" s="8"/>
      <c r="C117" s="8"/>
      <c r="D117" s="228"/>
      <c r="E117" s="8"/>
      <c r="F117" s="228"/>
      <c r="G117" s="8"/>
      <c r="H117" s="8"/>
      <c r="I117" s="8"/>
      <c r="J117" s="8"/>
      <c r="K117" s="8"/>
      <c r="L117" s="228"/>
      <c r="M117" s="228"/>
      <c r="N117" s="228"/>
      <c r="O117" s="8"/>
      <c r="P117" s="228"/>
      <c r="Q117" s="8"/>
    </row>
    <row r="118" spans="2:17" ht="12.75" customHeight="1">
      <c r="B118" s="8"/>
      <c r="C118" s="8"/>
      <c r="D118" s="228"/>
      <c r="E118" s="8"/>
      <c r="F118" s="228"/>
      <c r="G118" s="8"/>
      <c r="H118" s="8"/>
      <c r="I118" s="8"/>
      <c r="J118" s="8"/>
      <c r="K118" s="8"/>
      <c r="L118" s="228"/>
      <c r="M118" s="228"/>
      <c r="N118" s="228"/>
      <c r="O118" s="8"/>
      <c r="P118" s="228"/>
      <c r="Q118" s="8"/>
    </row>
    <row r="119" spans="2:17" ht="12.75">
      <c r="B119" s="8"/>
      <c r="C119" s="8"/>
      <c r="D119" s="228"/>
      <c r="E119" s="8"/>
      <c r="F119" s="228"/>
      <c r="G119" s="8"/>
      <c r="H119" s="8"/>
      <c r="I119" s="8"/>
      <c r="J119" s="8"/>
      <c r="K119" s="8"/>
      <c r="L119" s="228"/>
      <c r="M119" s="228"/>
      <c r="N119" s="228"/>
      <c r="O119" s="8"/>
      <c r="P119" s="228"/>
      <c r="Q119" s="8"/>
    </row>
    <row r="120" spans="2:17" ht="12.75">
      <c r="B120" s="8"/>
      <c r="C120" s="8"/>
      <c r="D120" s="228"/>
      <c r="E120" s="8"/>
      <c r="F120" s="228"/>
      <c r="G120" s="8"/>
      <c r="H120" s="8"/>
      <c r="I120" s="8"/>
      <c r="J120" s="8"/>
      <c r="K120" s="8"/>
      <c r="L120" s="228"/>
      <c r="M120" s="228"/>
      <c r="N120" s="228"/>
      <c r="O120" s="8"/>
      <c r="P120" s="228"/>
      <c r="Q120" s="8"/>
    </row>
    <row r="121" spans="2:17" ht="12.75">
      <c r="B121" s="8"/>
      <c r="C121" s="8"/>
      <c r="D121" s="228"/>
      <c r="E121" s="8"/>
      <c r="F121" s="228"/>
      <c r="G121" s="8"/>
      <c r="H121" s="8"/>
      <c r="I121" s="8"/>
      <c r="J121" s="8"/>
      <c r="K121" s="8"/>
      <c r="L121" s="228"/>
      <c r="M121" s="228"/>
      <c r="N121" s="228"/>
      <c r="O121" s="8"/>
      <c r="P121" s="228"/>
      <c r="Q121" s="8"/>
    </row>
    <row r="122" spans="2:17" ht="12.75">
      <c r="B122" s="8"/>
      <c r="C122" s="8"/>
      <c r="D122" s="228"/>
      <c r="E122" s="8"/>
      <c r="F122" s="228"/>
      <c r="G122" s="8"/>
      <c r="H122" s="8"/>
      <c r="I122" s="8"/>
      <c r="J122" s="8"/>
      <c r="K122" s="8"/>
      <c r="L122" s="228"/>
      <c r="M122" s="228"/>
      <c r="N122" s="228"/>
      <c r="O122" s="8"/>
      <c r="P122" s="228"/>
      <c r="Q122" s="8"/>
    </row>
    <row r="123" spans="2:17" ht="12.75">
      <c r="B123" s="8"/>
      <c r="C123" s="8"/>
      <c r="D123" s="228"/>
      <c r="E123" s="8"/>
      <c r="F123" s="228"/>
      <c r="G123" s="8"/>
      <c r="H123" s="8"/>
      <c r="I123" s="8"/>
      <c r="J123" s="8"/>
      <c r="K123" s="8"/>
      <c r="L123" s="228"/>
      <c r="M123" s="228"/>
      <c r="N123" s="228"/>
      <c r="O123" s="8"/>
      <c r="P123" s="228"/>
      <c r="Q123" s="8"/>
    </row>
    <row r="124" spans="2:17" ht="9" customHeight="1">
      <c r="B124" s="8"/>
      <c r="C124" s="8"/>
      <c r="D124" s="228"/>
      <c r="E124" s="8"/>
      <c r="F124" s="228"/>
      <c r="G124" s="8"/>
      <c r="H124" s="8"/>
      <c r="I124" s="8"/>
      <c r="J124" s="8"/>
      <c r="K124" s="8"/>
      <c r="L124" s="228"/>
      <c r="M124" s="228"/>
      <c r="N124" s="228"/>
      <c r="O124" s="8"/>
      <c r="P124" s="228"/>
      <c r="Q124" s="8"/>
    </row>
    <row r="125" spans="2:17" ht="12.75">
      <c r="B125" s="8"/>
      <c r="C125" s="8"/>
      <c r="D125" s="228"/>
      <c r="E125" s="8"/>
      <c r="F125" s="228"/>
      <c r="G125" s="8"/>
      <c r="H125" s="8"/>
      <c r="I125" s="8"/>
      <c r="J125" s="8"/>
      <c r="K125" s="8"/>
      <c r="L125" s="228"/>
      <c r="M125" s="228"/>
      <c r="N125" s="228"/>
      <c r="O125" s="8"/>
      <c r="P125" s="228"/>
      <c r="Q125" s="8"/>
    </row>
  </sheetData>
  <sheetProtection password="C7A0" sheet="1" objects="1" scenarios="1"/>
  <hyperlinks>
    <hyperlink ref="C39" r:id="rId1" display="mailto:ir@kpn.com"/>
    <hyperlink ref="C40" r:id="rId2" display="www.kpn.com/ir"/>
  </hyperlinks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82" r:id="rId4"/>
  <headerFooter alignWithMargins="0">
    <oddFooter xml:space="preserve">&amp;L&amp;"KPN Sans,Regular"KPN Investor Relations&amp;C&amp;"KPN Sans,Regular"&amp;A&amp;R&amp;"KPN Sans,Regular"Q4 2008 </oddFooter>
  </headerFooter>
  <rowBreaks count="1" manualBreakCount="1">
    <brk id="103" max="22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1.25" style="1" customWidth="1"/>
    <col min="2" max="2" width="0.875" style="1" customWidth="1"/>
    <col min="3" max="3" width="36.75390625" style="5" customWidth="1"/>
    <col min="4" max="4" width="1.75390625" style="6" customWidth="1"/>
    <col min="5" max="5" width="8.25390625" style="6" customWidth="1"/>
    <col min="6" max="6" width="1.75390625" style="6" customWidth="1"/>
    <col min="7" max="9" width="8.25390625" style="6" customWidth="1"/>
    <col min="10" max="10" width="8.25390625" style="5" customWidth="1"/>
    <col min="11" max="11" width="1.75390625" style="1" customWidth="1"/>
    <col min="12" max="13" width="7.75390625" style="6" customWidth="1"/>
    <col min="14" max="14" width="1.75390625" style="6" customWidth="1"/>
    <col min="15" max="15" width="8.25390625" style="6" customWidth="1"/>
    <col min="16" max="16" width="1.75390625" style="6" customWidth="1"/>
    <col min="17" max="17" width="8.25390625" style="1" customWidth="1"/>
    <col min="18" max="19" width="8.25390625" style="6" customWidth="1"/>
    <col min="20" max="20" width="8.25390625" style="5" customWidth="1"/>
    <col min="21" max="21" width="0.875" style="1" customWidth="1"/>
    <col min="22" max="22" width="1.25" style="1" customWidth="1"/>
    <col min="23" max="16384" width="9.125" style="1" customWidth="1"/>
  </cols>
  <sheetData>
    <row r="1" spans="1:22" ht="9" customHeight="1">
      <c r="A1" s="243"/>
      <c r="B1" s="232"/>
      <c r="C1" s="232"/>
      <c r="D1" s="232"/>
      <c r="E1" s="232"/>
      <c r="F1" s="232"/>
      <c r="G1" s="240"/>
      <c r="H1" s="240"/>
      <c r="I1" s="240"/>
      <c r="J1" s="232"/>
      <c r="K1" s="232"/>
      <c r="L1" s="303"/>
      <c r="M1" s="303"/>
      <c r="N1" s="232"/>
      <c r="O1" s="232"/>
      <c r="P1" s="232"/>
      <c r="Q1" s="232"/>
      <c r="R1" s="240"/>
      <c r="S1" s="240"/>
      <c r="T1" s="232"/>
      <c r="U1" s="232"/>
      <c r="V1" s="243"/>
    </row>
    <row r="2" spans="1:22" s="5" customFormat="1" ht="15" customHeight="1">
      <c r="A2" s="243"/>
      <c r="B2" s="546"/>
      <c r="C2" s="310" t="s">
        <v>219</v>
      </c>
      <c r="D2" s="869"/>
      <c r="E2" s="887">
        <v>2008</v>
      </c>
      <c r="F2" s="869"/>
      <c r="G2" s="49" t="s">
        <v>534</v>
      </c>
      <c r="H2" s="50" t="s">
        <v>500</v>
      </c>
      <c r="I2" s="50" t="s">
        <v>408</v>
      </c>
      <c r="J2" s="50" t="s">
        <v>319</v>
      </c>
      <c r="K2" s="125"/>
      <c r="L2" s="516" t="s">
        <v>214</v>
      </c>
      <c r="M2" s="51" t="s">
        <v>214</v>
      </c>
      <c r="N2" s="869"/>
      <c r="O2" s="887">
        <v>2007</v>
      </c>
      <c r="P2" s="869"/>
      <c r="Q2" s="49" t="s">
        <v>309</v>
      </c>
      <c r="R2" s="50" t="s">
        <v>302</v>
      </c>
      <c r="S2" s="50" t="s">
        <v>289</v>
      </c>
      <c r="T2" s="50" t="s">
        <v>265</v>
      </c>
      <c r="U2" s="970"/>
      <c r="V2" s="243"/>
    </row>
    <row r="3" spans="1:22" s="215" customFormat="1" ht="13.5" customHeight="1">
      <c r="A3" s="243"/>
      <c r="B3" s="971"/>
      <c r="C3" s="480"/>
      <c r="D3" s="488"/>
      <c r="E3" s="488"/>
      <c r="F3" s="488"/>
      <c r="G3" s="213"/>
      <c r="H3" s="428"/>
      <c r="I3" s="428"/>
      <c r="J3" s="428"/>
      <c r="K3" s="71"/>
      <c r="L3" s="630" t="s">
        <v>536</v>
      </c>
      <c r="M3" s="395" t="s">
        <v>535</v>
      </c>
      <c r="N3" s="488"/>
      <c r="O3" s="488"/>
      <c r="P3" s="488"/>
      <c r="Q3" s="213"/>
      <c r="R3" s="428"/>
      <c r="S3" s="428"/>
      <c r="T3" s="428"/>
      <c r="U3" s="71"/>
      <c r="V3" s="243"/>
    </row>
    <row r="4" spans="1:22" s="5" customFormat="1" ht="12.75">
      <c r="A4" s="972"/>
      <c r="B4" s="224"/>
      <c r="C4" s="55" t="s">
        <v>542</v>
      </c>
      <c r="D4" s="519"/>
      <c r="E4" s="1172">
        <f>E5+E6+E7+E8</f>
        <v>4140</v>
      </c>
      <c r="F4" s="878"/>
      <c r="G4" s="1173">
        <f>G5+G6+G7+G8</f>
        <v>1074</v>
      </c>
      <c r="H4" s="1174">
        <f>H5+H6+H7+H8</f>
        <v>1075</v>
      </c>
      <c r="I4" s="1174">
        <f>I5+I6+I7+I8</f>
        <v>1044</v>
      </c>
      <c r="J4" s="1174">
        <f>J5+J6+J7+J8</f>
        <v>947</v>
      </c>
      <c r="K4" s="126"/>
      <c r="L4" s="705">
        <f>E4/O4-1</f>
        <v>0.09350237717908083</v>
      </c>
      <c r="M4" s="1097">
        <f>G4/Q4-1</f>
        <v>0.11526479750778806</v>
      </c>
      <c r="N4" s="878"/>
      <c r="O4" s="1175">
        <f>SUM(O5:O8)</f>
        <v>3786</v>
      </c>
      <c r="P4" s="878"/>
      <c r="Q4" s="1173">
        <f>SUM(Q5:Q8)</f>
        <v>963</v>
      </c>
      <c r="R4" s="1174">
        <f>SUM(R5:R8)</f>
        <v>979</v>
      </c>
      <c r="S4" s="1174">
        <f>SUM(S5:S8)</f>
        <v>944</v>
      </c>
      <c r="T4" s="1174">
        <f>SUM(T5:T8)</f>
        <v>900</v>
      </c>
      <c r="U4" s="428"/>
      <c r="V4" s="972"/>
    </row>
    <row r="5" spans="1:22" ht="12" customHeight="1">
      <c r="A5" s="243"/>
      <c r="B5" s="62"/>
      <c r="C5" s="59" t="s">
        <v>0</v>
      </c>
      <c r="D5" s="519"/>
      <c r="E5" s="924">
        <f>E42</f>
        <v>3005</v>
      </c>
      <c r="F5" s="519"/>
      <c r="G5" s="542">
        <f>G42</f>
        <v>761</v>
      </c>
      <c r="H5" s="85">
        <f>H42</f>
        <v>782</v>
      </c>
      <c r="I5" s="85">
        <f>I42</f>
        <v>757</v>
      </c>
      <c r="J5" s="698">
        <f>J42</f>
        <v>705</v>
      </c>
      <c r="K5" s="1171"/>
      <c r="L5" s="973">
        <f>E5/O5-1</f>
        <v>0.06711647727272729</v>
      </c>
      <c r="M5" s="403">
        <f>G5/Q5-1</f>
        <v>0.0554785020804438</v>
      </c>
      <c r="N5" s="519"/>
      <c r="O5" s="1101">
        <f>SUM(P5:T5)</f>
        <v>2816</v>
      </c>
      <c r="P5" s="519"/>
      <c r="Q5" s="542">
        <f>Q42</f>
        <v>721</v>
      </c>
      <c r="R5" s="85">
        <f>R42</f>
        <v>735</v>
      </c>
      <c r="S5" s="85">
        <f>S42</f>
        <v>700</v>
      </c>
      <c r="T5" s="698">
        <f>T42</f>
        <v>660</v>
      </c>
      <c r="U5" s="428"/>
      <c r="V5" s="243"/>
    </row>
    <row r="6" spans="1:22" ht="12" customHeight="1">
      <c r="A6" s="243"/>
      <c r="B6" s="62"/>
      <c r="C6" s="59" t="s">
        <v>14</v>
      </c>
      <c r="D6" s="519"/>
      <c r="E6" s="924">
        <f>E82</f>
        <v>621</v>
      </c>
      <c r="F6" s="519"/>
      <c r="G6" s="542">
        <f>G82</f>
        <v>159</v>
      </c>
      <c r="H6" s="85">
        <f>H82</f>
        <v>155</v>
      </c>
      <c r="I6" s="85">
        <f>I82</f>
        <v>162</v>
      </c>
      <c r="J6" s="698">
        <f>J82</f>
        <v>145</v>
      </c>
      <c r="K6" s="1171"/>
      <c r="L6" s="973">
        <f>E6/O6-1</f>
        <v>0.043697478991596705</v>
      </c>
      <c r="M6" s="403">
        <f>G6/Q6-1</f>
        <v>0.07432432432432434</v>
      </c>
      <c r="N6" s="519"/>
      <c r="O6" s="924">
        <f>SUM(P6:T6)</f>
        <v>595</v>
      </c>
      <c r="P6" s="519"/>
      <c r="Q6" s="542">
        <f>Q82</f>
        <v>148</v>
      </c>
      <c r="R6" s="85">
        <f>R82</f>
        <v>147</v>
      </c>
      <c r="S6" s="85">
        <f>S82</f>
        <v>151</v>
      </c>
      <c r="T6" s="698">
        <f>T82</f>
        <v>149</v>
      </c>
      <c r="U6" s="428"/>
      <c r="V6" s="243"/>
    </row>
    <row r="7" spans="1:22" ht="12" customHeight="1">
      <c r="A7" s="243"/>
      <c r="B7" s="62"/>
      <c r="C7" s="71" t="s">
        <v>215</v>
      </c>
      <c r="D7" s="519"/>
      <c r="E7" s="924">
        <f>E117</f>
        <v>347</v>
      </c>
      <c r="F7" s="519"/>
      <c r="G7" s="542">
        <f>G117</f>
        <v>91</v>
      </c>
      <c r="H7" s="85">
        <f>H117</f>
        <v>87</v>
      </c>
      <c r="I7" s="85">
        <f>I117</f>
        <v>85</v>
      </c>
      <c r="J7" s="698">
        <f>J117</f>
        <v>84</v>
      </c>
      <c r="K7" s="1171"/>
      <c r="L7" s="973">
        <f>E7/O7-1</f>
        <v>0.017595307917888547</v>
      </c>
      <c r="M7" s="403">
        <f>G7/Q7-1</f>
        <v>0.04597701149425282</v>
      </c>
      <c r="N7" s="519"/>
      <c r="O7" s="924">
        <f>SUM(P7:T7)</f>
        <v>341</v>
      </c>
      <c r="P7" s="519"/>
      <c r="Q7" s="542">
        <f>Q117</f>
        <v>87</v>
      </c>
      <c r="R7" s="85">
        <f>R117</f>
        <v>88</v>
      </c>
      <c r="S7" s="85">
        <f>S117</f>
        <v>84</v>
      </c>
      <c r="T7" s="698">
        <f>T117</f>
        <v>82</v>
      </c>
      <c r="U7" s="428"/>
      <c r="V7" s="243"/>
    </row>
    <row r="8" spans="1:22" ht="13.5" customHeight="1">
      <c r="A8" s="243"/>
      <c r="B8" s="62"/>
      <c r="C8" s="71" t="s">
        <v>402</v>
      </c>
      <c r="D8" s="519"/>
      <c r="E8" s="924">
        <f>SUM(G8:J8)</f>
        <v>167</v>
      </c>
      <c r="F8" s="519"/>
      <c r="G8" s="542">
        <v>63</v>
      </c>
      <c r="H8" s="85">
        <v>51</v>
      </c>
      <c r="I8" s="491">
        <v>40</v>
      </c>
      <c r="J8" s="698">
        <v>13</v>
      </c>
      <c r="K8" s="1171"/>
      <c r="L8" s="1279" t="s">
        <v>553</v>
      </c>
      <c r="M8" s="626" t="s">
        <v>585</v>
      </c>
      <c r="N8" s="519"/>
      <c r="O8" s="924">
        <f>SUM(P8:T8)</f>
        <v>34</v>
      </c>
      <c r="P8" s="519"/>
      <c r="Q8" s="542">
        <v>7</v>
      </c>
      <c r="R8" s="85">
        <v>9</v>
      </c>
      <c r="S8" s="85">
        <v>9</v>
      </c>
      <c r="T8" s="698">
        <v>9</v>
      </c>
      <c r="U8" s="428"/>
      <c r="V8" s="243"/>
    </row>
    <row r="9" spans="1:22" ht="12" customHeight="1">
      <c r="A9" s="243"/>
      <c r="B9" s="59"/>
      <c r="C9" s="974"/>
      <c r="D9" s="519"/>
      <c r="E9" s="489"/>
      <c r="F9" s="519"/>
      <c r="G9" s="407"/>
      <c r="H9" s="59"/>
      <c r="I9" s="59"/>
      <c r="J9" s="59"/>
      <c r="K9" s="428"/>
      <c r="L9" s="615"/>
      <c r="M9" s="406"/>
      <c r="N9" s="519"/>
      <c r="O9" s="489"/>
      <c r="P9" s="519"/>
      <c r="Q9" s="407"/>
      <c r="R9" s="59"/>
      <c r="S9" s="59"/>
      <c r="T9" s="59"/>
      <c r="U9" s="428"/>
      <c r="V9" s="243"/>
    </row>
    <row r="10" spans="1:22" s="5" customFormat="1" ht="12" customHeight="1">
      <c r="A10" s="243"/>
      <c r="B10" s="224"/>
      <c r="C10" s="55" t="s">
        <v>182</v>
      </c>
      <c r="D10" s="938"/>
      <c r="E10" s="1176">
        <f>'Cash flow, Capex &amp; Debt'!E58/Revenues!E36</f>
        <v>0.1494645705172021</v>
      </c>
      <c r="F10" s="951"/>
      <c r="G10" s="1177">
        <f>'Cash flow, Capex &amp; Debt'!G58/Revenues!G36</f>
        <v>0.21746880570409982</v>
      </c>
      <c r="H10" s="1178">
        <f>'Cash flow, Capex &amp; Debt'!H58/Revenues!H36</f>
        <v>0.16607773851590105</v>
      </c>
      <c r="I10" s="1178">
        <f>'Cash flow, Capex &amp; Debt'!I58/Revenues!I36</f>
        <v>0.12184115523465704</v>
      </c>
      <c r="J10" s="1178">
        <f>'Cash flow, Capex &amp; Debt'!J58/Revenues!J36</f>
        <v>0.0866601752677702</v>
      </c>
      <c r="K10" s="332"/>
      <c r="L10" s="1206"/>
      <c r="M10" s="1207"/>
      <c r="N10" s="951"/>
      <c r="O10" s="1176">
        <f>'Cash flow, Capex &amp; Debt'!O58/Revenues!O36</f>
        <v>0.1451572327044025</v>
      </c>
      <c r="P10" s="951"/>
      <c r="Q10" s="1177">
        <f>'Cash flow, Capex &amp; Debt'!Q58/Revenues!Q36</f>
        <v>0.19865642994241842</v>
      </c>
      <c r="R10" s="1178">
        <f>'Cash flow, Capex &amp; Debt'!R58/Revenues!R36</f>
        <v>0.12992125984251968</v>
      </c>
      <c r="S10" s="1178">
        <f>'Cash flow, Capex &amp; Debt'!S58/Revenues!S36</f>
        <v>0.12959183673469388</v>
      </c>
      <c r="T10" s="1178">
        <f>'Cash flow, Capex &amp; Debt'!T58/Revenues!T36</f>
        <v>0.11846318036286019</v>
      </c>
      <c r="U10" s="975"/>
      <c r="V10" s="243"/>
    </row>
    <row r="11" spans="1:22" ht="12" customHeight="1">
      <c r="A11" s="243"/>
      <c r="B11" s="62"/>
      <c r="C11" s="59" t="s">
        <v>0</v>
      </c>
      <c r="D11" s="938"/>
      <c r="E11" s="896">
        <f>'Cash flow, Capex &amp; Debt'!E54/Revenues!E32</f>
        <v>0.1600747430706945</v>
      </c>
      <c r="F11" s="938"/>
      <c r="G11" s="746">
        <f>'Cash flow, Capex &amp; Debt'!G54/Revenues!G32</f>
        <v>0.22413793103448276</v>
      </c>
      <c r="H11" s="225">
        <f>'Cash flow, Capex &amp; Debt'!H54/Revenues!H32</f>
        <v>0.17323775388291518</v>
      </c>
      <c r="I11" s="225">
        <f>'Cash flow, Capex &amp; Debt'!I54/Revenues!I32</f>
        <v>0.14727722772277227</v>
      </c>
      <c r="J11" s="730">
        <f>'Cash flow, Capex &amp; Debt'!J54/Revenues!J32</f>
        <v>0.09018567639257294</v>
      </c>
      <c r="K11" s="975"/>
      <c r="L11" s="631"/>
      <c r="M11" s="396"/>
      <c r="N11" s="938"/>
      <c r="O11" s="896">
        <f>'Cash flow, Capex &amp; Debt'!O54/Revenues!O32</f>
        <v>0.14686022957461176</v>
      </c>
      <c r="P11" s="938"/>
      <c r="Q11" s="746">
        <f>'Cash flow, Capex &amp; Debt'!Q54/Revenues!Q32</f>
        <v>0.1963109354413702</v>
      </c>
      <c r="R11" s="225">
        <f>'Cash flow, Capex &amp; Debt'!R54/Revenues!R32</f>
        <v>0.1235370611183355</v>
      </c>
      <c r="S11" s="225">
        <f>'Cash flow, Capex &amp; Debt'!S54/Revenues!S32</f>
        <v>0.13451086956521738</v>
      </c>
      <c r="T11" s="730">
        <f>'Cash flow, Capex &amp; Debt'!T54/Revenues!T32</f>
        <v>0.1318051575931232</v>
      </c>
      <c r="U11" s="975"/>
      <c r="V11" s="243"/>
    </row>
    <row r="12" spans="1:22" ht="12" customHeight="1">
      <c r="A12" s="243"/>
      <c r="B12" s="59"/>
      <c r="C12" s="59" t="s">
        <v>14</v>
      </c>
      <c r="D12" s="938"/>
      <c r="E12" s="896">
        <f>'Cash flow, Capex &amp; Debt'!E55/Revenues!E33</f>
        <v>0.16846986089644514</v>
      </c>
      <c r="F12" s="938"/>
      <c r="G12" s="746">
        <f>'Cash flow, Capex &amp; Debt'!G55/Revenues!G33</f>
        <v>0.3090909090909091</v>
      </c>
      <c r="H12" s="225">
        <f>'Cash flow, Capex &amp; Debt'!H55/Revenues!H33</f>
        <v>0.20496894409937888</v>
      </c>
      <c r="I12" s="225">
        <f>'Cash flow, Capex &amp; Debt'!I55/Revenues!I33</f>
        <v>0.05847953216374269</v>
      </c>
      <c r="J12" s="730">
        <f>'Cash flow, Capex &amp; Debt'!J55/Revenues!J33</f>
        <v>0.1</v>
      </c>
      <c r="K12" s="975"/>
      <c r="L12" s="631"/>
      <c r="M12" s="396"/>
      <c r="N12" s="938"/>
      <c r="O12" s="896">
        <f>'Cash flow, Capex &amp; Debt'!O55/Revenues!O33</f>
        <v>0.2137030995106036</v>
      </c>
      <c r="P12" s="938"/>
      <c r="Q12" s="746">
        <f>'Cash flow, Capex &amp; Debt'!Q55/Revenues!Q33</f>
        <v>0.3225806451612903</v>
      </c>
      <c r="R12" s="225">
        <f>'Cash flow, Capex &amp; Debt'!R55/Revenues!R33</f>
        <v>0.23841059602649006</v>
      </c>
      <c r="S12" s="225">
        <f>'Cash flow, Capex &amp; Debt'!S55/Revenues!S33</f>
        <v>0.18064516129032257</v>
      </c>
      <c r="T12" s="730">
        <f>'Cash flow, Capex &amp; Debt'!T55/Revenues!T33</f>
        <v>0.1118421052631579</v>
      </c>
      <c r="U12" s="975"/>
      <c r="V12" s="243"/>
    </row>
    <row r="13" spans="1:22" ht="12" customHeight="1">
      <c r="A13" s="243"/>
      <c r="B13" s="59"/>
      <c r="C13" s="71" t="s">
        <v>215</v>
      </c>
      <c r="D13" s="938"/>
      <c r="E13" s="896">
        <f>'Cash flow, Capex &amp; Debt'!E56/Revenues!E34</f>
        <v>0.005747126436781609</v>
      </c>
      <c r="F13" s="938"/>
      <c r="G13" s="746">
        <f>'Cash flow, Capex &amp; Debt'!G56/Revenues!G34</f>
        <v>0</v>
      </c>
      <c r="H13" s="225">
        <f>'Cash flow, Capex &amp; Debt'!H56/Revenues!H34</f>
        <v>0.011235955056179775</v>
      </c>
      <c r="I13" s="225">
        <f>'Cash flow, Capex &amp; Debt'!I56/Revenues!I34</f>
        <v>0</v>
      </c>
      <c r="J13" s="730">
        <f>'Cash flow, Capex &amp; Debt'!J56/Revenues!J34</f>
        <v>0.011764705882352941</v>
      </c>
      <c r="K13" s="975"/>
      <c r="L13" s="631"/>
      <c r="M13" s="396"/>
      <c r="N13" s="938"/>
      <c r="O13" s="896">
        <f>'Cash flow, Capex &amp; Debt'!O56/Revenues!O34</f>
        <v>0.005813953488372093</v>
      </c>
      <c r="P13" s="938"/>
      <c r="Q13" s="746">
        <f>'Cash flow, Capex &amp; Debt'!Q56/Revenues!Q34</f>
        <v>0</v>
      </c>
      <c r="R13" s="225">
        <f>'Cash flow, Capex &amp; Debt'!R56/Revenues!R34</f>
        <v>0</v>
      </c>
      <c r="S13" s="225">
        <f>'Cash flow, Capex &amp; Debt'!S56/Revenues!S34</f>
        <v>0.011764705882352941</v>
      </c>
      <c r="T13" s="730">
        <f>'Cash flow, Capex &amp; Debt'!T56/Revenues!T34</f>
        <v>0.012048192771084338</v>
      </c>
      <c r="U13" s="975"/>
      <c r="V13" s="243"/>
    </row>
    <row r="14" spans="1:22" ht="12" customHeight="1">
      <c r="A14" s="243"/>
      <c r="B14" s="59"/>
      <c r="C14" s="60"/>
      <c r="D14" s="519"/>
      <c r="E14" s="487"/>
      <c r="F14" s="519"/>
      <c r="G14" s="747"/>
      <c r="H14" s="184"/>
      <c r="I14" s="184"/>
      <c r="J14" s="60"/>
      <c r="K14" s="428"/>
      <c r="L14" s="615"/>
      <c r="M14" s="406"/>
      <c r="N14" s="519"/>
      <c r="O14" s="487"/>
      <c r="P14" s="519"/>
      <c r="Q14" s="747"/>
      <c r="R14" s="184"/>
      <c r="S14" s="184"/>
      <c r="T14" s="60"/>
      <c r="U14" s="428"/>
      <c r="V14" s="243"/>
    </row>
    <row r="15" spans="1:22" s="5" customFormat="1" ht="12" customHeight="1">
      <c r="A15" s="243"/>
      <c r="B15" s="224"/>
      <c r="C15" s="55" t="s">
        <v>396</v>
      </c>
      <c r="D15" s="519"/>
      <c r="E15" s="1179">
        <f>SUM(E16:E17)</f>
        <v>23372</v>
      </c>
      <c r="F15" s="878"/>
      <c r="G15" s="1180">
        <f>SUM(G16:G17)</f>
        <v>23372</v>
      </c>
      <c r="H15" s="1181">
        <f>SUM(H16:H17)</f>
        <v>22316</v>
      </c>
      <c r="I15" s="1181">
        <f>SUM(I16:I17)</f>
        <v>21251</v>
      </c>
      <c r="J15" s="1181">
        <f>SUM(J16:J17)</f>
        <v>20284</v>
      </c>
      <c r="K15" s="126"/>
      <c r="L15" s="705">
        <f>E15/O15-1</f>
        <v>0.1953152968853884</v>
      </c>
      <c r="M15" s="1097">
        <f>G15/Q15-1</f>
        <v>0.1953152968853884</v>
      </c>
      <c r="N15" s="878"/>
      <c r="O15" s="1179">
        <f>SUM(O16:O17)</f>
        <v>19553</v>
      </c>
      <c r="P15" s="878"/>
      <c r="Q15" s="1182">
        <f>SUM(Q16:Q17)</f>
        <v>19553</v>
      </c>
      <c r="R15" s="1181">
        <f>SUM(R16:R17)</f>
        <v>18625</v>
      </c>
      <c r="S15" s="1181">
        <f>SUM(S16:S17)</f>
        <v>17856</v>
      </c>
      <c r="T15" s="1181">
        <f>SUM(T16:T17)</f>
        <v>17263</v>
      </c>
      <c r="U15" s="428"/>
      <c r="V15" s="243"/>
    </row>
    <row r="16" spans="1:22" ht="12.75">
      <c r="A16" s="243"/>
      <c r="B16" s="62"/>
      <c r="C16" s="60" t="s">
        <v>116</v>
      </c>
      <c r="D16" s="519"/>
      <c r="E16" s="952">
        <f>E33+E74+E110</f>
        <v>7905</v>
      </c>
      <c r="F16" s="519"/>
      <c r="G16" s="682">
        <f>G33+G74+G110</f>
        <v>7905</v>
      </c>
      <c r="H16" s="64">
        <f>H33+H74+H110</f>
        <v>7698</v>
      </c>
      <c r="I16" s="64">
        <f>I33+I74+I110</f>
        <v>7530</v>
      </c>
      <c r="J16" s="696">
        <f>J33+J74+J110</f>
        <v>7374</v>
      </c>
      <c r="K16" s="1171"/>
      <c r="L16" s="973">
        <f>E16/O16-1</f>
        <v>0.08600082428905065</v>
      </c>
      <c r="M16" s="403">
        <f>G16/Q16-1</f>
        <v>0.08600082428905065</v>
      </c>
      <c r="N16" s="519"/>
      <c r="O16" s="952">
        <f>Q16</f>
        <v>7279</v>
      </c>
      <c r="P16" s="519"/>
      <c r="Q16" s="946">
        <f>Q33+Q74+Q110</f>
        <v>7279</v>
      </c>
      <c r="R16" s="64">
        <f>R33+R74+R110</f>
        <v>7113</v>
      </c>
      <c r="S16" s="64">
        <f>S33+S74+S110</f>
        <v>6985</v>
      </c>
      <c r="T16" s="696">
        <f>T33+T74+T110</f>
        <v>6891</v>
      </c>
      <c r="U16" s="428"/>
      <c r="V16" s="243"/>
    </row>
    <row r="17" spans="1:22" ht="12.75">
      <c r="A17" s="243"/>
      <c r="B17" s="59"/>
      <c r="C17" s="60" t="s">
        <v>488</v>
      </c>
      <c r="D17" s="517"/>
      <c r="E17" s="952">
        <f>G17</f>
        <v>15467</v>
      </c>
      <c r="F17" s="517"/>
      <c r="G17" s="682">
        <v>15467</v>
      </c>
      <c r="H17" s="539">
        <v>14618</v>
      </c>
      <c r="I17" s="539">
        <v>13721</v>
      </c>
      <c r="J17" s="696">
        <v>12910</v>
      </c>
      <c r="K17" s="1171"/>
      <c r="L17" s="654">
        <f>E17/O17-1</f>
        <v>0.2601433925370702</v>
      </c>
      <c r="M17" s="403">
        <f>G17/Q17-1</f>
        <v>0.2601433925370702</v>
      </c>
      <c r="N17" s="517"/>
      <c r="O17" s="952">
        <f>Q17</f>
        <v>12274</v>
      </c>
      <c r="P17" s="517"/>
      <c r="Q17" s="946">
        <v>12274</v>
      </c>
      <c r="R17" s="64">
        <v>11512</v>
      </c>
      <c r="S17" s="64">
        <v>10871</v>
      </c>
      <c r="T17" s="696">
        <v>10372</v>
      </c>
      <c r="U17" s="428"/>
      <c r="V17" s="243"/>
    </row>
    <row r="18" spans="1:22" ht="12" customHeight="1">
      <c r="A18" s="243"/>
      <c r="B18" s="59"/>
      <c r="C18" s="59"/>
      <c r="D18" s="519"/>
      <c r="E18" s="489"/>
      <c r="F18" s="519"/>
      <c r="G18" s="213"/>
      <c r="H18" s="428"/>
      <c r="I18" s="428"/>
      <c r="J18" s="428"/>
      <c r="K18" s="428"/>
      <c r="L18" s="487"/>
      <c r="M18" s="393"/>
      <c r="N18" s="519"/>
      <c r="O18" s="489"/>
      <c r="P18" s="519"/>
      <c r="Q18" s="213"/>
      <c r="R18" s="428"/>
      <c r="S18" s="428"/>
      <c r="T18" s="428"/>
      <c r="U18" s="428"/>
      <c r="V18" s="243"/>
    </row>
    <row r="19" spans="1:22" ht="9" customHeight="1">
      <c r="A19" s="243"/>
      <c r="B19" s="232"/>
      <c r="C19" s="232"/>
      <c r="D19" s="232"/>
      <c r="E19" s="232"/>
      <c r="F19" s="232"/>
      <c r="G19" s="240"/>
      <c r="H19" s="240"/>
      <c r="I19" s="240"/>
      <c r="J19" s="232"/>
      <c r="K19" s="232"/>
      <c r="L19" s="242"/>
      <c r="M19" s="242"/>
      <c r="N19" s="232"/>
      <c r="O19" s="232"/>
      <c r="P19" s="232"/>
      <c r="Q19" s="232"/>
      <c r="R19" s="240"/>
      <c r="S19" s="240"/>
      <c r="T19" s="232"/>
      <c r="U19" s="232"/>
      <c r="V19" s="243"/>
    </row>
    <row r="20" spans="1:22" ht="13.5" customHeight="1">
      <c r="A20" s="2"/>
      <c r="B20" s="121"/>
      <c r="C20" s="171" t="s">
        <v>453</v>
      </c>
      <c r="D20" s="121"/>
      <c r="E20" s="121"/>
      <c r="F20" s="121"/>
      <c r="G20" s="976"/>
      <c r="H20" s="976"/>
      <c r="I20" s="976"/>
      <c r="J20" s="2"/>
      <c r="K20" s="67"/>
      <c r="L20" s="753"/>
      <c r="M20" s="753"/>
      <c r="N20" s="121"/>
      <c r="O20" s="121"/>
      <c r="P20" s="121"/>
      <c r="Q20" s="121"/>
      <c r="R20" s="976"/>
      <c r="S20" s="976"/>
      <c r="T20" s="2"/>
      <c r="U20" s="2"/>
      <c r="V20" s="2"/>
    </row>
    <row r="21" spans="1:22" s="43" customFormat="1" ht="13.5" customHeight="1">
      <c r="A21" s="977"/>
      <c r="B21" s="133"/>
      <c r="C21" s="563" t="s">
        <v>366</v>
      </c>
      <c r="D21" s="72"/>
      <c r="E21" s="72"/>
      <c r="F21" s="72"/>
      <c r="G21" s="385"/>
      <c r="H21" s="385"/>
      <c r="I21" s="385"/>
      <c r="J21" s="72"/>
      <c r="K21" s="152"/>
      <c r="L21" s="642"/>
      <c r="M21" s="642"/>
      <c r="N21" s="72"/>
      <c r="O21" s="72"/>
      <c r="P21" s="72"/>
      <c r="Q21" s="72"/>
      <c r="R21" s="385"/>
      <c r="S21" s="385"/>
      <c r="T21" s="72"/>
      <c r="U21" s="72"/>
      <c r="V21" s="977"/>
    </row>
    <row r="22" spans="1:22" s="43" customFormat="1" ht="13.5" customHeight="1">
      <c r="A22" s="977"/>
      <c r="B22" s="978"/>
      <c r="C22" s="796" t="s">
        <v>442</v>
      </c>
      <c r="D22" s="72"/>
      <c r="E22" s="72"/>
      <c r="F22" s="72"/>
      <c r="G22" s="385"/>
      <c r="H22" s="385"/>
      <c r="I22" s="385"/>
      <c r="J22" s="72"/>
      <c r="K22" s="152"/>
      <c r="L22" s="642"/>
      <c r="M22" s="642"/>
      <c r="N22" s="72"/>
      <c r="O22" s="72"/>
      <c r="P22" s="72"/>
      <c r="Q22" s="72"/>
      <c r="R22" s="385"/>
      <c r="S22" s="385"/>
      <c r="T22" s="72"/>
      <c r="U22" s="72"/>
      <c r="V22" s="977"/>
    </row>
    <row r="23" spans="1:22" ht="13.5" customHeight="1">
      <c r="A23" s="66"/>
      <c r="B23" s="121"/>
      <c r="C23" s="67"/>
      <c r="D23" s="67"/>
      <c r="E23" s="67"/>
      <c r="F23" s="67"/>
      <c r="G23" s="198"/>
      <c r="H23" s="198"/>
      <c r="I23" s="198"/>
      <c r="J23" s="67"/>
      <c r="K23" s="2"/>
      <c r="L23" s="4"/>
      <c r="M23" s="4"/>
      <c r="N23" s="67"/>
      <c r="O23" s="67"/>
      <c r="P23" s="67"/>
      <c r="Q23" s="67"/>
      <c r="R23" s="198"/>
      <c r="S23" s="198"/>
      <c r="T23" s="67"/>
      <c r="U23" s="67"/>
      <c r="V23" s="66"/>
    </row>
    <row r="24" spans="1:22" ht="9" customHeight="1">
      <c r="A24" s="243"/>
      <c r="B24" s="232"/>
      <c r="C24" s="232"/>
      <c r="D24" s="232"/>
      <c r="E24" s="232"/>
      <c r="F24" s="232"/>
      <c r="G24" s="240"/>
      <c r="H24" s="240"/>
      <c r="I24" s="240"/>
      <c r="J24" s="232"/>
      <c r="K24" s="232"/>
      <c r="L24" s="242"/>
      <c r="M24" s="242"/>
      <c r="N24" s="232"/>
      <c r="O24" s="232"/>
      <c r="P24" s="232"/>
      <c r="Q24" s="232"/>
      <c r="R24" s="240"/>
      <c r="S24" s="240"/>
      <c r="T24" s="232"/>
      <c r="U24" s="232"/>
      <c r="V24" s="243"/>
    </row>
    <row r="25" spans="1:22" s="5" customFormat="1" ht="15" customHeight="1">
      <c r="A25" s="243"/>
      <c r="B25" s="546"/>
      <c r="C25" s="310" t="s">
        <v>10</v>
      </c>
      <c r="D25" s="869"/>
      <c r="E25" s="887">
        <v>2008</v>
      </c>
      <c r="F25" s="869"/>
      <c r="G25" s="49" t="s">
        <v>534</v>
      </c>
      <c r="H25" s="50" t="s">
        <v>500</v>
      </c>
      <c r="I25" s="50" t="s">
        <v>408</v>
      </c>
      <c r="J25" s="50" t="s">
        <v>319</v>
      </c>
      <c r="K25" s="125"/>
      <c r="L25" s="516" t="s">
        <v>214</v>
      </c>
      <c r="M25" s="51" t="s">
        <v>214</v>
      </c>
      <c r="N25" s="869"/>
      <c r="O25" s="887">
        <v>2007</v>
      </c>
      <c r="P25" s="869"/>
      <c r="Q25" s="49" t="s">
        <v>309</v>
      </c>
      <c r="R25" s="50" t="s">
        <v>302</v>
      </c>
      <c r="S25" s="50" t="s">
        <v>289</v>
      </c>
      <c r="T25" s="50" t="s">
        <v>265</v>
      </c>
      <c r="U25" s="970"/>
      <c r="V25" s="243"/>
    </row>
    <row r="26" spans="1:22" s="215" customFormat="1" ht="13.5" customHeight="1">
      <c r="A26" s="243"/>
      <c r="B26" s="971"/>
      <c r="C26" s="480"/>
      <c r="D26" s="488"/>
      <c r="E26" s="488"/>
      <c r="F26" s="488"/>
      <c r="G26" s="213"/>
      <c r="H26" s="428"/>
      <c r="I26" s="428"/>
      <c r="J26" s="428"/>
      <c r="K26" s="71"/>
      <c r="L26" s="630" t="s">
        <v>536</v>
      </c>
      <c r="M26" s="395" t="s">
        <v>535</v>
      </c>
      <c r="N26" s="488"/>
      <c r="O26" s="488"/>
      <c r="P26" s="488"/>
      <c r="Q26" s="213"/>
      <c r="R26" s="428"/>
      <c r="S26" s="428"/>
      <c r="T26" s="428"/>
      <c r="U26" s="71"/>
      <c r="V26" s="243"/>
    </row>
    <row r="27" spans="1:22" ht="13.5" customHeight="1">
      <c r="A27" s="243"/>
      <c r="B27" s="59"/>
      <c r="C27" s="55" t="s">
        <v>188</v>
      </c>
      <c r="D27" s="519"/>
      <c r="E27" s="489"/>
      <c r="F27" s="519"/>
      <c r="G27" s="407"/>
      <c r="H27" s="59"/>
      <c r="I27" s="59"/>
      <c r="J27" s="59"/>
      <c r="K27" s="975"/>
      <c r="L27" s="489"/>
      <c r="M27" s="407"/>
      <c r="N27" s="519"/>
      <c r="O27" s="489"/>
      <c r="P27" s="519"/>
      <c r="Q27" s="407"/>
      <c r="R27" s="59"/>
      <c r="S27" s="59"/>
      <c r="T27" s="59"/>
      <c r="U27" s="975"/>
      <c r="V27" s="243"/>
    </row>
    <row r="28" spans="1:22" ht="13.5" customHeight="1">
      <c r="A28" s="243"/>
      <c r="B28" s="59"/>
      <c r="C28" s="60" t="s">
        <v>189</v>
      </c>
      <c r="D28" s="953"/>
      <c r="E28" s="928">
        <v>0.151</v>
      </c>
      <c r="F28" s="953"/>
      <c r="G28" s="746">
        <v>0.154</v>
      </c>
      <c r="H28" s="225">
        <v>0.153</v>
      </c>
      <c r="I28" s="225">
        <v>0.15</v>
      </c>
      <c r="J28" s="730">
        <v>0.147</v>
      </c>
      <c r="K28" s="975"/>
      <c r="L28" s="489"/>
      <c r="M28" s="407"/>
      <c r="N28" s="953"/>
      <c r="O28" s="928">
        <v>0.14</v>
      </c>
      <c r="P28" s="953"/>
      <c r="Q28" s="947">
        <v>0.144</v>
      </c>
      <c r="R28" s="225">
        <v>0.14</v>
      </c>
      <c r="S28" s="225">
        <v>0.137</v>
      </c>
      <c r="T28" s="730">
        <v>0.135</v>
      </c>
      <c r="U28" s="975"/>
      <c r="V28" s="243"/>
    </row>
    <row r="29" spans="1:22" ht="12.75" customHeight="1">
      <c r="A29" s="243"/>
      <c r="B29" s="59"/>
      <c r="C29" s="60" t="s">
        <v>190</v>
      </c>
      <c r="D29" s="953"/>
      <c r="E29" s="928">
        <f>G29</f>
        <v>0.164</v>
      </c>
      <c r="F29" s="953"/>
      <c r="G29" s="746">
        <v>0.164</v>
      </c>
      <c r="H29" s="225">
        <v>0.16</v>
      </c>
      <c r="I29" s="225">
        <v>0.155</v>
      </c>
      <c r="J29" s="730">
        <v>0.153</v>
      </c>
      <c r="K29" s="975"/>
      <c r="L29" s="489"/>
      <c r="M29" s="407"/>
      <c r="N29" s="953"/>
      <c r="O29" s="928">
        <f>Q29</f>
        <v>0.153</v>
      </c>
      <c r="P29" s="953"/>
      <c r="Q29" s="947">
        <v>0.153</v>
      </c>
      <c r="R29" s="225">
        <v>0.151</v>
      </c>
      <c r="S29" s="225">
        <v>0.151</v>
      </c>
      <c r="T29" s="730">
        <v>0.149</v>
      </c>
      <c r="U29" s="975"/>
      <c r="V29" s="243"/>
    </row>
    <row r="30" spans="1:22" ht="12" customHeight="1">
      <c r="A30" s="243"/>
      <c r="B30" s="59"/>
      <c r="C30" s="59"/>
      <c r="D30" s="519"/>
      <c r="E30" s="489"/>
      <c r="F30" s="519"/>
      <c r="G30" s="412"/>
      <c r="H30" s="129"/>
      <c r="I30" s="129"/>
      <c r="J30" s="59"/>
      <c r="K30" s="428"/>
      <c r="L30" s="615"/>
      <c r="M30" s="406"/>
      <c r="N30" s="519"/>
      <c r="O30" s="489"/>
      <c r="P30" s="519"/>
      <c r="Q30" s="412"/>
      <c r="R30" s="129"/>
      <c r="S30" s="129"/>
      <c r="T30" s="59"/>
      <c r="U30" s="428"/>
      <c r="V30" s="243"/>
    </row>
    <row r="31" spans="1:22" s="5" customFormat="1" ht="12" customHeight="1">
      <c r="A31" s="243"/>
      <c r="B31" s="224"/>
      <c r="C31" s="55" t="s">
        <v>567</v>
      </c>
      <c r="D31" s="519"/>
      <c r="E31" s="1179">
        <f>E33+E34</f>
        <v>17777</v>
      </c>
      <c r="F31" s="878"/>
      <c r="G31" s="1180">
        <f>G33+G34</f>
        <v>17777</v>
      </c>
      <c r="H31" s="1181">
        <f>H33+H34</f>
        <v>17027</v>
      </c>
      <c r="I31" s="1181">
        <f>I33+I34</f>
        <v>16163</v>
      </c>
      <c r="J31" s="334">
        <f>J33+J34</f>
        <v>15383</v>
      </c>
      <c r="K31" s="126"/>
      <c r="L31" s="752">
        <f>E31/O31-1</f>
        <v>0.2005808063753629</v>
      </c>
      <c r="M31" s="1097">
        <f>G31/Q31-1</f>
        <v>0.2005808063753629</v>
      </c>
      <c r="N31" s="878"/>
      <c r="O31" s="1179">
        <f>O33+O34</f>
        <v>14807</v>
      </c>
      <c r="P31" s="878"/>
      <c r="Q31" s="1180">
        <f>Q33+Q34</f>
        <v>14807</v>
      </c>
      <c r="R31" s="1181">
        <f>R33+R34</f>
        <v>14112</v>
      </c>
      <c r="S31" s="1181">
        <f>S33+S34</f>
        <v>13565</v>
      </c>
      <c r="T31" s="334">
        <f>T33+T34</f>
        <v>13143</v>
      </c>
      <c r="U31" s="428"/>
      <c r="V31" s="243"/>
    </row>
    <row r="32" spans="1:22" s="296" customFormat="1" ht="12" customHeight="1">
      <c r="A32" s="979"/>
      <c r="B32" s="306"/>
      <c r="C32" s="454" t="s">
        <v>308</v>
      </c>
      <c r="D32" s="954"/>
      <c r="E32" s="930">
        <f>G32</f>
        <v>11340</v>
      </c>
      <c r="F32" s="954"/>
      <c r="G32" s="748">
        <v>11340</v>
      </c>
      <c r="H32" s="455">
        <v>10451</v>
      </c>
      <c r="I32" s="455">
        <v>9387</v>
      </c>
      <c r="J32" s="732">
        <v>8423</v>
      </c>
      <c r="K32" s="584"/>
      <c r="L32" s="640">
        <f>E32/O32-1</f>
        <v>0.497029702970297</v>
      </c>
      <c r="M32" s="641">
        <f>G32/Q32-1</f>
        <v>0.497029702970297</v>
      </c>
      <c r="N32" s="954"/>
      <c r="O32" s="930">
        <f>Q32</f>
        <v>7575</v>
      </c>
      <c r="P32" s="954"/>
      <c r="Q32" s="948">
        <v>7575</v>
      </c>
      <c r="R32" s="455">
        <v>6706</v>
      </c>
      <c r="S32" s="455">
        <v>5880</v>
      </c>
      <c r="T32" s="732">
        <v>5149</v>
      </c>
      <c r="U32" s="584"/>
      <c r="V32" s="979"/>
    </row>
    <row r="33" spans="1:22" ht="12" customHeight="1">
      <c r="A33" s="243"/>
      <c r="B33" s="62"/>
      <c r="C33" s="60" t="s">
        <v>116</v>
      </c>
      <c r="D33" s="519"/>
      <c r="E33" s="908">
        <f>G33</f>
        <v>6676</v>
      </c>
      <c r="F33" s="519"/>
      <c r="G33" s="682">
        <v>6676</v>
      </c>
      <c r="H33" s="64">
        <v>6542</v>
      </c>
      <c r="I33" s="64">
        <v>6437</v>
      </c>
      <c r="J33" s="696">
        <v>6345</v>
      </c>
      <c r="K33" s="428"/>
      <c r="L33" s="624">
        <f>E33/O33-1</f>
        <v>0.06018739082102598</v>
      </c>
      <c r="M33" s="403">
        <f>G33/Q33-1</f>
        <v>0.06018739082102598</v>
      </c>
      <c r="N33" s="519"/>
      <c r="O33" s="908">
        <f>Q33</f>
        <v>6297</v>
      </c>
      <c r="P33" s="519"/>
      <c r="Q33" s="682">
        <v>6297</v>
      </c>
      <c r="R33" s="64">
        <v>6170</v>
      </c>
      <c r="S33" s="64">
        <v>6082</v>
      </c>
      <c r="T33" s="696">
        <v>6027</v>
      </c>
      <c r="U33" s="428"/>
      <c r="V33" s="243"/>
    </row>
    <row r="34" spans="1:22" ht="12" customHeight="1">
      <c r="A34" s="243"/>
      <c r="B34" s="59"/>
      <c r="C34" s="60" t="s">
        <v>121</v>
      </c>
      <c r="D34" s="519"/>
      <c r="E34" s="908">
        <f>G34</f>
        <v>11101</v>
      </c>
      <c r="F34" s="519"/>
      <c r="G34" s="682">
        <v>11101</v>
      </c>
      <c r="H34" s="64">
        <v>10485</v>
      </c>
      <c r="I34" s="64">
        <v>9726</v>
      </c>
      <c r="J34" s="696">
        <v>9038</v>
      </c>
      <c r="K34" s="428"/>
      <c r="L34" s="624">
        <f>E34/O34-1</f>
        <v>0.3044653349001174</v>
      </c>
      <c r="M34" s="403">
        <f>G34/Q34-1</f>
        <v>0.3044653349001174</v>
      </c>
      <c r="N34" s="519"/>
      <c r="O34" s="908">
        <f>Q34</f>
        <v>8510</v>
      </c>
      <c r="P34" s="519"/>
      <c r="Q34" s="682">
        <v>8510</v>
      </c>
      <c r="R34" s="64">
        <v>7942</v>
      </c>
      <c r="S34" s="64">
        <v>7483</v>
      </c>
      <c r="T34" s="696">
        <v>7116</v>
      </c>
      <c r="U34" s="428"/>
      <c r="V34" s="243"/>
    </row>
    <row r="35" spans="1:22" ht="12" customHeight="1">
      <c r="A35" s="243"/>
      <c r="B35" s="59"/>
      <c r="C35" s="59" t="s">
        <v>220</v>
      </c>
      <c r="D35" s="953"/>
      <c r="E35" s="910">
        <f>G35</f>
        <v>0.9</v>
      </c>
      <c r="F35" s="953"/>
      <c r="G35" s="690">
        <v>0.9</v>
      </c>
      <c r="H35" s="834">
        <v>0.91</v>
      </c>
      <c r="I35" s="61">
        <v>0.94</v>
      </c>
      <c r="J35" s="703">
        <v>0.93</v>
      </c>
      <c r="K35" s="1110"/>
      <c r="L35" s="615"/>
      <c r="M35" s="406"/>
      <c r="N35" s="953"/>
      <c r="O35" s="910">
        <f>Q35</f>
        <v>0.94</v>
      </c>
      <c r="P35" s="953"/>
      <c r="Q35" s="690">
        <v>0.94</v>
      </c>
      <c r="R35" s="61">
        <v>0.94</v>
      </c>
      <c r="S35" s="61">
        <v>0.93</v>
      </c>
      <c r="T35" s="703">
        <v>0.92</v>
      </c>
      <c r="U35" s="427"/>
      <c r="V35" s="243"/>
    </row>
    <row r="36" spans="1:22" ht="12" customHeight="1">
      <c r="A36" s="243"/>
      <c r="B36" s="59"/>
      <c r="C36" s="59"/>
      <c r="D36" s="953"/>
      <c r="E36" s="487"/>
      <c r="F36" s="953"/>
      <c r="G36" s="393"/>
      <c r="H36" s="1211"/>
      <c r="I36" s="86"/>
      <c r="J36" s="86"/>
      <c r="K36" s="427"/>
      <c r="L36" s="615"/>
      <c r="M36" s="406"/>
      <c r="N36" s="953"/>
      <c r="O36" s="487"/>
      <c r="P36" s="953"/>
      <c r="Q36" s="393"/>
      <c r="R36" s="86"/>
      <c r="S36" s="86"/>
      <c r="T36" s="86"/>
      <c r="U36" s="427"/>
      <c r="V36" s="243"/>
    </row>
    <row r="37" spans="1:22" s="5" customFormat="1" ht="12" customHeight="1">
      <c r="A37" s="243"/>
      <c r="B37" s="224"/>
      <c r="C37" s="55" t="s">
        <v>568</v>
      </c>
      <c r="D37" s="519"/>
      <c r="E37" s="482">
        <f>SUM(G37:J37)</f>
        <v>2970</v>
      </c>
      <c r="F37" s="878"/>
      <c r="G37" s="1180">
        <f aca="true" t="shared" si="0" ref="G37:I40">G31-H31</f>
        <v>750</v>
      </c>
      <c r="H37" s="1181">
        <f t="shared" si="0"/>
        <v>864</v>
      </c>
      <c r="I37" s="1181">
        <f t="shared" si="0"/>
        <v>780</v>
      </c>
      <c r="J37" s="334">
        <f>J31-Q31</f>
        <v>576</v>
      </c>
      <c r="K37" s="126"/>
      <c r="L37" s="614"/>
      <c r="M37" s="424"/>
      <c r="N37" s="878"/>
      <c r="O37" s="482">
        <f>SUM(Q37:T37)</f>
        <v>2153</v>
      </c>
      <c r="P37" s="878"/>
      <c r="Q37" s="1180">
        <f aca="true" t="shared" si="1" ref="Q37:S40">Q31-R31</f>
        <v>695</v>
      </c>
      <c r="R37" s="1181">
        <f t="shared" si="1"/>
        <v>547</v>
      </c>
      <c r="S37" s="1181">
        <f t="shared" si="1"/>
        <v>422</v>
      </c>
      <c r="T37" s="334">
        <v>489</v>
      </c>
      <c r="U37" s="428"/>
      <c r="V37" s="243"/>
    </row>
    <row r="38" spans="1:22" s="296" customFormat="1" ht="12" customHeight="1">
      <c r="A38" s="979"/>
      <c r="B38" s="306"/>
      <c r="C38" s="454" t="s">
        <v>308</v>
      </c>
      <c r="D38" s="954"/>
      <c r="E38" s="908">
        <f>SUM(G38:J38)</f>
        <v>3765</v>
      </c>
      <c r="F38" s="954"/>
      <c r="G38" s="748">
        <f t="shared" si="0"/>
        <v>889</v>
      </c>
      <c r="H38" s="455">
        <f t="shared" si="0"/>
        <v>1064</v>
      </c>
      <c r="I38" s="455">
        <f t="shared" si="0"/>
        <v>964</v>
      </c>
      <c r="J38" s="732">
        <f>J32-Q32</f>
        <v>848</v>
      </c>
      <c r="K38" s="584"/>
      <c r="L38" s="1212"/>
      <c r="M38" s="1213"/>
      <c r="N38" s="954"/>
      <c r="O38" s="908">
        <f>SUM(Q38:T38)</f>
        <v>3230</v>
      </c>
      <c r="P38" s="954"/>
      <c r="Q38" s="948">
        <f t="shared" si="1"/>
        <v>869</v>
      </c>
      <c r="R38" s="455">
        <f t="shared" si="1"/>
        <v>826</v>
      </c>
      <c r="S38" s="455">
        <f t="shared" si="1"/>
        <v>731</v>
      </c>
      <c r="T38" s="732">
        <v>804</v>
      </c>
      <c r="U38" s="584"/>
      <c r="V38" s="979"/>
    </row>
    <row r="39" spans="1:22" ht="12" customHeight="1">
      <c r="A39" s="243"/>
      <c r="B39" s="62"/>
      <c r="C39" s="60" t="s">
        <v>116</v>
      </c>
      <c r="D39" s="519"/>
      <c r="E39" s="908">
        <f>SUM(G39:J39)</f>
        <v>379</v>
      </c>
      <c r="F39" s="519"/>
      <c r="G39" s="682">
        <f t="shared" si="0"/>
        <v>134</v>
      </c>
      <c r="H39" s="64">
        <f t="shared" si="0"/>
        <v>105</v>
      </c>
      <c r="I39" s="64">
        <f t="shared" si="0"/>
        <v>92</v>
      </c>
      <c r="J39" s="696">
        <f>J33-Q33</f>
        <v>48</v>
      </c>
      <c r="K39" s="428"/>
      <c r="L39" s="511"/>
      <c r="M39" s="398"/>
      <c r="N39" s="519"/>
      <c r="O39" s="908">
        <f>SUM(Q39:T39)</f>
        <v>292</v>
      </c>
      <c r="P39" s="519"/>
      <c r="Q39" s="682">
        <f t="shared" si="1"/>
        <v>127</v>
      </c>
      <c r="R39" s="64">
        <f t="shared" si="1"/>
        <v>88</v>
      </c>
      <c r="S39" s="64">
        <f t="shared" si="1"/>
        <v>55</v>
      </c>
      <c r="T39" s="696">
        <v>22</v>
      </c>
      <c r="U39" s="428"/>
      <c r="V39" s="243"/>
    </row>
    <row r="40" spans="1:22" ht="12" customHeight="1">
      <c r="A40" s="243"/>
      <c r="B40" s="59"/>
      <c r="C40" s="60" t="s">
        <v>121</v>
      </c>
      <c r="D40" s="519"/>
      <c r="E40" s="908">
        <f>SUM(G40:J40)</f>
        <v>2591</v>
      </c>
      <c r="F40" s="519"/>
      <c r="G40" s="682">
        <f t="shared" si="0"/>
        <v>616</v>
      </c>
      <c r="H40" s="64">
        <f t="shared" si="0"/>
        <v>759</v>
      </c>
      <c r="I40" s="64">
        <f t="shared" si="0"/>
        <v>688</v>
      </c>
      <c r="J40" s="696">
        <f>J34-Q34</f>
        <v>528</v>
      </c>
      <c r="K40" s="428"/>
      <c r="L40" s="511"/>
      <c r="M40" s="398"/>
      <c r="N40" s="519"/>
      <c r="O40" s="908">
        <f>SUM(Q40:T40)</f>
        <v>1861</v>
      </c>
      <c r="P40" s="519"/>
      <c r="Q40" s="682">
        <f t="shared" si="1"/>
        <v>568</v>
      </c>
      <c r="R40" s="64">
        <f t="shared" si="1"/>
        <v>459</v>
      </c>
      <c r="S40" s="64">
        <f t="shared" si="1"/>
        <v>367</v>
      </c>
      <c r="T40" s="696">
        <v>467</v>
      </c>
      <c r="U40" s="428"/>
      <c r="V40" s="243"/>
    </row>
    <row r="41" spans="1:22" ht="12" customHeight="1">
      <c r="A41" s="243"/>
      <c r="B41" s="59"/>
      <c r="C41" s="59"/>
      <c r="D41" s="519"/>
      <c r="E41" s="489"/>
      <c r="F41" s="519"/>
      <c r="G41" s="407"/>
      <c r="H41" s="59"/>
      <c r="I41" s="59"/>
      <c r="J41" s="59"/>
      <c r="K41" s="428"/>
      <c r="L41" s="631"/>
      <c r="M41" s="396"/>
      <c r="N41" s="519"/>
      <c r="O41" s="489"/>
      <c r="P41" s="519"/>
      <c r="Q41" s="407"/>
      <c r="R41" s="59"/>
      <c r="S41" s="59"/>
      <c r="T41" s="59"/>
      <c r="U41" s="428"/>
      <c r="V41" s="243"/>
    </row>
    <row r="42" spans="1:22" s="5" customFormat="1" ht="14.25" customHeight="1">
      <c r="A42" s="243"/>
      <c r="B42" s="224"/>
      <c r="C42" s="325" t="s">
        <v>543</v>
      </c>
      <c r="D42" s="519"/>
      <c r="E42" s="909">
        <f>SUM(G42:J42)</f>
        <v>3005</v>
      </c>
      <c r="F42" s="878"/>
      <c r="G42" s="689">
        <v>761</v>
      </c>
      <c r="H42" s="56">
        <v>782</v>
      </c>
      <c r="I42" s="56">
        <v>757</v>
      </c>
      <c r="J42" s="702">
        <v>705</v>
      </c>
      <c r="K42" s="1184"/>
      <c r="L42" s="723">
        <f>E42/O42-1</f>
        <v>0.06711647727272729</v>
      </c>
      <c r="M42" s="724">
        <f>G42/Q42-1</f>
        <v>0.0554785020804438</v>
      </c>
      <c r="N42" s="878"/>
      <c r="O42" s="909">
        <f>SUM(Q42:T42)</f>
        <v>2816</v>
      </c>
      <c r="P42" s="878"/>
      <c r="Q42" s="1196">
        <v>721</v>
      </c>
      <c r="R42" s="56">
        <v>735</v>
      </c>
      <c r="S42" s="56">
        <v>700</v>
      </c>
      <c r="T42" s="702">
        <v>660</v>
      </c>
      <c r="U42" s="428"/>
      <c r="V42" s="243"/>
    </row>
    <row r="43" spans="1:22" ht="12" customHeight="1">
      <c r="A43" s="243"/>
      <c r="B43" s="59"/>
      <c r="C43" s="59"/>
      <c r="D43" s="519"/>
      <c r="E43" s="489"/>
      <c r="F43" s="519"/>
      <c r="G43" s="407"/>
      <c r="H43" s="59"/>
      <c r="I43" s="59"/>
      <c r="J43" s="59"/>
      <c r="K43" s="428"/>
      <c r="L43" s="511"/>
      <c r="M43" s="398"/>
      <c r="N43" s="519"/>
      <c r="O43" s="489"/>
      <c r="P43" s="519"/>
      <c r="Q43" s="407"/>
      <c r="R43" s="59"/>
      <c r="S43" s="59"/>
      <c r="T43" s="59"/>
      <c r="U43" s="428"/>
      <c r="V43" s="243"/>
    </row>
    <row r="44" spans="1:22" s="5" customFormat="1" ht="12" customHeight="1">
      <c r="A44" s="243"/>
      <c r="B44" s="224"/>
      <c r="C44" s="325" t="s">
        <v>11</v>
      </c>
      <c r="D44" s="519"/>
      <c r="E44" s="909">
        <v>15</v>
      </c>
      <c r="F44" s="878"/>
      <c r="G44" s="689">
        <v>15</v>
      </c>
      <c r="H44" s="56">
        <v>16</v>
      </c>
      <c r="I44" s="56">
        <v>16</v>
      </c>
      <c r="J44" s="702">
        <v>16</v>
      </c>
      <c r="K44" s="126"/>
      <c r="L44" s="723">
        <f>E44/O44-1</f>
        <v>-0.11764705882352944</v>
      </c>
      <c r="M44" s="724">
        <f>G44/Q44-1</f>
        <v>-0.11764705882352944</v>
      </c>
      <c r="N44" s="878"/>
      <c r="O44" s="909">
        <v>17</v>
      </c>
      <c r="P44" s="878"/>
      <c r="Q44" s="689">
        <v>17</v>
      </c>
      <c r="R44" s="56">
        <v>18</v>
      </c>
      <c r="S44" s="56">
        <v>17</v>
      </c>
      <c r="T44" s="702">
        <v>17</v>
      </c>
      <c r="U44" s="428"/>
      <c r="V44" s="243"/>
    </row>
    <row r="45" spans="1:22" ht="12" customHeight="1">
      <c r="A45" s="243"/>
      <c r="B45" s="62"/>
      <c r="C45" s="60" t="s">
        <v>117</v>
      </c>
      <c r="D45" s="519"/>
      <c r="E45" s="924">
        <v>30</v>
      </c>
      <c r="F45" s="519"/>
      <c r="G45" s="542">
        <v>29</v>
      </c>
      <c r="H45" s="85">
        <v>30</v>
      </c>
      <c r="I45" s="491">
        <v>30</v>
      </c>
      <c r="J45" s="698">
        <v>29</v>
      </c>
      <c r="K45" s="428"/>
      <c r="L45" s="624">
        <f>E45/O45-1</f>
        <v>-0.032258064516129004</v>
      </c>
      <c r="M45" s="403">
        <f>G45/Q45-1</f>
        <v>-0.033333333333333326</v>
      </c>
      <c r="N45" s="519"/>
      <c r="O45" s="924">
        <v>31</v>
      </c>
      <c r="P45" s="519"/>
      <c r="Q45" s="542">
        <v>30</v>
      </c>
      <c r="R45" s="85">
        <v>32</v>
      </c>
      <c r="S45" s="85">
        <v>31</v>
      </c>
      <c r="T45" s="698">
        <v>30</v>
      </c>
      <c r="U45" s="428"/>
      <c r="V45" s="243"/>
    </row>
    <row r="46" spans="1:22" ht="12" customHeight="1">
      <c r="A46" s="243"/>
      <c r="B46" s="62"/>
      <c r="C46" s="60" t="s">
        <v>122</v>
      </c>
      <c r="D46" s="519"/>
      <c r="E46" s="924">
        <v>6</v>
      </c>
      <c r="F46" s="519"/>
      <c r="G46" s="542">
        <v>6</v>
      </c>
      <c r="H46" s="85">
        <v>6</v>
      </c>
      <c r="I46" s="491">
        <v>6</v>
      </c>
      <c r="J46" s="698">
        <v>6</v>
      </c>
      <c r="K46" s="428"/>
      <c r="L46" s="624">
        <f>E46/O46-1</f>
        <v>0</v>
      </c>
      <c r="M46" s="403">
        <f>G46/Q46-1</f>
        <v>0</v>
      </c>
      <c r="N46" s="519"/>
      <c r="O46" s="924">
        <v>6</v>
      </c>
      <c r="P46" s="519"/>
      <c r="Q46" s="542">
        <v>6</v>
      </c>
      <c r="R46" s="85">
        <v>7</v>
      </c>
      <c r="S46" s="85">
        <v>6</v>
      </c>
      <c r="T46" s="698">
        <v>6</v>
      </c>
      <c r="U46" s="428"/>
      <c r="V46" s="243"/>
    </row>
    <row r="47" spans="1:22" ht="12" customHeight="1">
      <c r="A47" s="243"/>
      <c r="B47" s="59"/>
      <c r="C47" s="456" t="s">
        <v>12</v>
      </c>
      <c r="D47" s="953"/>
      <c r="E47" s="910">
        <v>0.23</v>
      </c>
      <c r="F47" s="953"/>
      <c r="G47" s="690">
        <v>0.24</v>
      </c>
      <c r="H47" s="61">
        <v>0.23</v>
      </c>
      <c r="I47" s="61">
        <v>0.22</v>
      </c>
      <c r="J47" s="703">
        <v>0.22</v>
      </c>
      <c r="K47" s="1110"/>
      <c r="L47" s="615"/>
      <c r="M47" s="406"/>
      <c r="N47" s="953"/>
      <c r="O47" s="910">
        <v>0.2</v>
      </c>
      <c r="P47" s="953"/>
      <c r="Q47" s="690">
        <v>0.21</v>
      </c>
      <c r="R47" s="61">
        <v>0.19</v>
      </c>
      <c r="S47" s="61">
        <v>0.19</v>
      </c>
      <c r="T47" s="703">
        <v>0.191</v>
      </c>
      <c r="U47" s="427"/>
      <c r="V47" s="243"/>
    </row>
    <row r="48" spans="1:22" ht="12" customHeight="1">
      <c r="A48" s="243"/>
      <c r="B48" s="59"/>
      <c r="C48" s="59"/>
      <c r="D48" s="519"/>
      <c r="E48" s="489"/>
      <c r="F48" s="519"/>
      <c r="G48" s="407"/>
      <c r="H48" s="59"/>
      <c r="I48" s="59"/>
      <c r="J48" s="59"/>
      <c r="K48" s="428"/>
      <c r="L48" s="511"/>
      <c r="M48" s="398"/>
      <c r="N48" s="519"/>
      <c r="O48" s="489"/>
      <c r="P48" s="519"/>
      <c r="Q48" s="407"/>
      <c r="R48" s="59"/>
      <c r="S48" s="59"/>
      <c r="T48" s="59"/>
      <c r="U48" s="428"/>
      <c r="V48" s="243"/>
    </row>
    <row r="49" spans="1:25" ht="12" customHeight="1">
      <c r="A49" s="243"/>
      <c r="B49" s="59"/>
      <c r="C49" s="325" t="s">
        <v>290</v>
      </c>
      <c r="D49" s="981"/>
      <c r="E49" s="911">
        <f>SUM(G49:J49)</f>
        <v>27200</v>
      </c>
      <c r="F49" s="1183"/>
      <c r="G49" s="688">
        <v>7309</v>
      </c>
      <c r="H49" s="63">
        <v>6816</v>
      </c>
      <c r="I49" s="606">
        <v>6746</v>
      </c>
      <c r="J49" s="700">
        <v>6329</v>
      </c>
      <c r="K49" s="332"/>
      <c r="L49" s="723">
        <f>E49/O49-1</f>
        <v>0.2492536627933679</v>
      </c>
      <c r="M49" s="724">
        <f>G49/Q49-1</f>
        <v>0.17868085792614097</v>
      </c>
      <c r="N49" s="1183"/>
      <c r="O49" s="911">
        <f>SUM(Q49:T49)</f>
        <v>21773</v>
      </c>
      <c r="P49" s="1183"/>
      <c r="Q49" s="688">
        <v>6201</v>
      </c>
      <c r="R49" s="63">
        <v>5560</v>
      </c>
      <c r="S49" s="63">
        <v>5228</v>
      </c>
      <c r="T49" s="700">
        <v>4784</v>
      </c>
      <c r="U49" s="975"/>
      <c r="V49" s="243"/>
      <c r="Y49" s="982"/>
    </row>
    <row r="50" spans="1:22" ht="12" customHeight="1">
      <c r="A50" s="243"/>
      <c r="B50" s="59"/>
      <c r="C50" s="59"/>
      <c r="D50" s="519"/>
      <c r="E50" s="1102"/>
      <c r="F50" s="519"/>
      <c r="G50" s="407"/>
      <c r="H50" s="59"/>
      <c r="I50" s="59"/>
      <c r="J50" s="59"/>
      <c r="K50" s="428"/>
      <c r="L50" s="511"/>
      <c r="M50" s="398"/>
      <c r="N50" s="519"/>
      <c r="O50" s="489"/>
      <c r="P50" s="519"/>
      <c r="Q50" s="407"/>
      <c r="R50" s="59"/>
      <c r="S50" s="59"/>
      <c r="T50" s="59"/>
      <c r="U50" s="428"/>
      <c r="V50" s="243"/>
    </row>
    <row r="51" spans="1:22" s="5" customFormat="1" ht="12" customHeight="1">
      <c r="A51" s="243"/>
      <c r="B51" s="224"/>
      <c r="C51" s="55" t="s">
        <v>544</v>
      </c>
      <c r="D51" s="1103"/>
      <c r="E51" s="1115">
        <v>142</v>
      </c>
      <c r="F51" s="986"/>
      <c r="G51" s="983">
        <v>142</v>
      </c>
      <c r="H51" s="984">
        <v>139</v>
      </c>
      <c r="I51" s="984">
        <v>145</v>
      </c>
      <c r="J51" s="985">
        <v>142</v>
      </c>
      <c r="K51" s="428"/>
      <c r="L51" s="980">
        <f>E51/O51-1</f>
        <v>0.044117647058823595</v>
      </c>
      <c r="M51" s="627">
        <f>G51/Q51-1</f>
        <v>-0.0273972602739726</v>
      </c>
      <c r="N51" s="986"/>
      <c r="O51" s="987">
        <v>136</v>
      </c>
      <c r="P51" s="986"/>
      <c r="Q51" s="983">
        <v>146</v>
      </c>
      <c r="R51" s="984">
        <v>136</v>
      </c>
      <c r="S51" s="984">
        <v>133</v>
      </c>
      <c r="T51" s="985">
        <v>126</v>
      </c>
      <c r="U51" s="428"/>
      <c r="V51" s="243"/>
    </row>
    <row r="52" spans="1:22" ht="12" customHeight="1">
      <c r="A52" s="243"/>
      <c r="B52" s="62"/>
      <c r="C52" s="60" t="s">
        <v>118</v>
      </c>
      <c r="D52" s="986"/>
      <c r="E52" s="1010">
        <v>281</v>
      </c>
      <c r="F52" s="986"/>
      <c r="G52" s="749">
        <v>284</v>
      </c>
      <c r="H52" s="367">
        <v>275</v>
      </c>
      <c r="I52" s="835">
        <v>284</v>
      </c>
      <c r="J52" s="744">
        <v>279</v>
      </c>
      <c r="K52" s="428"/>
      <c r="L52" s="624">
        <f>E52/O52-1</f>
        <v>0.11507936507936511</v>
      </c>
      <c r="M52" s="403">
        <f>G52/Q52-1</f>
        <v>0.04029304029304037</v>
      </c>
      <c r="N52" s="986"/>
      <c r="O52" s="952">
        <v>252</v>
      </c>
      <c r="P52" s="986"/>
      <c r="Q52" s="749">
        <v>273</v>
      </c>
      <c r="R52" s="367">
        <v>254</v>
      </c>
      <c r="S52" s="367">
        <v>246</v>
      </c>
      <c r="T52" s="744">
        <v>232</v>
      </c>
      <c r="U52" s="428"/>
      <c r="V52" s="243"/>
    </row>
    <row r="53" spans="1:22" ht="12" customHeight="1">
      <c r="A53" s="243"/>
      <c r="B53" s="59"/>
      <c r="C53" s="60" t="s">
        <v>123</v>
      </c>
      <c r="D53" s="986"/>
      <c r="E53" s="952">
        <v>55</v>
      </c>
      <c r="F53" s="986"/>
      <c r="G53" s="749">
        <v>60</v>
      </c>
      <c r="H53" s="367">
        <v>56</v>
      </c>
      <c r="I53" s="367">
        <v>54</v>
      </c>
      <c r="J53" s="744">
        <v>48</v>
      </c>
      <c r="K53" s="428"/>
      <c r="L53" s="624">
        <f>E53/O53-1</f>
        <v>0.22222222222222232</v>
      </c>
      <c r="M53" s="403">
        <f>G53/Q53-1</f>
        <v>0.15384615384615374</v>
      </c>
      <c r="N53" s="986"/>
      <c r="O53" s="952">
        <v>45</v>
      </c>
      <c r="P53" s="1106"/>
      <c r="Q53" s="749">
        <v>52</v>
      </c>
      <c r="R53" s="367">
        <v>46</v>
      </c>
      <c r="S53" s="367">
        <v>43</v>
      </c>
      <c r="T53" s="744">
        <v>37</v>
      </c>
      <c r="U53" s="428"/>
      <c r="V53" s="243"/>
    </row>
    <row r="54" spans="1:22" ht="12" customHeight="1">
      <c r="A54" s="243"/>
      <c r="B54" s="59"/>
      <c r="C54" s="60"/>
      <c r="D54" s="986"/>
      <c r="E54" s="1246"/>
      <c r="F54" s="986"/>
      <c r="G54" s="419"/>
      <c r="H54" s="335"/>
      <c r="I54" s="335"/>
      <c r="J54" s="335"/>
      <c r="K54" s="428"/>
      <c r="L54" s="1248"/>
      <c r="M54" s="1249"/>
      <c r="N54" s="1106"/>
      <c r="O54" s="1247"/>
      <c r="P54" s="986"/>
      <c r="Q54" s="1104"/>
      <c r="R54" s="1105"/>
      <c r="S54" s="1105"/>
      <c r="T54" s="335"/>
      <c r="U54" s="428"/>
      <c r="V54" s="243"/>
    </row>
    <row r="55" spans="1:22" s="5" customFormat="1" ht="12.75" customHeight="1">
      <c r="A55" s="243"/>
      <c r="B55" s="224"/>
      <c r="C55" s="55" t="s">
        <v>143</v>
      </c>
      <c r="D55" s="519"/>
      <c r="E55" s="1245">
        <v>52</v>
      </c>
      <c r="F55" s="878"/>
      <c r="G55" s="689">
        <v>49</v>
      </c>
      <c r="H55" s="56">
        <v>44</v>
      </c>
      <c r="I55" s="56">
        <v>52</v>
      </c>
      <c r="J55" s="702">
        <v>67</v>
      </c>
      <c r="K55" s="1184"/>
      <c r="L55" s="752">
        <f>E55/O55-1</f>
        <v>-0.3157894736842105</v>
      </c>
      <c r="M55" s="1097">
        <f>G55/Q55-1</f>
        <v>-0.30000000000000004</v>
      </c>
      <c r="N55" s="878"/>
      <c r="O55" s="1245">
        <v>76</v>
      </c>
      <c r="P55" s="878"/>
      <c r="Q55" s="689">
        <v>70</v>
      </c>
      <c r="R55" s="56">
        <v>74</v>
      </c>
      <c r="S55" s="56">
        <v>76</v>
      </c>
      <c r="T55" s="702">
        <v>84</v>
      </c>
      <c r="U55" s="428"/>
      <c r="V55" s="243"/>
    </row>
    <row r="56" spans="1:22" ht="12" customHeight="1">
      <c r="A56" s="243"/>
      <c r="B56" s="62"/>
      <c r="C56" s="60" t="s">
        <v>119</v>
      </c>
      <c r="D56" s="519"/>
      <c r="E56" s="924">
        <v>127</v>
      </c>
      <c r="F56" s="519"/>
      <c r="G56" s="542">
        <v>114</v>
      </c>
      <c r="H56" s="85">
        <v>107</v>
      </c>
      <c r="I56" s="491">
        <v>137</v>
      </c>
      <c r="J56" s="698">
        <v>156</v>
      </c>
      <c r="K56" s="428"/>
      <c r="L56" s="624">
        <f>E56/O56-1</f>
        <v>-0.19620253164556967</v>
      </c>
      <c r="M56" s="403">
        <f>G56/Q56-1</f>
        <v>-0.22972972972972971</v>
      </c>
      <c r="N56" s="519"/>
      <c r="O56" s="924">
        <v>158</v>
      </c>
      <c r="P56" s="519"/>
      <c r="Q56" s="542">
        <v>148</v>
      </c>
      <c r="R56" s="85">
        <v>158</v>
      </c>
      <c r="S56" s="85">
        <v>161</v>
      </c>
      <c r="T56" s="698">
        <v>168</v>
      </c>
      <c r="U56" s="428"/>
      <c r="V56" s="243"/>
    </row>
    <row r="57" spans="1:22" ht="12" customHeight="1">
      <c r="A57" s="243"/>
      <c r="B57" s="62"/>
      <c r="C57" s="60" t="s">
        <v>124</v>
      </c>
      <c r="D57" s="519"/>
      <c r="E57" s="924">
        <v>13</v>
      </c>
      <c r="F57" s="519"/>
      <c r="G57" s="542">
        <v>14</v>
      </c>
      <c r="H57" s="85">
        <v>13</v>
      </c>
      <c r="I57" s="85">
        <v>12</v>
      </c>
      <c r="J57" s="698">
        <v>13</v>
      </c>
      <c r="K57" s="428"/>
      <c r="L57" s="624">
        <f>E57/O57-1</f>
        <v>-0.1333333333333333</v>
      </c>
      <c r="M57" s="403">
        <f>G57/Q57-1</f>
        <v>-0.17647058823529416</v>
      </c>
      <c r="N57" s="519"/>
      <c r="O57" s="924">
        <v>15</v>
      </c>
      <c r="P57" s="519"/>
      <c r="Q57" s="542">
        <v>17</v>
      </c>
      <c r="R57" s="85">
        <v>15</v>
      </c>
      <c r="S57" s="85">
        <v>13</v>
      </c>
      <c r="T57" s="698">
        <v>14</v>
      </c>
      <c r="U57" s="428"/>
      <c r="V57" s="243"/>
    </row>
    <row r="58" spans="1:22" ht="12" customHeight="1">
      <c r="A58" s="243"/>
      <c r="B58" s="59"/>
      <c r="C58" s="59"/>
      <c r="D58" s="519"/>
      <c r="E58" s="489"/>
      <c r="F58" s="519"/>
      <c r="G58" s="407"/>
      <c r="H58" s="59"/>
      <c r="I58" s="59"/>
      <c r="J58" s="59"/>
      <c r="K58" s="428"/>
      <c r="L58" s="615"/>
      <c r="M58" s="406"/>
      <c r="N58" s="519"/>
      <c r="O58" s="489"/>
      <c r="P58" s="519"/>
      <c r="Q58" s="407"/>
      <c r="R58" s="59"/>
      <c r="S58" s="59"/>
      <c r="T58" s="59"/>
      <c r="U58" s="428"/>
      <c r="V58" s="243"/>
    </row>
    <row r="59" spans="1:22" s="5" customFormat="1" ht="12" customHeight="1">
      <c r="A59" s="243"/>
      <c r="B59" s="224"/>
      <c r="C59" s="55" t="s">
        <v>13</v>
      </c>
      <c r="D59" s="938"/>
      <c r="E59" s="1185">
        <v>0.23</v>
      </c>
      <c r="F59" s="951"/>
      <c r="G59" s="1186">
        <v>0.24</v>
      </c>
      <c r="H59" s="1187">
        <v>0.22</v>
      </c>
      <c r="I59" s="1187">
        <v>0.22</v>
      </c>
      <c r="J59" s="1188">
        <v>0.21</v>
      </c>
      <c r="K59" s="332"/>
      <c r="L59" s="1161"/>
      <c r="M59" s="1162"/>
      <c r="N59" s="951"/>
      <c r="O59" s="1185">
        <v>0.23</v>
      </c>
      <c r="P59" s="951"/>
      <c r="Q59" s="1186">
        <v>0.25</v>
      </c>
      <c r="R59" s="1187">
        <v>0.23</v>
      </c>
      <c r="S59" s="1187">
        <v>0.22</v>
      </c>
      <c r="T59" s="1188">
        <v>0.21</v>
      </c>
      <c r="U59" s="975"/>
      <c r="V59" s="243"/>
    </row>
    <row r="60" spans="1:22" ht="12" customHeight="1">
      <c r="A60" s="243"/>
      <c r="B60" s="62"/>
      <c r="C60" s="60" t="s">
        <v>120</v>
      </c>
      <c r="D60" s="938"/>
      <c r="E60" s="955">
        <v>0.2</v>
      </c>
      <c r="F60" s="938"/>
      <c r="G60" s="690">
        <v>0.21</v>
      </c>
      <c r="H60" s="61">
        <v>0.19</v>
      </c>
      <c r="I60" s="61">
        <v>0.19</v>
      </c>
      <c r="J60" s="703">
        <v>0.21</v>
      </c>
      <c r="K60" s="975"/>
      <c r="L60" s="615"/>
      <c r="M60" s="406"/>
      <c r="N60" s="938"/>
      <c r="O60" s="955">
        <v>0.22</v>
      </c>
      <c r="P60" s="938"/>
      <c r="Q60" s="690">
        <v>0.24</v>
      </c>
      <c r="R60" s="61">
        <v>0.21</v>
      </c>
      <c r="S60" s="61">
        <v>0.2</v>
      </c>
      <c r="T60" s="703">
        <v>0.23</v>
      </c>
      <c r="U60" s="975"/>
      <c r="V60" s="243"/>
    </row>
    <row r="61" spans="1:22" ht="12" customHeight="1">
      <c r="A61" s="243"/>
      <c r="B61" s="62"/>
      <c r="C61" s="60" t="s">
        <v>125</v>
      </c>
      <c r="D61" s="938"/>
      <c r="E61" s="910">
        <v>0.24</v>
      </c>
      <c r="F61" s="938"/>
      <c r="G61" s="690">
        <v>0.26</v>
      </c>
      <c r="H61" s="61">
        <v>0.25</v>
      </c>
      <c r="I61" s="61">
        <v>0.25</v>
      </c>
      <c r="J61" s="703">
        <v>0.22</v>
      </c>
      <c r="K61" s="975"/>
      <c r="L61" s="615"/>
      <c r="M61" s="406"/>
      <c r="N61" s="938"/>
      <c r="O61" s="910">
        <v>0.23</v>
      </c>
      <c r="P61" s="938"/>
      <c r="Q61" s="690">
        <v>0.25</v>
      </c>
      <c r="R61" s="61">
        <v>0.25</v>
      </c>
      <c r="S61" s="61">
        <v>0.24</v>
      </c>
      <c r="T61" s="703">
        <v>0.18</v>
      </c>
      <c r="U61" s="975"/>
      <c r="V61" s="243"/>
    </row>
    <row r="62" spans="1:22" ht="9" customHeight="1">
      <c r="A62" s="243"/>
      <c r="B62" s="59"/>
      <c r="C62" s="59"/>
      <c r="D62" s="487"/>
      <c r="E62" s="487"/>
      <c r="F62" s="487"/>
      <c r="G62" s="393"/>
      <c r="H62" s="86"/>
      <c r="I62" s="86"/>
      <c r="J62" s="86"/>
      <c r="K62" s="86"/>
      <c r="L62" s="487"/>
      <c r="M62" s="393"/>
      <c r="N62" s="487"/>
      <c r="O62" s="487"/>
      <c r="P62" s="487"/>
      <c r="Q62" s="393"/>
      <c r="R62" s="86"/>
      <c r="S62" s="86"/>
      <c r="T62" s="86"/>
      <c r="U62" s="86"/>
      <c r="V62" s="243"/>
    </row>
    <row r="63" spans="1:22" ht="9" customHeight="1">
      <c r="A63" s="243"/>
      <c r="B63" s="232"/>
      <c r="C63" s="232"/>
      <c r="D63" s="232"/>
      <c r="E63" s="232"/>
      <c r="F63" s="232"/>
      <c r="G63" s="240"/>
      <c r="H63" s="240"/>
      <c r="I63" s="240"/>
      <c r="J63" s="232"/>
      <c r="K63" s="232"/>
      <c r="L63" s="303"/>
      <c r="M63" s="303"/>
      <c r="N63" s="232"/>
      <c r="O63" s="232"/>
      <c r="P63" s="232"/>
      <c r="Q63" s="232"/>
      <c r="R63" s="240"/>
      <c r="S63" s="240"/>
      <c r="T63" s="232"/>
      <c r="U63" s="232"/>
      <c r="V63" s="243"/>
    </row>
    <row r="64" spans="1:22" ht="13.5" customHeight="1">
      <c r="A64" s="2"/>
      <c r="B64" s="121" t="s">
        <v>80</v>
      </c>
      <c r="C64" s="121"/>
      <c r="D64" s="121"/>
      <c r="E64" s="121"/>
      <c r="F64" s="121"/>
      <c r="G64" s="976"/>
      <c r="H64" s="976"/>
      <c r="I64" s="976"/>
      <c r="J64" s="121"/>
      <c r="K64" s="2"/>
      <c r="L64" s="4"/>
      <c r="M64" s="4"/>
      <c r="N64" s="121"/>
      <c r="O64" s="121"/>
      <c r="P64" s="121"/>
      <c r="Q64" s="121"/>
      <c r="R64" s="976"/>
      <c r="S64" s="976"/>
      <c r="T64" s="121"/>
      <c r="U64" s="121"/>
      <c r="V64" s="2"/>
    </row>
    <row r="65" spans="1:22" ht="13.5" customHeight="1">
      <c r="A65" s="2"/>
      <c r="B65" s="121"/>
      <c r="C65" s="2"/>
      <c r="D65" s="2"/>
      <c r="E65" s="2"/>
      <c r="F65" s="2"/>
      <c r="G65" s="4"/>
      <c r="H65" s="4"/>
      <c r="I65" s="4"/>
      <c r="J65" s="2"/>
      <c r="K65" s="2"/>
      <c r="L65" s="4"/>
      <c r="M65" s="4"/>
      <c r="N65" s="2"/>
      <c r="O65" s="2"/>
      <c r="P65" s="2"/>
      <c r="Q65" s="2"/>
      <c r="R65" s="4"/>
      <c r="S65" s="4"/>
      <c r="T65" s="2"/>
      <c r="U65" s="2"/>
      <c r="V65" s="2"/>
    </row>
    <row r="66" spans="1:22" ht="9" customHeight="1">
      <c r="A66" s="243"/>
      <c r="B66" s="232"/>
      <c r="C66" s="232"/>
      <c r="D66" s="232"/>
      <c r="E66" s="232"/>
      <c r="F66" s="232"/>
      <c r="G66" s="240"/>
      <c r="H66" s="240"/>
      <c r="I66" s="240"/>
      <c r="J66" s="232"/>
      <c r="K66" s="232"/>
      <c r="L66" s="242"/>
      <c r="M66" s="242"/>
      <c r="N66" s="232"/>
      <c r="O66" s="232"/>
      <c r="P66" s="232"/>
      <c r="Q66" s="232"/>
      <c r="R66" s="240"/>
      <c r="S66" s="240"/>
      <c r="T66" s="232"/>
      <c r="U66" s="232"/>
      <c r="V66" s="243"/>
    </row>
    <row r="67" spans="1:22" s="5" customFormat="1" ht="15" customHeight="1">
      <c r="A67" s="243"/>
      <c r="B67" s="546"/>
      <c r="C67" s="310" t="s">
        <v>225</v>
      </c>
      <c r="D67" s="869"/>
      <c r="E67" s="887">
        <v>2008</v>
      </c>
      <c r="F67" s="869"/>
      <c r="G67" s="49" t="s">
        <v>534</v>
      </c>
      <c r="H67" s="50" t="s">
        <v>500</v>
      </c>
      <c r="I67" s="50" t="s">
        <v>408</v>
      </c>
      <c r="J67" s="50" t="s">
        <v>319</v>
      </c>
      <c r="K67" s="125"/>
      <c r="L67" s="516" t="s">
        <v>214</v>
      </c>
      <c r="M67" s="51" t="s">
        <v>214</v>
      </c>
      <c r="N67" s="869"/>
      <c r="O67" s="887">
        <v>2007</v>
      </c>
      <c r="P67" s="869"/>
      <c r="Q67" s="49" t="s">
        <v>309</v>
      </c>
      <c r="R67" s="50" t="s">
        <v>302</v>
      </c>
      <c r="S67" s="50" t="s">
        <v>289</v>
      </c>
      <c r="T67" s="50" t="s">
        <v>265</v>
      </c>
      <c r="U67" s="970"/>
      <c r="V67" s="243"/>
    </row>
    <row r="68" spans="1:22" s="215" customFormat="1" ht="13.5" customHeight="1">
      <c r="A68" s="243"/>
      <c r="B68" s="971"/>
      <c r="C68" s="480"/>
      <c r="D68" s="488"/>
      <c r="E68" s="488"/>
      <c r="F68" s="488"/>
      <c r="G68" s="213"/>
      <c r="H68" s="428"/>
      <c r="I68" s="428"/>
      <c r="J68" s="428"/>
      <c r="K68" s="71"/>
      <c r="L68" s="630" t="s">
        <v>536</v>
      </c>
      <c r="M68" s="395" t="s">
        <v>535</v>
      </c>
      <c r="N68" s="488"/>
      <c r="O68" s="488"/>
      <c r="P68" s="488"/>
      <c r="Q68" s="213"/>
      <c r="R68" s="428"/>
      <c r="S68" s="428"/>
      <c r="T68" s="428"/>
      <c r="U68" s="71"/>
      <c r="V68" s="243"/>
    </row>
    <row r="69" spans="1:22" ht="13.5" customHeight="1">
      <c r="A69" s="243"/>
      <c r="B69" s="59"/>
      <c r="C69" s="55" t="s">
        <v>188</v>
      </c>
      <c r="D69" s="519"/>
      <c r="E69" s="489"/>
      <c r="F69" s="519"/>
      <c r="G69" s="407"/>
      <c r="H69" s="59"/>
      <c r="I69" s="59"/>
      <c r="J69" s="59"/>
      <c r="K69" s="975"/>
      <c r="L69" s="489"/>
      <c r="M69" s="407"/>
      <c r="N69" s="519"/>
      <c r="O69" s="489"/>
      <c r="P69" s="519"/>
      <c r="Q69" s="407"/>
      <c r="R69" s="59"/>
      <c r="S69" s="59"/>
      <c r="T69" s="59"/>
      <c r="U69" s="975"/>
      <c r="V69" s="243"/>
    </row>
    <row r="70" spans="1:22" ht="13.5" customHeight="1">
      <c r="A70" s="243"/>
      <c r="B70" s="59"/>
      <c r="C70" s="60" t="s">
        <v>189</v>
      </c>
      <c r="D70" s="956"/>
      <c r="E70" s="957" t="s">
        <v>414</v>
      </c>
      <c r="F70" s="956"/>
      <c r="G70" s="750" t="s">
        <v>414</v>
      </c>
      <c r="H70" s="205" t="s">
        <v>414</v>
      </c>
      <c r="I70" s="205" t="s">
        <v>414</v>
      </c>
      <c r="J70" s="745" t="s">
        <v>279</v>
      </c>
      <c r="K70" s="975"/>
      <c r="L70" s="489"/>
      <c r="M70" s="407"/>
      <c r="N70" s="956"/>
      <c r="O70" s="957" t="s">
        <v>279</v>
      </c>
      <c r="P70" s="956"/>
      <c r="Q70" s="949" t="s">
        <v>279</v>
      </c>
      <c r="R70" s="205" t="s">
        <v>279</v>
      </c>
      <c r="S70" s="205" t="s">
        <v>279</v>
      </c>
      <c r="T70" s="745" t="s">
        <v>279</v>
      </c>
      <c r="U70" s="975"/>
      <c r="V70" s="243"/>
    </row>
    <row r="71" spans="1:22" ht="13.5" customHeight="1">
      <c r="A71" s="243"/>
      <c r="B71" s="59"/>
      <c r="C71" s="60" t="s">
        <v>190</v>
      </c>
      <c r="D71" s="953"/>
      <c r="E71" s="958" t="str">
        <f>G71</f>
        <v>&gt;24%</v>
      </c>
      <c r="F71" s="953"/>
      <c r="G71" s="751" t="s">
        <v>530</v>
      </c>
      <c r="H71" s="143" t="s">
        <v>530</v>
      </c>
      <c r="I71" s="143" t="s">
        <v>363</v>
      </c>
      <c r="J71" s="745" t="s">
        <v>363</v>
      </c>
      <c r="K71" s="975"/>
      <c r="L71" s="489"/>
      <c r="M71" s="407"/>
      <c r="N71" s="953"/>
      <c r="O71" s="958" t="str">
        <f>Q71</f>
        <v>&gt;23%</v>
      </c>
      <c r="P71" s="953"/>
      <c r="Q71" s="949" t="s">
        <v>316</v>
      </c>
      <c r="R71" s="143" t="s">
        <v>307</v>
      </c>
      <c r="S71" s="143" t="s">
        <v>281</v>
      </c>
      <c r="T71" s="745" t="s">
        <v>281</v>
      </c>
      <c r="U71" s="975"/>
      <c r="V71" s="243"/>
    </row>
    <row r="72" spans="1:22" ht="12" customHeight="1">
      <c r="A72" s="243"/>
      <c r="B72" s="59"/>
      <c r="C72" s="59"/>
      <c r="D72" s="519"/>
      <c r="E72" s="489"/>
      <c r="F72" s="519"/>
      <c r="G72" s="412"/>
      <c r="H72" s="129"/>
      <c r="I72" s="129"/>
      <c r="J72" s="59"/>
      <c r="K72" s="428"/>
      <c r="L72" s="615"/>
      <c r="M72" s="406"/>
      <c r="N72" s="519"/>
      <c r="O72" s="489"/>
      <c r="P72" s="519"/>
      <c r="Q72" s="412"/>
      <c r="R72" s="129"/>
      <c r="S72" s="129"/>
      <c r="T72" s="59"/>
      <c r="U72" s="428"/>
      <c r="V72" s="243"/>
    </row>
    <row r="73" spans="1:22" s="5" customFormat="1" ht="12" customHeight="1">
      <c r="A73" s="243"/>
      <c r="B73" s="224"/>
      <c r="C73" s="55" t="s">
        <v>396</v>
      </c>
      <c r="D73" s="519"/>
      <c r="E73" s="482">
        <f>E74+E75</f>
        <v>3445</v>
      </c>
      <c r="F73" s="878"/>
      <c r="G73" s="408">
        <f>G74+G75</f>
        <v>3445</v>
      </c>
      <c r="H73" s="334">
        <f>H74+H75</f>
        <v>3241</v>
      </c>
      <c r="I73" s="334">
        <f>I74+I75</f>
        <v>3094</v>
      </c>
      <c r="J73" s="334">
        <f>J74+J75</f>
        <v>2992</v>
      </c>
      <c r="K73" s="126"/>
      <c r="L73" s="752">
        <f>E73/O73-1</f>
        <v>0.20665499124343256</v>
      </c>
      <c r="M73" s="1097">
        <f>G73/Q73-1</f>
        <v>0.20665499124343256</v>
      </c>
      <c r="N73" s="878"/>
      <c r="O73" s="482">
        <f>O74+O75</f>
        <v>2855</v>
      </c>
      <c r="P73" s="878"/>
      <c r="Q73" s="408">
        <f>Q74+Q75</f>
        <v>2855</v>
      </c>
      <c r="R73" s="334">
        <f>R74+R75</f>
        <v>2722</v>
      </c>
      <c r="S73" s="334">
        <f>S74+S75</f>
        <v>2581</v>
      </c>
      <c r="T73" s="334">
        <f>T75+T74</f>
        <v>2475</v>
      </c>
      <c r="U73" s="428"/>
      <c r="V73" s="243"/>
    </row>
    <row r="74" spans="1:22" ht="12" customHeight="1">
      <c r="A74" s="243"/>
      <c r="B74" s="62"/>
      <c r="C74" s="60" t="s">
        <v>116</v>
      </c>
      <c r="D74" s="519"/>
      <c r="E74" s="931">
        <f>G74</f>
        <v>569</v>
      </c>
      <c r="F74" s="519"/>
      <c r="G74" s="419">
        <v>569</v>
      </c>
      <c r="H74" s="335">
        <v>548</v>
      </c>
      <c r="I74" s="335">
        <v>533</v>
      </c>
      <c r="J74" s="713">
        <v>518</v>
      </c>
      <c r="K74" s="428"/>
      <c r="L74" s="624">
        <f>E74/O74-1</f>
        <v>0.111328125</v>
      </c>
      <c r="M74" s="403">
        <f>G74/Q74-1</f>
        <v>0.111328125</v>
      </c>
      <c r="N74" s="519"/>
      <c r="O74" s="931">
        <f>Q74</f>
        <v>512</v>
      </c>
      <c r="P74" s="519"/>
      <c r="Q74" s="419">
        <v>512</v>
      </c>
      <c r="R74" s="335">
        <v>494</v>
      </c>
      <c r="S74" s="335">
        <v>490</v>
      </c>
      <c r="T74" s="713">
        <v>484</v>
      </c>
      <c r="U74" s="428"/>
      <c r="V74" s="243"/>
    </row>
    <row r="75" spans="1:22" ht="12" customHeight="1">
      <c r="A75" s="243"/>
      <c r="B75" s="59"/>
      <c r="C75" s="60" t="s">
        <v>121</v>
      </c>
      <c r="D75" s="519"/>
      <c r="E75" s="908">
        <f>G75</f>
        <v>2876</v>
      </c>
      <c r="F75" s="519"/>
      <c r="G75" s="682">
        <v>2876</v>
      </c>
      <c r="H75" s="64">
        <v>2693</v>
      </c>
      <c r="I75" s="64">
        <v>2561</v>
      </c>
      <c r="J75" s="696">
        <v>2474</v>
      </c>
      <c r="K75" s="428"/>
      <c r="L75" s="624">
        <f>E75/O75-1</f>
        <v>0.22748612889457953</v>
      </c>
      <c r="M75" s="403">
        <f>G75/Q75-1</f>
        <v>0.22748612889457953</v>
      </c>
      <c r="N75" s="519"/>
      <c r="O75" s="908">
        <f>Q75</f>
        <v>2343</v>
      </c>
      <c r="P75" s="519"/>
      <c r="Q75" s="682">
        <v>2343</v>
      </c>
      <c r="R75" s="64">
        <v>2228</v>
      </c>
      <c r="S75" s="64">
        <v>2091</v>
      </c>
      <c r="T75" s="696">
        <v>1991</v>
      </c>
      <c r="U75" s="428"/>
      <c r="V75" s="243"/>
    </row>
    <row r="76" spans="1:22" ht="12" customHeight="1">
      <c r="A76" s="243"/>
      <c r="B76" s="59"/>
      <c r="C76" s="59" t="s">
        <v>220</v>
      </c>
      <c r="D76" s="953"/>
      <c r="E76" s="910">
        <f>G76</f>
        <v>0.78</v>
      </c>
      <c r="F76" s="953"/>
      <c r="G76" s="690">
        <v>0.78</v>
      </c>
      <c r="H76" s="61">
        <v>0.81</v>
      </c>
      <c r="I76" s="834">
        <v>0.82</v>
      </c>
      <c r="J76" s="703">
        <v>0.83</v>
      </c>
      <c r="K76" s="427"/>
      <c r="L76" s="1112"/>
      <c r="M76" s="1113"/>
      <c r="N76" s="953"/>
      <c r="O76" s="910">
        <f>Q76</f>
        <v>0.85</v>
      </c>
      <c r="P76" s="953"/>
      <c r="Q76" s="690">
        <v>0.85</v>
      </c>
      <c r="R76" s="61">
        <v>0.86</v>
      </c>
      <c r="S76" s="61">
        <v>0.87</v>
      </c>
      <c r="T76" s="703">
        <v>0.86</v>
      </c>
      <c r="U76" s="427"/>
      <c r="V76" s="243"/>
    </row>
    <row r="77" spans="1:22" ht="12" customHeight="1">
      <c r="A77" s="243"/>
      <c r="B77" s="59"/>
      <c r="C77" s="59"/>
      <c r="D77" s="953"/>
      <c r="E77" s="487"/>
      <c r="F77" s="953"/>
      <c r="G77" s="393"/>
      <c r="H77" s="86"/>
      <c r="I77" s="1211"/>
      <c r="J77" s="86"/>
      <c r="K77" s="427"/>
      <c r="L77" s="615"/>
      <c r="M77" s="406"/>
      <c r="N77" s="953"/>
      <c r="O77" s="487"/>
      <c r="P77" s="953"/>
      <c r="Q77" s="393"/>
      <c r="R77" s="86"/>
      <c r="S77" s="86"/>
      <c r="T77" s="86"/>
      <c r="U77" s="427"/>
      <c r="V77" s="243"/>
    </row>
    <row r="78" spans="1:22" s="5" customFormat="1" ht="12" customHeight="1">
      <c r="A78" s="243"/>
      <c r="B78" s="224"/>
      <c r="C78" s="55" t="s">
        <v>568</v>
      </c>
      <c r="D78" s="519"/>
      <c r="E78" s="482">
        <f>SUM(G78:J78)</f>
        <v>590</v>
      </c>
      <c r="F78" s="878"/>
      <c r="G78" s="1180">
        <f aca="true" t="shared" si="2" ref="G78:I80">G73-H73</f>
        <v>204</v>
      </c>
      <c r="H78" s="1181">
        <f t="shared" si="2"/>
        <v>147</v>
      </c>
      <c r="I78" s="1181">
        <f t="shared" si="2"/>
        <v>102</v>
      </c>
      <c r="J78" s="334">
        <f>J73-Q73</f>
        <v>137</v>
      </c>
      <c r="K78" s="126"/>
      <c r="L78" s="614"/>
      <c r="M78" s="424"/>
      <c r="N78" s="878"/>
      <c r="O78" s="482">
        <f>SUM(Q78:T78)</f>
        <v>497</v>
      </c>
      <c r="P78" s="878"/>
      <c r="Q78" s="1180">
        <f aca="true" t="shared" si="3" ref="Q78:S80">Q73-R73</f>
        <v>133</v>
      </c>
      <c r="R78" s="1181">
        <f t="shared" si="3"/>
        <v>141</v>
      </c>
      <c r="S78" s="1181">
        <f t="shared" si="3"/>
        <v>106</v>
      </c>
      <c r="T78" s="334">
        <v>117</v>
      </c>
      <c r="U78" s="428"/>
      <c r="V78" s="243"/>
    </row>
    <row r="79" spans="1:22" ht="12" customHeight="1">
      <c r="A79" s="243"/>
      <c r="B79" s="62"/>
      <c r="C79" s="60" t="s">
        <v>116</v>
      </c>
      <c r="D79" s="519"/>
      <c r="E79" s="908">
        <f>SUM(G79:J79)</f>
        <v>57</v>
      </c>
      <c r="F79" s="519"/>
      <c r="G79" s="682">
        <f t="shared" si="2"/>
        <v>21</v>
      </c>
      <c r="H79" s="64">
        <f t="shared" si="2"/>
        <v>15</v>
      </c>
      <c r="I79" s="64">
        <f t="shared" si="2"/>
        <v>15</v>
      </c>
      <c r="J79" s="696">
        <f>J74-Q74</f>
        <v>6</v>
      </c>
      <c r="K79" s="428"/>
      <c r="L79" s="511"/>
      <c r="M79" s="398"/>
      <c r="N79" s="519"/>
      <c r="O79" s="908">
        <f>SUM(Q79:T79)</f>
        <v>51</v>
      </c>
      <c r="P79" s="519"/>
      <c r="Q79" s="682">
        <f t="shared" si="3"/>
        <v>18</v>
      </c>
      <c r="R79" s="64">
        <f t="shared" si="3"/>
        <v>4</v>
      </c>
      <c r="S79" s="64">
        <f t="shared" si="3"/>
        <v>6</v>
      </c>
      <c r="T79" s="696">
        <v>23</v>
      </c>
      <c r="U79" s="428"/>
      <c r="V79" s="243"/>
    </row>
    <row r="80" spans="1:22" ht="12" customHeight="1">
      <c r="A80" s="243"/>
      <c r="B80" s="59"/>
      <c r="C80" s="60" t="s">
        <v>121</v>
      </c>
      <c r="D80" s="519"/>
      <c r="E80" s="908">
        <f>SUM(G80:J80)</f>
        <v>533</v>
      </c>
      <c r="F80" s="519"/>
      <c r="G80" s="682">
        <f>G75-H75</f>
        <v>183</v>
      </c>
      <c r="H80" s="64">
        <f t="shared" si="2"/>
        <v>132</v>
      </c>
      <c r="I80" s="64">
        <f t="shared" si="2"/>
        <v>87</v>
      </c>
      <c r="J80" s="696">
        <f>J75-Q75</f>
        <v>131</v>
      </c>
      <c r="K80" s="428"/>
      <c r="L80" s="511"/>
      <c r="M80" s="398"/>
      <c r="N80" s="519"/>
      <c r="O80" s="908">
        <f>SUM(Q80:T80)</f>
        <v>446</v>
      </c>
      <c r="P80" s="519"/>
      <c r="Q80" s="682">
        <f t="shared" si="3"/>
        <v>115</v>
      </c>
      <c r="R80" s="64">
        <f t="shared" si="3"/>
        <v>137</v>
      </c>
      <c r="S80" s="64">
        <f t="shared" si="3"/>
        <v>100</v>
      </c>
      <c r="T80" s="696">
        <v>94</v>
      </c>
      <c r="U80" s="428"/>
      <c r="V80" s="243"/>
    </row>
    <row r="81" spans="1:22" ht="12" customHeight="1">
      <c r="A81" s="243"/>
      <c r="B81" s="59"/>
      <c r="C81" s="59"/>
      <c r="D81" s="519"/>
      <c r="E81" s="489"/>
      <c r="F81" s="519"/>
      <c r="G81" s="407"/>
      <c r="H81" s="59"/>
      <c r="I81" s="59"/>
      <c r="J81" s="59"/>
      <c r="K81" s="428"/>
      <c r="L81" s="1111"/>
      <c r="M81" s="389"/>
      <c r="N81" s="519"/>
      <c r="O81" s="489"/>
      <c r="P81" s="519"/>
      <c r="Q81" s="407"/>
      <c r="R81" s="59"/>
      <c r="S81" s="59"/>
      <c r="T81" s="59"/>
      <c r="U81" s="428"/>
      <c r="V81" s="243"/>
    </row>
    <row r="82" spans="1:22" s="5" customFormat="1" ht="12" customHeight="1">
      <c r="A82" s="243"/>
      <c r="B82" s="224"/>
      <c r="C82" s="325" t="s">
        <v>569</v>
      </c>
      <c r="D82" s="519"/>
      <c r="E82" s="909">
        <f>SUM(G82:J82)</f>
        <v>621</v>
      </c>
      <c r="F82" s="878"/>
      <c r="G82" s="689">
        <v>159</v>
      </c>
      <c r="H82" s="56">
        <v>155</v>
      </c>
      <c r="I82" s="538">
        <v>162</v>
      </c>
      <c r="J82" s="702">
        <v>145</v>
      </c>
      <c r="K82" s="126"/>
      <c r="L82" s="723">
        <f>E82/O82-1</f>
        <v>0.043697478991596705</v>
      </c>
      <c r="M82" s="724">
        <f>G82/Q82-1</f>
        <v>0.07432432432432434</v>
      </c>
      <c r="N82" s="878"/>
      <c r="O82" s="909">
        <f>SUM(Q82:T82)</f>
        <v>595</v>
      </c>
      <c r="P82" s="878"/>
      <c r="Q82" s="689">
        <v>148</v>
      </c>
      <c r="R82" s="56">
        <v>147</v>
      </c>
      <c r="S82" s="56">
        <v>151</v>
      </c>
      <c r="T82" s="702">
        <v>149</v>
      </c>
      <c r="U82" s="428"/>
      <c r="V82" s="243"/>
    </row>
    <row r="83" spans="1:22" ht="12" customHeight="1">
      <c r="A83" s="243"/>
      <c r="B83" s="59"/>
      <c r="C83" s="59"/>
      <c r="D83" s="519"/>
      <c r="E83" s="489"/>
      <c r="F83" s="519"/>
      <c r="G83" s="407"/>
      <c r="H83" s="59"/>
      <c r="I83" s="59"/>
      <c r="J83" s="59"/>
      <c r="K83" s="428"/>
      <c r="L83" s="511"/>
      <c r="M83" s="398"/>
      <c r="N83" s="519"/>
      <c r="O83" s="489"/>
      <c r="P83" s="519"/>
      <c r="Q83" s="407"/>
      <c r="R83" s="59"/>
      <c r="S83" s="59"/>
      <c r="T83" s="59"/>
      <c r="U83" s="428"/>
      <c r="V83" s="243"/>
    </row>
    <row r="84" spans="1:22" s="5" customFormat="1" ht="12" customHeight="1">
      <c r="A84" s="243"/>
      <c r="B84" s="224"/>
      <c r="C84" s="55" t="s">
        <v>11</v>
      </c>
      <c r="D84" s="519"/>
      <c r="E84" s="909">
        <v>17</v>
      </c>
      <c r="F84" s="878"/>
      <c r="G84" s="689">
        <v>16</v>
      </c>
      <c r="H84" s="56">
        <v>16</v>
      </c>
      <c r="I84" s="56">
        <v>18</v>
      </c>
      <c r="J84" s="702">
        <v>17</v>
      </c>
      <c r="K84" s="126"/>
      <c r="L84" s="723">
        <f>E84/O84-1</f>
        <v>-0.10526315789473684</v>
      </c>
      <c r="M84" s="724">
        <f>G84/Q84-1</f>
        <v>-0.11111111111111116</v>
      </c>
      <c r="N84" s="878"/>
      <c r="O84" s="909">
        <v>19</v>
      </c>
      <c r="P84" s="878"/>
      <c r="Q84" s="689">
        <v>18</v>
      </c>
      <c r="R84" s="56">
        <v>18</v>
      </c>
      <c r="S84" s="56">
        <v>20</v>
      </c>
      <c r="T84" s="702">
        <v>21</v>
      </c>
      <c r="U84" s="428"/>
      <c r="V84" s="243"/>
    </row>
    <row r="85" spans="1:22" ht="12" customHeight="1">
      <c r="A85" s="243"/>
      <c r="B85" s="62"/>
      <c r="C85" s="60" t="s">
        <v>117</v>
      </c>
      <c r="D85" s="519"/>
      <c r="E85" s="924">
        <v>50</v>
      </c>
      <c r="F85" s="519"/>
      <c r="G85" s="542">
        <v>50</v>
      </c>
      <c r="H85" s="85">
        <v>51</v>
      </c>
      <c r="I85" s="85">
        <v>53</v>
      </c>
      <c r="J85" s="698">
        <v>47</v>
      </c>
      <c r="K85" s="428"/>
      <c r="L85" s="624">
        <f>E85/O85-1</f>
        <v>-0.019607843137254943</v>
      </c>
      <c r="M85" s="403">
        <f>G85/Q85-1</f>
        <v>0.020408163265306145</v>
      </c>
      <c r="N85" s="519"/>
      <c r="O85" s="924">
        <v>51</v>
      </c>
      <c r="P85" s="519"/>
      <c r="Q85" s="542">
        <v>49</v>
      </c>
      <c r="R85" s="85">
        <v>52</v>
      </c>
      <c r="S85" s="85">
        <v>52</v>
      </c>
      <c r="T85" s="698">
        <v>52</v>
      </c>
      <c r="U85" s="428"/>
      <c r="V85" s="243"/>
    </row>
    <row r="86" spans="1:22" ht="12" customHeight="1">
      <c r="A86" s="243"/>
      <c r="B86" s="62"/>
      <c r="C86" s="60" t="s">
        <v>122</v>
      </c>
      <c r="D86" s="519"/>
      <c r="E86" s="924">
        <v>10</v>
      </c>
      <c r="F86" s="519"/>
      <c r="G86" s="542">
        <v>9</v>
      </c>
      <c r="H86" s="85">
        <v>9</v>
      </c>
      <c r="I86" s="85">
        <v>11</v>
      </c>
      <c r="J86" s="698">
        <v>10</v>
      </c>
      <c r="K86" s="428"/>
      <c r="L86" s="624">
        <f>E86/O86-1</f>
        <v>-0.16666666666666663</v>
      </c>
      <c r="M86" s="403">
        <f>G86/Q86-1</f>
        <v>-0.18181818181818177</v>
      </c>
      <c r="N86" s="519"/>
      <c r="O86" s="924">
        <v>12</v>
      </c>
      <c r="P86" s="519"/>
      <c r="Q86" s="542">
        <v>11</v>
      </c>
      <c r="R86" s="85">
        <v>11</v>
      </c>
      <c r="S86" s="85">
        <v>12</v>
      </c>
      <c r="T86" s="698">
        <v>13</v>
      </c>
      <c r="U86" s="428"/>
      <c r="V86" s="243"/>
    </row>
    <row r="87" spans="1:22" ht="12" customHeight="1">
      <c r="A87" s="243"/>
      <c r="B87" s="59"/>
      <c r="C87" s="456" t="s">
        <v>12</v>
      </c>
      <c r="D87" s="953"/>
      <c r="E87" s="910">
        <v>0.16</v>
      </c>
      <c r="F87" s="953"/>
      <c r="G87" s="690">
        <v>0.17</v>
      </c>
      <c r="H87" s="61">
        <v>0.15</v>
      </c>
      <c r="I87" s="834">
        <v>0.15</v>
      </c>
      <c r="J87" s="703">
        <v>0.17</v>
      </c>
      <c r="K87" s="427"/>
      <c r="L87" s="1112"/>
      <c r="M87" s="1113"/>
      <c r="N87" s="953"/>
      <c r="O87" s="910">
        <v>0.16</v>
      </c>
      <c r="P87" s="953"/>
      <c r="Q87" s="690">
        <v>0.17</v>
      </c>
      <c r="R87" s="61">
        <v>0.17</v>
      </c>
      <c r="S87" s="61">
        <v>0.16</v>
      </c>
      <c r="T87" s="703">
        <v>0.16</v>
      </c>
      <c r="U87" s="427"/>
      <c r="V87" s="243"/>
    </row>
    <row r="88" spans="1:22" ht="12" customHeight="1">
      <c r="A88" s="243"/>
      <c r="B88" s="59"/>
      <c r="C88" s="59"/>
      <c r="D88" s="519"/>
      <c r="E88" s="489"/>
      <c r="F88" s="519"/>
      <c r="G88" s="407"/>
      <c r="H88" s="59"/>
      <c r="I88" s="59"/>
      <c r="J88" s="59"/>
      <c r="K88" s="428"/>
      <c r="L88" s="511"/>
      <c r="M88" s="398"/>
      <c r="N88" s="519"/>
      <c r="O88" s="489"/>
      <c r="P88" s="519"/>
      <c r="Q88" s="407"/>
      <c r="R88" s="59"/>
      <c r="S88" s="59"/>
      <c r="T88" s="59"/>
      <c r="U88" s="428"/>
      <c r="V88" s="243"/>
    </row>
    <row r="89" spans="1:22" ht="12.75" customHeight="1">
      <c r="A89" s="243"/>
      <c r="B89" s="59"/>
      <c r="C89" s="325" t="s">
        <v>545</v>
      </c>
      <c r="D89" s="981"/>
      <c r="E89" s="911">
        <f>SUM(G89:J89)</f>
        <v>4698</v>
      </c>
      <c r="F89" s="1183"/>
      <c r="G89" s="1189">
        <v>1229</v>
      </c>
      <c r="H89" s="1190">
        <v>1156</v>
      </c>
      <c r="I89" s="1190">
        <v>1173</v>
      </c>
      <c r="J89" s="700">
        <v>1140</v>
      </c>
      <c r="K89" s="332"/>
      <c r="L89" s="723">
        <f>E89/O89-1</f>
        <v>0.09536022382839815</v>
      </c>
      <c r="M89" s="724">
        <f>G89/Q89-1</f>
        <v>0.0696257615317668</v>
      </c>
      <c r="N89" s="1183"/>
      <c r="O89" s="911">
        <f>SUM(Q89:T89)</f>
        <v>4289</v>
      </c>
      <c r="P89" s="1183"/>
      <c r="Q89" s="688">
        <v>1149</v>
      </c>
      <c r="R89" s="1190">
        <v>1066</v>
      </c>
      <c r="S89" s="1190">
        <v>1120</v>
      </c>
      <c r="T89" s="700">
        <v>954</v>
      </c>
      <c r="U89" s="975"/>
      <c r="V89" s="243"/>
    </row>
    <row r="90" spans="1:22" ht="12" customHeight="1">
      <c r="A90" s="243"/>
      <c r="B90" s="59"/>
      <c r="C90" s="59"/>
      <c r="D90" s="519"/>
      <c r="E90" s="489"/>
      <c r="F90" s="519"/>
      <c r="G90" s="407"/>
      <c r="H90" s="59"/>
      <c r="I90" s="59"/>
      <c r="J90" s="59"/>
      <c r="K90" s="428"/>
      <c r="L90" s="511"/>
      <c r="M90" s="398"/>
      <c r="N90" s="519"/>
      <c r="O90" s="489"/>
      <c r="P90" s="519"/>
      <c r="Q90" s="407"/>
      <c r="R90" s="59"/>
      <c r="S90" s="59"/>
      <c r="T90" s="59"/>
      <c r="U90" s="428"/>
      <c r="V90" s="243"/>
    </row>
    <row r="91" spans="1:22" s="5" customFormat="1" ht="12" customHeight="1">
      <c r="A91" s="243"/>
      <c r="B91" s="224"/>
      <c r="C91" s="55" t="s">
        <v>544</v>
      </c>
      <c r="D91" s="986"/>
      <c r="E91" s="1191">
        <v>125</v>
      </c>
      <c r="F91" s="1192"/>
      <c r="G91" s="1193">
        <v>122</v>
      </c>
      <c r="H91" s="1194">
        <v>122</v>
      </c>
      <c r="I91" s="1194">
        <v>128</v>
      </c>
      <c r="J91" s="1195">
        <v>130</v>
      </c>
      <c r="K91" s="126"/>
      <c r="L91" s="723">
        <f>E91/O91-1</f>
        <v>-0.09420289855072461</v>
      </c>
      <c r="M91" s="724">
        <f>G91/Q91-1</f>
        <v>-0.10948905109489049</v>
      </c>
      <c r="N91" s="1192"/>
      <c r="O91" s="1191">
        <v>138</v>
      </c>
      <c r="P91" s="1192"/>
      <c r="Q91" s="1193">
        <v>137</v>
      </c>
      <c r="R91" s="1194">
        <v>134</v>
      </c>
      <c r="S91" s="1194">
        <v>147</v>
      </c>
      <c r="T91" s="1195">
        <v>132</v>
      </c>
      <c r="U91" s="428"/>
      <c r="V91" s="243"/>
    </row>
    <row r="92" spans="1:22" ht="12" customHeight="1">
      <c r="A92" s="243"/>
      <c r="B92" s="62"/>
      <c r="C92" s="60" t="s">
        <v>118</v>
      </c>
      <c r="D92" s="986"/>
      <c r="E92" s="952">
        <v>424</v>
      </c>
      <c r="F92" s="986"/>
      <c r="G92" s="749">
        <v>446</v>
      </c>
      <c r="H92" s="367">
        <v>385</v>
      </c>
      <c r="I92" s="367">
        <v>442</v>
      </c>
      <c r="J92" s="744">
        <v>423</v>
      </c>
      <c r="K92" s="428"/>
      <c r="L92" s="624">
        <f>E92/O92-1</f>
        <v>0.05210918114143914</v>
      </c>
      <c r="M92" s="403">
        <f>G92/Q92-1</f>
        <v>0.049411764705882266</v>
      </c>
      <c r="N92" s="986"/>
      <c r="O92" s="952">
        <v>403</v>
      </c>
      <c r="P92" s="986"/>
      <c r="Q92" s="749">
        <v>425</v>
      </c>
      <c r="R92" s="367">
        <v>370</v>
      </c>
      <c r="S92" s="367">
        <v>419</v>
      </c>
      <c r="T92" s="744">
        <v>397</v>
      </c>
      <c r="U92" s="428"/>
      <c r="V92" s="243"/>
    </row>
    <row r="93" spans="1:22" ht="12" customHeight="1">
      <c r="A93" s="243"/>
      <c r="B93" s="59"/>
      <c r="C93" s="60" t="s">
        <v>123</v>
      </c>
      <c r="D93" s="986"/>
      <c r="E93" s="952">
        <v>64</v>
      </c>
      <c r="F93" s="986"/>
      <c r="G93" s="749">
        <v>57</v>
      </c>
      <c r="H93" s="367">
        <v>68</v>
      </c>
      <c r="I93" s="367">
        <v>63</v>
      </c>
      <c r="J93" s="744">
        <v>67</v>
      </c>
      <c r="K93" s="428"/>
      <c r="L93" s="624">
        <f>E93/O93-1</f>
        <v>-0.1578947368421053</v>
      </c>
      <c r="M93" s="403">
        <f>G93/Q93-1</f>
        <v>-0.22972972972972971</v>
      </c>
      <c r="N93" s="986"/>
      <c r="O93" s="952">
        <v>76</v>
      </c>
      <c r="P93" s="986"/>
      <c r="Q93" s="749">
        <v>74</v>
      </c>
      <c r="R93" s="367">
        <v>80</v>
      </c>
      <c r="S93" s="367">
        <v>83</v>
      </c>
      <c r="T93" s="744">
        <v>68</v>
      </c>
      <c r="U93" s="428"/>
      <c r="V93" s="243"/>
    </row>
    <row r="94" spans="1:22" s="322" customFormat="1" ht="12" customHeight="1">
      <c r="A94" s="988"/>
      <c r="B94" s="989"/>
      <c r="C94" s="989"/>
      <c r="D94" s="519"/>
      <c r="E94" s="990"/>
      <c r="F94" s="519"/>
      <c r="G94" s="991"/>
      <c r="H94" s="992"/>
      <c r="I94" s="992"/>
      <c r="J94" s="989"/>
      <c r="K94" s="428"/>
      <c r="L94" s="1248"/>
      <c r="M94" s="1249"/>
      <c r="N94" s="519"/>
      <c r="O94" s="990"/>
      <c r="P94" s="519"/>
      <c r="Q94" s="419"/>
      <c r="R94" s="992"/>
      <c r="S94" s="992"/>
      <c r="T94" s="989"/>
      <c r="U94" s="428"/>
      <c r="V94" s="988"/>
    </row>
    <row r="95" spans="1:22" s="5" customFormat="1" ht="12.75" customHeight="1">
      <c r="A95" s="243"/>
      <c r="B95" s="224"/>
      <c r="C95" s="103" t="s">
        <v>380</v>
      </c>
      <c r="D95" s="519"/>
      <c r="E95" s="909">
        <v>20</v>
      </c>
      <c r="F95" s="878"/>
      <c r="G95" s="689">
        <v>17</v>
      </c>
      <c r="H95" s="56">
        <v>17</v>
      </c>
      <c r="I95" s="56">
        <v>22</v>
      </c>
      <c r="J95" s="702">
        <v>26</v>
      </c>
      <c r="K95" s="1184"/>
      <c r="L95" s="752">
        <f>E95/O95-1</f>
        <v>-0.04761904761904767</v>
      </c>
      <c r="M95" s="1097">
        <f>G95/Q95-1</f>
        <v>-0.34615384615384615</v>
      </c>
      <c r="N95" s="878"/>
      <c r="O95" s="909">
        <v>21</v>
      </c>
      <c r="P95" s="878"/>
      <c r="Q95" s="1196">
        <v>26</v>
      </c>
      <c r="R95" s="56">
        <v>16</v>
      </c>
      <c r="S95" s="56">
        <v>22</v>
      </c>
      <c r="T95" s="702">
        <v>19</v>
      </c>
      <c r="U95" s="428"/>
      <c r="V95" s="243"/>
    </row>
    <row r="96" spans="1:22" ht="12" customHeight="1">
      <c r="A96" s="243"/>
      <c r="B96" s="62"/>
      <c r="C96" s="60" t="s">
        <v>310</v>
      </c>
      <c r="D96" s="519"/>
      <c r="E96" s="924">
        <v>58</v>
      </c>
      <c r="F96" s="519"/>
      <c r="G96" s="542">
        <v>51</v>
      </c>
      <c r="H96" s="85">
        <v>44</v>
      </c>
      <c r="I96" s="85">
        <v>62</v>
      </c>
      <c r="J96" s="698">
        <v>74</v>
      </c>
      <c r="K96" s="428"/>
      <c r="L96" s="624">
        <f>E96/O96-1</f>
        <v>-0.12121212121212122</v>
      </c>
      <c r="M96" s="403">
        <f>G96/Q96-1</f>
        <v>-0.37037037037037035</v>
      </c>
      <c r="N96" s="519"/>
      <c r="O96" s="924">
        <v>66</v>
      </c>
      <c r="P96" s="519"/>
      <c r="Q96" s="907">
        <v>81</v>
      </c>
      <c r="R96" s="85">
        <v>53</v>
      </c>
      <c r="S96" s="85">
        <v>72</v>
      </c>
      <c r="T96" s="698">
        <v>55</v>
      </c>
      <c r="U96" s="428"/>
      <c r="V96" s="243"/>
    </row>
    <row r="97" spans="1:22" ht="12" customHeight="1">
      <c r="A97" s="243"/>
      <c r="B97" s="62"/>
      <c r="C97" s="60" t="s">
        <v>124</v>
      </c>
      <c r="D97" s="519"/>
      <c r="E97" s="924">
        <v>11</v>
      </c>
      <c r="F97" s="519"/>
      <c r="G97" s="542">
        <v>9</v>
      </c>
      <c r="H97" s="85">
        <v>11</v>
      </c>
      <c r="I97" s="85">
        <v>13</v>
      </c>
      <c r="J97" s="698">
        <v>13</v>
      </c>
      <c r="K97" s="428"/>
      <c r="L97" s="624">
        <f>E97/O97-1</f>
        <v>-0.15384615384615385</v>
      </c>
      <c r="M97" s="403">
        <f>G97/Q97-1</f>
        <v>-0.4375</v>
      </c>
      <c r="N97" s="519"/>
      <c r="O97" s="924">
        <v>13</v>
      </c>
      <c r="P97" s="519"/>
      <c r="Q97" s="907">
        <v>16</v>
      </c>
      <c r="R97" s="85">
        <v>11</v>
      </c>
      <c r="S97" s="85">
        <v>15</v>
      </c>
      <c r="T97" s="698">
        <v>11</v>
      </c>
      <c r="U97" s="428"/>
      <c r="V97" s="243"/>
    </row>
    <row r="98" spans="1:22" ht="12" customHeight="1">
      <c r="A98" s="243"/>
      <c r="B98" s="59"/>
      <c r="C98" s="59"/>
      <c r="D98" s="519"/>
      <c r="E98" s="489"/>
      <c r="F98" s="519"/>
      <c r="G98" s="407"/>
      <c r="H98" s="59"/>
      <c r="I98" s="59"/>
      <c r="J98" s="59"/>
      <c r="K98" s="428"/>
      <c r="L98" s="615"/>
      <c r="M98" s="406"/>
      <c r="N98" s="519"/>
      <c r="O98" s="489"/>
      <c r="P98" s="519"/>
      <c r="Q98" s="407"/>
      <c r="R98" s="59"/>
      <c r="S98" s="59"/>
      <c r="T98" s="59"/>
      <c r="U98" s="428"/>
      <c r="V98" s="243"/>
    </row>
    <row r="99" spans="1:22" s="5" customFormat="1" ht="12" customHeight="1">
      <c r="A99" s="243"/>
      <c r="B99" s="224"/>
      <c r="C99" s="103" t="s">
        <v>13</v>
      </c>
      <c r="D99" s="938"/>
      <c r="E99" s="1185">
        <v>0.16</v>
      </c>
      <c r="F99" s="951"/>
      <c r="G99" s="1186">
        <v>0.15</v>
      </c>
      <c r="H99" s="1187">
        <v>0.14</v>
      </c>
      <c r="I99" s="1187">
        <v>0.2</v>
      </c>
      <c r="J99" s="1188">
        <v>0.16</v>
      </c>
      <c r="K99" s="332"/>
      <c r="L99" s="1161"/>
      <c r="M99" s="1162"/>
      <c r="N99" s="951"/>
      <c r="O99" s="1185">
        <v>0.18</v>
      </c>
      <c r="P99" s="951"/>
      <c r="Q99" s="1186">
        <v>0.17</v>
      </c>
      <c r="R99" s="1187">
        <v>0.17</v>
      </c>
      <c r="S99" s="1187">
        <v>0.2</v>
      </c>
      <c r="T99" s="1188">
        <v>0.18</v>
      </c>
      <c r="U99" s="975"/>
      <c r="V99" s="243"/>
    </row>
    <row r="100" spans="1:22" ht="12" customHeight="1">
      <c r="A100" s="243"/>
      <c r="B100" s="62"/>
      <c r="C100" s="60" t="s">
        <v>120</v>
      </c>
      <c r="D100" s="938"/>
      <c r="E100" s="955">
        <v>0.22</v>
      </c>
      <c r="F100" s="938"/>
      <c r="G100" s="690">
        <v>0.21</v>
      </c>
      <c r="H100" s="61">
        <v>0.18</v>
      </c>
      <c r="I100" s="834">
        <v>0.18</v>
      </c>
      <c r="J100" s="703">
        <v>0.29</v>
      </c>
      <c r="K100" s="975"/>
      <c r="L100" s="615"/>
      <c r="M100" s="406"/>
      <c r="N100" s="938"/>
      <c r="O100" s="955">
        <v>0.2</v>
      </c>
      <c r="P100" s="938"/>
      <c r="Q100" s="690">
        <v>0.22</v>
      </c>
      <c r="R100" s="61">
        <v>0.21</v>
      </c>
      <c r="S100" s="61">
        <v>0.17</v>
      </c>
      <c r="T100" s="703">
        <v>0.18</v>
      </c>
      <c r="U100" s="975"/>
      <c r="V100" s="243"/>
    </row>
    <row r="101" spans="1:22" ht="12" customHeight="1">
      <c r="A101" s="243"/>
      <c r="B101" s="62"/>
      <c r="C101" s="60" t="s">
        <v>125</v>
      </c>
      <c r="D101" s="938"/>
      <c r="E101" s="910">
        <v>0.15</v>
      </c>
      <c r="F101" s="938"/>
      <c r="G101" s="690">
        <v>0.14</v>
      </c>
      <c r="H101" s="61">
        <v>0.14</v>
      </c>
      <c r="I101" s="834">
        <v>0.21</v>
      </c>
      <c r="J101" s="703">
        <v>0.13</v>
      </c>
      <c r="K101" s="975"/>
      <c r="L101" s="615"/>
      <c r="M101" s="406"/>
      <c r="N101" s="938"/>
      <c r="O101" s="910">
        <v>0.18</v>
      </c>
      <c r="P101" s="938"/>
      <c r="Q101" s="690">
        <v>0.16</v>
      </c>
      <c r="R101" s="61">
        <v>0.16</v>
      </c>
      <c r="S101" s="61">
        <v>0.2</v>
      </c>
      <c r="T101" s="703">
        <v>0.18</v>
      </c>
      <c r="U101" s="975"/>
      <c r="V101" s="243"/>
    </row>
    <row r="102" spans="1:22" ht="12" customHeight="1">
      <c r="A102" s="243"/>
      <c r="B102" s="59"/>
      <c r="C102" s="59"/>
      <c r="D102" s="487"/>
      <c r="E102" s="487"/>
      <c r="F102" s="487"/>
      <c r="G102" s="393"/>
      <c r="H102" s="86"/>
      <c r="I102" s="86"/>
      <c r="J102" s="86"/>
      <c r="K102" s="86"/>
      <c r="L102" s="487"/>
      <c r="M102" s="393"/>
      <c r="N102" s="487"/>
      <c r="O102" s="487"/>
      <c r="P102" s="487"/>
      <c r="Q102" s="393"/>
      <c r="R102" s="86"/>
      <c r="S102" s="86"/>
      <c r="T102" s="86"/>
      <c r="U102" s="86"/>
      <c r="V102" s="243"/>
    </row>
    <row r="103" spans="1:22" ht="9" customHeight="1">
      <c r="A103" s="243"/>
      <c r="B103" s="232"/>
      <c r="C103" s="232"/>
      <c r="D103" s="232"/>
      <c r="E103" s="232"/>
      <c r="F103" s="232"/>
      <c r="G103" s="240"/>
      <c r="H103" s="240"/>
      <c r="I103" s="240"/>
      <c r="J103" s="232"/>
      <c r="K103" s="232"/>
      <c r="L103" s="240"/>
      <c r="M103" s="240"/>
      <c r="N103" s="232"/>
      <c r="O103" s="232"/>
      <c r="P103" s="232"/>
      <c r="Q103" s="232"/>
      <c r="R103" s="240"/>
      <c r="S103" s="240"/>
      <c r="T103" s="232"/>
      <c r="U103" s="232"/>
      <c r="V103" s="243"/>
    </row>
    <row r="104" spans="1:22" ht="13.5" customHeight="1">
      <c r="A104" s="2"/>
      <c r="B104" s="121" t="s">
        <v>80</v>
      </c>
      <c r="C104" s="121"/>
      <c r="D104" s="4"/>
      <c r="E104" s="4"/>
      <c r="F104" s="4"/>
      <c r="G104" s="4"/>
      <c r="H104" s="4"/>
      <c r="I104" s="4"/>
      <c r="J104" s="3"/>
      <c r="K104" s="2"/>
      <c r="L104" s="4"/>
      <c r="M104" s="4"/>
      <c r="N104" s="4"/>
      <c r="O104" s="4"/>
      <c r="P104" s="4"/>
      <c r="Q104" s="2"/>
      <c r="R104" s="4"/>
      <c r="S104" s="4"/>
      <c r="T104" s="3"/>
      <c r="U104" s="2"/>
      <c r="V104" s="2"/>
    </row>
    <row r="105" spans="1:22" ht="13.5" customHeight="1">
      <c r="A105" s="2"/>
      <c r="B105" s="121"/>
      <c r="C105" s="121"/>
      <c r="D105" s="4"/>
      <c r="E105" s="4"/>
      <c r="F105" s="4"/>
      <c r="G105" s="4"/>
      <c r="H105" s="4"/>
      <c r="I105" s="4"/>
      <c r="J105" s="3"/>
      <c r="K105" s="2"/>
      <c r="L105" s="4"/>
      <c r="M105" s="4"/>
      <c r="N105" s="4"/>
      <c r="O105" s="4"/>
      <c r="P105" s="4"/>
      <c r="Q105" s="2"/>
      <c r="R105" s="4"/>
      <c r="S105" s="4"/>
      <c r="T105" s="3"/>
      <c r="U105" s="2"/>
      <c r="V105" s="2"/>
    </row>
    <row r="106" spans="1:22" ht="9" customHeight="1">
      <c r="A106" s="243"/>
      <c r="B106" s="232"/>
      <c r="C106" s="232"/>
      <c r="D106" s="232"/>
      <c r="E106" s="232"/>
      <c r="F106" s="232"/>
      <c r="G106" s="240"/>
      <c r="H106" s="240"/>
      <c r="I106" s="240"/>
      <c r="J106" s="232"/>
      <c r="K106" s="232"/>
      <c r="L106" s="303"/>
      <c r="M106" s="303"/>
      <c r="N106" s="232"/>
      <c r="O106" s="232"/>
      <c r="P106" s="232"/>
      <c r="Q106" s="232"/>
      <c r="R106" s="240"/>
      <c r="S106" s="240"/>
      <c r="T106" s="232"/>
      <c r="U106" s="232"/>
      <c r="V106" s="243"/>
    </row>
    <row r="107" spans="1:22" ht="12" customHeight="1">
      <c r="A107" s="993"/>
      <c r="B107" s="546"/>
      <c r="C107" s="310" t="s">
        <v>247</v>
      </c>
      <c r="D107" s="869"/>
      <c r="E107" s="887">
        <v>2008</v>
      </c>
      <c r="F107" s="869"/>
      <c r="G107" s="49" t="s">
        <v>534</v>
      </c>
      <c r="H107" s="50" t="s">
        <v>500</v>
      </c>
      <c r="I107" s="50" t="s">
        <v>408</v>
      </c>
      <c r="J107" s="50" t="s">
        <v>319</v>
      </c>
      <c r="K107" s="125"/>
      <c r="L107" s="516" t="s">
        <v>214</v>
      </c>
      <c r="M107" s="51" t="s">
        <v>214</v>
      </c>
      <c r="N107" s="869"/>
      <c r="O107" s="887">
        <v>2007</v>
      </c>
      <c r="P107" s="869"/>
      <c r="Q107" s="49" t="s">
        <v>309</v>
      </c>
      <c r="R107" s="50" t="s">
        <v>302</v>
      </c>
      <c r="S107" s="50" t="s">
        <v>289</v>
      </c>
      <c r="T107" s="50" t="s">
        <v>265</v>
      </c>
      <c r="U107" s="970"/>
      <c r="V107" s="243"/>
    </row>
    <row r="108" spans="1:22" ht="12" customHeight="1">
      <c r="A108" s="243"/>
      <c r="B108" s="971"/>
      <c r="C108" s="146"/>
      <c r="D108" s="488"/>
      <c r="E108" s="488"/>
      <c r="F108" s="488"/>
      <c r="G108" s="213"/>
      <c r="H108" s="428"/>
      <c r="I108" s="428"/>
      <c r="J108" s="428"/>
      <c r="K108" s="71"/>
      <c r="L108" s="630" t="s">
        <v>536</v>
      </c>
      <c r="M108" s="395" t="s">
        <v>535</v>
      </c>
      <c r="N108" s="488"/>
      <c r="O108" s="488"/>
      <c r="P108" s="488"/>
      <c r="Q108" s="213"/>
      <c r="R108" s="428"/>
      <c r="S108" s="428"/>
      <c r="T108" s="428"/>
      <c r="U108" s="71"/>
      <c r="V108" s="243"/>
    </row>
    <row r="109" spans="1:22" ht="15" customHeight="1">
      <c r="A109" s="243"/>
      <c r="B109" s="428"/>
      <c r="C109" s="55" t="s">
        <v>541</v>
      </c>
      <c r="D109" s="519"/>
      <c r="E109" s="482">
        <f>E110+E111</f>
        <v>2039</v>
      </c>
      <c r="F109" s="878"/>
      <c r="G109" s="408">
        <f>G110+G111</f>
        <v>2039</v>
      </c>
      <c r="H109" s="334">
        <f>H110+H111</f>
        <v>1937</v>
      </c>
      <c r="I109" s="334">
        <f>I110+I111</f>
        <v>1875</v>
      </c>
      <c r="J109" s="334">
        <f>J110+J111</f>
        <v>1799</v>
      </c>
      <c r="K109" s="126"/>
      <c r="L109" s="752">
        <f>E109/O109-1</f>
        <v>0.13847012841987727</v>
      </c>
      <c r="M109" s="1097">
        <f>G109/Q109-1</f>
        <v>0.13847012841987727</v>
      </c>
      <c r="N109" s="878"/>
      <c r="O109" s="482">
        <f>O110+O111</f>
        <v>1791</v>
      </c>
      <c r="P109" s="878"/>
      <c r="Q109" s="683">
        <f>Q110+Q111</f>
        <v>1791</v>
      </c>
      <c r="R109" s="334">
        <f>R110+R111</f>
        <v>1695</v>
      </c>
      <c r="S109" s="334">
        <f>S110+S111</f>
        <v>1623</v>
      </c>
      <c r="T109" s="334">
        <f>T110+T111</f>
        <v>1565</v>
      </c>
      <c r="U109" s="428"/>
      <c r="V109" s="243"/>
    </row>
    <row r="110" spans="1:22" ht="12" customHeight="1">
      <c r="A110" s="243"/>
      <c r="B110" s="62"/>
      <c r="C110" s="60" t="s">
        <v>116</v>
      </c>
      <c r="D110" s="519"/>
      <c r="E110" s="931">
        <f>G110</f>
        <v>660</v>
      </c>
      <c r="F110" s="519"/>
      <c r="G110" s="419">
        <v>660</v>
      </c>
      <c r="H110" s="335">
        <v>608</v>
      </c>
      <c r="I110" s="335">
        <v>560</v>
      </c>
      <c r="J110" s="713">
        <v>511</v>
      </c>
      <c r="K110" s="71"/>
      <c r="L110" s="624">
        <f>E110/O110-1</f>
        <v>0.4042553191489362</v>
      </c>
      <c r="M110" s="403">
        <f>G110/Q110-1</f>
        <v>0.4042553191489362</v>
      </c>
      <c r="N110" s="519"/>
      <c r="O110" s="931">
        <f>Q110</f>
        <v>470</v>
      </c>
      <c r="P110" s="519"/>
      <c r="Q110" s="950">
        <v>470</v>
      </c>
      <c r="R110" s="335">
        <v>449</v>
      </c>
      <c r="S110" s="335">
        <v>413</v>
      </c>
      <c r="T110" s="713">
        <v>380</v>
      </c>
      <c r="U110" s="71"/>
      <c r="V110" s="243"/>
    </row>
    <row r="111" spans="1:22" ht="12" customHeight="1">
      <c r="A111" s="243"/>
      <c r="B111" s="59"/>
      <c r="C111" s="60" t="s">
        <v>121</v>
      </c>
      <c r="D111" s="519"/>
      <c r="E111" s="908">
        <f>G111</f>
        <v>1379</v>
      </c>
      <c r="F111" s="519"/>
      <c r="G111" s="682">
        <v>1379</v>
      </c>
      <c r="H111" s="64">
        <v>1329</v>
      </c>
      <c r="I111" s="64">
        <v>1315</v>
      </c>
      <c r="J111" s="696">
        <v>1288</v>
      </c>
      <c r="K111" s="71"/>
      <c r="L111" s="624">
        <f>E111/O111-1</f>
        <v>0.04390613171839508</v>
      </c>
      <c r="M111" s="403">
        <f>G111/Q111-1</f>
        <v>0.04390613171839508</v>
      </c>
      <c r="N111" s="519"/>
      <c r="O111" s="908">
        <f>Q111</f>
        <v>1321</v>
      </c>
      <c r="P111" s="519"/>
      <c r="Q111" s="946">
        <v>1321</v>
      </c>
      <c r="R111" s="64">
        <v>1246</v>
      </c>
      <c r="S111" s="64">
        <v>1210</v>
      </c>
      <c r="T111" s="696">
        <v>1185</v>
      </c>
      <c r="U111" s="71"/>
      <c r="V111" s="243"/>
    </row>
    <row r="112" spans="1:22" ht="12" customHeight="1">
      <c r="A112" s="243"/>
      <c r="B112" s="59"/>
      <c r="C112" s="60"/>
      <c r="D112" s="519"/>
      <c r="E112" s="517"/>
      <c r="F112" s="519"/>
      <c r="G112" s="412"/>
      <c r="H112" s="129"/>
      <c r="I112" s="129"/>
      <c r="J112" s="129"/>
      <c r="K112" s="71"/>
      <c r="L112" s="511"/>
      <c r="M112" s="398"/>
      <c r="N112" s="519"/>
      <c r="O112" s="517"/>
      <c r="P112" s="519"/>
      <c r="Q112" s="1214"/>
      <c r="R112" s="129"/>
      <c r="S112" s="129"/>
      <c r="T112" s="129"/>
      <c r="U112" s="71"/>
      <c r="V112" s="243"/>
    </row>
    <row r="113" spans="1:22" s="5" customFormat="1" ht="12" customHeight="1">
      <c r="A113" s="243"/>
      <c r="B113" s="224"/>
      <c r="C113" s="55" t="s">
        <v>560</v>
      </c>
      <c r="D113" s="519"/>
      <c r="E113" s="482">
        <f>SUM(G113:J113)</f>
        <v>248</v>
      </c>
      <c r="F113" s="878"/>
      <c r="G113" s="1180">
        <f aca="true" t="shared" si="4" ref="G113:I115">G109-H109</f>
        <v>102</v>
      </c>
      <c r="H113" s="1181">
        <f t="shared" si="4"/>
        <v>62</v>
      </c>
      <c r="I113" s="1181">
        <f t="shared" si="4"/>
        <v>76</v>
      </c>
      <c r="J113" s="334">
        <f>J109-Q109</f>
        <v>8</v>
      </c>
      <c r="K113" s="126"/>
      <c r="L113" s="614"/>
      <c r="M113" s="424"/>
      <c r="N113" s="878"/>
      <c r="O113" s="482">
        <f>SUM(Q113:T113)</f>
        <v>323</v>
      </c>
      <c r="P113" s="878"/>
      <c r="Q113" s="1180">
        <f aca="true" t="shared" si="5" ref="Q113:S115">Q109-R109</f>
        <v>96</v>
      </c>
      <c r="R113" s="1181">
        <f t="shared" si="5"/>
        <v>72</v>
      </c>
      <c r="S113" s="1181">
        <f t="shared" si="5"/>
        <v>58</v>
      </c>
      <c r="T113" s="334">
        <v>97</v>
      </c>
      <c r="U113" s="428"/>
      <c r="V113" s="243"/>
    </row>
    <row r="114" spans="1:22" ht="12" customHeight="1">
      <c r="A114" s="243"/>
      <c r="B114" s="62"/>
      <c r="C114" s="60" t="s">
        <v>116</v>
      </c>
      <c r="D114" s="519"/>
      <c r="E114" s="908">
        <f>SUM(G114:J114)</f>
        <v>190</v>
      </c>
      <c r="F114" s="519"/>
      <c r="G114" s="682">
        <f t="shared" si="4"/>
        <v>52</v>
      </c>
      <c r="H114" s="64">
        <f t="shared" si="4"/>
        <v>48</v>
      </c>
      <c r="I114" s="64">
        <f t="shared" si="4"/>
        <v>49</v>
      </c>
      <c r="J114" s="696">
        <f>J110-O110</f>
        <v>41</v>
      </c>
      <c r="K114" s="428"/>
      <c r="L114" s="511"/>
      <c r="M114" s="398"/>
      <c r="N114" s="519"/>
      <c r="O114" s="908">
        <f>SUM(Q114:T114)</f>
        <v>105</v>
      </c>
      <c r="P114" s="519"/>
      <c r="Q114" s="682">
        <f t="shared" si="5"/>
        <v>21</v>
      </c>
      <c r="R114" s="64">
        <f t="shared" si="5"/>
        <v>36</v>
      </c>
      <c r="S114" s="64">
        <f t="shared" si="5"/>
        <v>33</v>
      </c>
      <c r="T114" s="696">
        <v>15</v>
      </c>
      <c r="U114" s="428"/>
      <c r="V114" s="243"/>
    </row>
    <row r="115" spans="1:22" ht="12" customHeight="1">
      <c r="A115" s="243"/>
      <c r="B115" s="59"/>
      <c r="C115" s="60" t="s">
        <v>121</v>
      </c>
      <c r="D115" s="519"/>
      <c r="E115" s="908">
        <f>SUM(G115:J115)</f>
        <v>58</v>
      </c>
      <c r="F115" s="519"/>
      <c r="G115" s="682">
        <f t="shared" si="4"/>
        <v>50</v>
      </c>
      <c r="H115" s="64">
        <f t="shared" si="4"/>
        <v>14</v>
      </c>
      <c r="I115" s="64">
        <f t="shared" si="4"/>
        <v>27</v>
      </c>
      <c r="J115" s="696">
        <f>J111-O111</f>
        <v>-33</v>
      </c>
      <c r="K115" s="428"/>
      <c r="L115" s="511"/>
      <c r="M115" s="398"/>
      <c r="N115" s="519"/>
      <c r="O115" s="908">
        <f>SUM(Q115:T115)</f>
        <v>218</v>
      </c>
      <c r="P115" s="519"/>
      <c r="Q115" s="682">
        <f t="shared" si="5"/>
        <v>75</v>
      </c>
      <c r="R115" s="64">
        <f t="shared" si="5"/>
        <v>36</v>
      </c>
      <c r="S115" s="64">
        <f t="shared" si="5"/>
        <v>25</v>
      </c>
      <c r="T115" s="696">
        <v>82</v>
      </c>
      <c r="U115" s="428"/>
      <c r="V115" s="243"/>
    </row>
    <row r="116" spans="1:22" ht="12" customHeight="1">
      <c r="A116" s="243"/>
      <c r="B116" s="59"/>
      <c r="C116" s="60"/>
      <c r="D116" s="519"/>
      <c r="E116" s="517"/>
      <c r="F116" s="519"/>
      <c r="G116" s="412"/>
      <c r="H116" s="129"/>
      <c r="I116" s="129"/>
      <c r="J116" s="129"/>
      <c r="K116" s="71"/>
      <c r="L116" s="740"/>
      <c r="M116" s="473"/>
      <c r="N116" s="519"/>
      <c r="O116" s="517"/>
      <c r="P116" s="519"/>
      <c r="Q116" s="412"/>
      <c r="R116" s="129"/>
      <c r="S116" s="129"/>
      <c r="T116" s="129"/>
      <c r="U116" s="71"/>
      <c r="V116" s="243"/>
    </row>
    <row r="117" spans="1:22" ht="14.25" customHeight="1">
      <c r="A117" s="243"/>
      <c r="B117" s="59"/>
      <c r="C117" s="57" t="s">
        <v>241</v>
      </c>
      <c r="D117" s="519"/>
      <c r="E117" s="909">
        <f>SUM(G117:J117)</f>
        <v>347</v>
      </c>
      <c r="F117" s="878"/>
      <c r="G117" s="689">
        <v>91</v>
      </c>
      <c r="H117" s="56">
        <v>87</v>
      </c>
      <c r="I117" s="538">
        <v>85</v>
      </c>
      <c r="J117" s="702">
        <v>84</v>
      </c>
      <c r="K117" s="1153"/>
      <c r="L117" s="723">
        <f>E117/O117-1</f>
        <v>0.017595307917888547</v>
      </c>
      <c r="M117" s="448">
        <f>G117/Q117-1</f>
        <v>0.04597701149425282</v>
      </c>
      <c r="N117" s="878"/>
      <c r="O117" s="909">
        <f>SUM(Q117:T117)</f>
        <v>341</v>
      </c>
      <c r="P117" s="878"/>
      <c r="Q117" s="1196">
        <v>87</v>
      </c>
      <c r="R117" s="56">
        <v>88</v>
      </c>
      <c r="S117" s="56">
        <v>84</v>
      </c>
      <c r="T117" s="702">
        <v>82</v>
      </c>
      <c r="U117" s="71"/>
      <c r="V117" s="243"/>
    </row>
    <row r="118" spans="1:22" ht="12" customHeight="1">
      <c r="A118" s="243"/>
      <c r="B118" s="59"/>
      <c r="C118" s="59"/>
      <c r="D118" s="519"/>
      <c r="E118" s="489"/>
      <c r="F118" s="519"/>
      <c r="G118" s="407"/>
      <c r="H118" s="59"/>
      <c r="I118" s="59"/>
      <c r="J118" s="59"/>
      <c r="K118" s="71"/>
      <c r="L118" s="511"/>
      <c r="M118" s="398"/>
      <c r="N118" s="519"/>
      <c r="O118" s="489"/>
      <c r="P118" s="519"/>
      <c r="Q118" s="407"/>
      <c r="R118" s="59"/>
      <c r="S118" s="59"/>
      <c r="T118" s="59"/>
      <c r="U118" s="71"/>
      <c r="V118" s="243"/>
    </row>
    <row r="119" spans="1:22" ht="9" customHeight="1">
      <c r="A119" s="243"/>
      <c r="B119" s="232"/>
      <c r="C119" s="232"/>
      <c r="D119" s="232"/>
      <c r="E119" s="232"/>
      <c r="F119" s="232"/>
      <c r="G119" s="240"/>
      <c r="H119" s="240"/>
      <c r="I119" s="240"/>
      <c r="J119" s="232"/>
      <c r="K119" s="232"/>
      <c r="L119" s="242"/>
      <c r="M119" s="242"/>
      <c r="N119" s="232"/>
      <c r="O119" s="232"/>
      <c r="P119" s="232"/>
      <c r="Q119" s="232"/>
      <c r="R119" s="240"/>
      <c r="S119" s="240"/>
      <c r="T119" s="232"/>
      <c r="U119" s="232"/>
      <c r="V119" s="243"/>
    </row>
    <row r="120" spans="1:22" ht="13.5" customHeight="1">
      <c r="A120" s="2"/>
      <c r="B120" s="121"/>
      <c r="C120" s="121" t="s">
        <v>317</v>
      </c>
      <c r="D120" s="121"/>
      <c r="E120" s="121"/>
      <c r="F120" s="121"/>
      <c r="G120" s="976"/>
      <c r="H120" s="976"/>
      <c r="I120" s="976"/>
      <c r="J120" s="2"/>
      <c r="K120" s="2"/>
      <c r="L120" s="976"/>
      <c r="M120" s="976"/>
      <c r="N120" s="121"/>
      <c r="O120" s="121"/>
      <c r="P120" s="121"/>
      <c r="Q120" s="121"/>
      <c r="R120" s="976"/>
      <c r="S120" s="976"/>
      <c r="T120" s="2"/>
      <c r="U120" s="2"/>
      <c r="V120" s="2"/>
    </row>
  </sheetData>
  <sheetProtection password="C7A0" sheet="1" objects="1" scenarios="1"/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55" r:id="rId1"/>
  <headerFooter alignWithMargins="0">
    <oddFooter xml:space="preserve">&amp;L&amp;"KPN Sans,Regular"KPN Investor Relations&amp;C&amp;"KPN Sans,Regular"&amp;A&amp;R&amp;"KPN Sans,Regular"Q4 2008 </oddFooter>
  </headerFooter>
  <rowBreaks count="1" manualBreakCount="1">
    <brk id="65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0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1.25" style="1" customWidth="1"/>
    <col min="2" max="2" width="0.875" style="1" customWidth="1"/>
    <col min="3" max="3" width="61.375" style="5" customWidth="1"/>
    <col min="4" max="4" width="1.75390625" style="1" customWidth="1"/>
    <col min="5" max="5" width="9.00390625" style="131" customWidth="1"/>
    <col min="6" max="6" width="1.75390625" style="1" customWidth="1"/>
    <col min="7" max="9" width="9.00390625" style="444" customWidth="1"/>
    <col min="10" max="10" width="9.00390625" style="5" customWidth="1"/>
    <col min="11" max="11" width="1.75390625" style="1" customWidth="1"/>
    <col min="12" max="13" width="7.75390625" style="786" customWidth="1"/>
    <col min="14" max="14" width="1.75390625" style="1" customWidth="1"/>
    <col min="15" max="15" width="9.00390625" style="131" customWidth="1"/>
    <col min="16" max="16" width="1.75390625" style="1" customWidth="1"/>
    <col min="17" max="17" width="9.00390625" style="5" customWidth="1"/>
    <col min="18" max="19" width="9.00390625" style="444" customWidth="1"/>
    <col min="20" max="20" width="9.00390625" style="5" customWidth="1"/>
    <col min="21" max="21" width="0.875" style="1" customWidth="1"/>
    <col min="22" max="22" width="1.25" style="1" customWidth="1"/>
    <col min="23" max="16384" width="9.75390625" style="1" customWidth="1"/>
  </cols>
  <sheetData>
    <row r="1" spans="1:22" ht="9" customHeight="1">
      <c r="A1" s="237"/>
      <c r="B1" s="237"/>
      <c r="C1" s="244"/>
      <c r="D1" s="237"/>
      <c r="E1" s="245"/>
      <c r="F1" s="237"/>
      <c r="G1" s="247"/>
      <c r="H1" s="247"/>
      <c r="I1" s="247"/>
      <c r="J1" s="246"/>
      <c r="K1" s="237"/>
      <c r="L1" s="780"/>
      <c r="M1" s="780"/>
      <c r="N1" s="237"/>
      <c r="O1" s="245"/>
      <c r="P1" s="237"/>
      <c r="Q1" s="247"/>
      <c r="R1" s="247"/>
      <c r="S1" s="247"/>
      <c r="T1" s="246"/>
      <c r="U1" s="237"/>
      <c r="V1" s="237"/>
    </row>
    <row r="2" spans="1:22" s="19" customFormat="1" ht="15" customHeight="1">
      <c r="A2" s="237"/>
      <c r="B2" s="47"/>
      <c r="C2" s="326" t="s">
        <v>131</v>
      </c>
      <c r="D2" s="869"/>
      <c r="E2" s="887">
        <v>2008</v>
      </c>
      <c r="F2" s="869"/>
      <c r="G2" s="49" t="s">
        <v>534</v>
      </c>
      <c r="H2" s="50" t="s">
        <v>500</v>
      </c>
      <c r="I2" s="50" t="s">
        <v>408</v>
      </c>
      <c r="J2" s="50" t="s">
        <v>319</v>
      </c>
      <c r="K2" s="125"/>
      <c r="L2" s="516" t="s">
        <v>214</v>
      </c>
      <c r="M2" s="51" t="s">
        <v>214</v>
      </c>
      <c r="N2" s="869"/>
      <c r="O2" s="887">
        <v>2007</v>
      </c>
      <c r="P2" s="869"/>
      <c r="Q2" s="49" t="s">
        <v>309</v>
      </c>
      <c r="R2" s="50" t="s">
        <v>302</v>
      </c>
      <c r="S2" s="50" t="s">
        <v>289</v>
      </c>
      <c r="T2" s="50" t="s">
        <v>265</v>
      </c>
      <c r="U2" s="125"/>
      <c r="V2" s="237"/>
    </row>
    <row r="3" spans="1:22" s="16" customFormat="1" ht="13.5" customHeight="1">
      <c r="A3" s="237"/>
      <c r="B3" s="52"/>
      <c r="C3" s="327" t="s">
        <v>73</v>
      </c>
      <c r="D3" s="488"/>
      <c r="E3" s="488"/>
      <c r="F3" s="488"/>
      <c r="G3" s="49"/>
      <c r="H3" s="50"/>
      <c r="I3" s="50"/>
      <c r="J3" s="50"/>
      <c r="K3" s="71"/>
      <c r="L3" s="630" t="s">
        <v>536</v>
      </c>
      <c r="M3" s="395" t="s">
        <v>535</v>
      </c>
      <c r="N3" s="488"/>
      <c r="O3" s="488"/>
      <c r="P3" s="488"/>
      <c r="Q3" s="49"/>
      <c r="R3" s="50"/>
      <c r="S3" s="50"/>
      <c r="T3" s="50"/>
      <c r="U3" s="71"/>
      <c r="V3" s="237"/>
    </row>
    <row r="4" spans="1:22" s="16" customFormat="1" ht="13.5" customHeight="1">
      <c r="A4" s="237"/>
      <c r="B4" s="52"/>
      <c r="C4" s="52"/>
      <c r="D4" s="869"/>
      <c r="E4" s="877"/>
      <c r="F4" s="869"/>
      <c r="G4" s="394"/>
      <c r="H4" s="176"/>
      <c r="I4" s="176"/>
      <c r="J4" s="176"/>
      <c r="K4" s="48"/>
      <c r="L4" s="778"/>
      <c r="M4" s="415"/>
      <c r="N4" s="869"/>
      <c r="O4" s="877"/>
      <c r="P4" s="869"/>
      <c r="Q4" s="394"/>
      <c r="R4" s="176"/>
      <c r="S4" s="176"/>
      <c r="T4" s="176"/>
      <c r="U4" s="48"/>
      <c r="V4" s="237"/>
    </row>
    <row r="5" spans="1:22" s="15" customFormat="1" ht="12" customHeight="1">
      <c r="A5" s="237"/>
      <c r="B5" s="65"/>
      <c r="C5" s="55" t="s">
        <v>104</v>
      </c>
      <c r="D5" s="951"/>
      <c r="E5" s="518">
        <f>SUM(G5:J5)</f>
        <v>2597</v>
      </c>
      <c r="F5" s="951"/>
      <c r="G5" s="420">
        <f>'P&amp;L'!G18</f>
        <v>592</v>
      </c>
      <c r="H5" s="421">
        <f>'P&amp;L'!H18</f>
        <v>701</v>
      </c>
      <c r="I5" s="421">
        <f>'P&amp;L'!I18</f>
        <v>656</v>
      </c>
      <c r="J5" s="421">
        <f>'P&amp;L'!J18</f>
        <v>648</v>
      </c>
      <c r="K5" s="332"/>
      <c r="L5" s="704">
        <f>E5/O5-1</f>
        <v>0.038799999999999946</v>
      </c>
      <c r="M5" s="426">
        <f>G5/Q5-1</f>
        <v>-0.06624605678233442</v>
      </c>
      <c r="N5" s="951"/>
      <c r="O5" s="518">
        <f>SUM(Q5:T5)</f>
        <v>2500</v>
      </c>
      <c r="P5" s="951"/>
      <c r="Q5" s="420">
        <f>'P&amp;L'!Q18</f>
        <v>634</v>
      </c>
      <c r="R5" s="421">
        <f>'P&amp;L'!R18</f>
        <v>680</v>
      </c>
      <c r="S5" s="421">
        <f>'P&amp;L'!S18</f>
        <v>649</v>
      </c>
      <c r="T5" s="421">
        <f>'P&amp;L'!T18</f>
        <v>537</v>
      </c>
      <c r="U5" s="332"/>
      <c r="V5" s="237"/>
    </row>
    <row r="6" spans="1:22" ht="12" customHeight="1">
      <c r="A6" s="237"/>
      <c r="B6" s="58"/>
      <c r="C6" s="59"/>
      <c r="D6" s="477"/>
      <c r="E6" s="503"/>
      <c r="F6" s="477"/>
      <c r="G6" s="392"/>
      <c r="H6" s="62"/>
      <c r="I6" s="62"/>
      <c r="J6" s="62"/>
      <c r="K6" s="50"/>
      <c r="L6" s="740"/>
      <c r="M6" s="473"/>
      <c r="N6" s="477"/>
      <c r="O6" s="503"/>
      <c r="P6" s="477"/>
      <c r="Q6" s="392"/>
      <c r="R6" s="62"/>
      <c r="S6" s="62"/>
      <c r="T6" s="62"/>
      <c r="U6" s="50"/>
      <c r="V6" s="237"/>
    </row>
    <row r="7" spans="1:22" ht="12" customHeight="1">
      <c r="A7" s="237"/>
      <c r="B7" s="58"/>
      <c r="C7" s="123" t="s">
        <v>180</v>
      </c>
      <c r="D7" s="953"/>
      <c r="E7" s="959">
        <f aca="true" t="shared" si="0" ref="E7:E12">SUM(G7:J7)</f>
        <v>2461</v>
      </c>
      <c r="F7" s="953"/>
      <c r="G7" s="767">
        <v>689</v>
      </c>
      <c r="H7" s="540">
        <f>'P&amp;L'!H14+'P&amp;L'!H15</f>
        <v>578</v>
      </c>
      <c r="I7" s="150">
        <f>'P&amp;L'!I14+'P&amp;L'!I15</f>
        <v>611</v>
      </c>
      <c r="J7" s="754">
        <f>'P&amp;L'!J14+'P&amp;L'!J15</f>
        <v>583</v>
      </c>
      <c r="K7" s="427"/>
      <c r="L7" s="742">
        <f aca="true" t="shared" si="1" ref="L7:L12">E7/O7-1</f>
        <v>0.025416666666666643</v>
      </c>
      <c r="M7" s="743">
        <f aca="true" t="shared" si="2" ref="M7:M12">G7/Q7-1</f>
        <v>0.18384879725085912</v>
      </c>
      <c r="N7" s="953"/>
      <c r="O7" s="959">
        <f aca="true" t="shared" si="3" ref="O7:O12">SUM(Q7:T7)</f>
        <v>2400</v>
      </c>
      <c r="P7" s="953"/>
      <c r="Q7" s="963">
        <f>'P&amp;L'!Q14+'P&amp;L'!Q15</f>
        <v>582</v>
      </c>
      <c r="R7" s="150">
        <f>'P&amp;L'!R14+'P&amp;L'!R15</f>
        <v>540</v>
      </c>
      <c r="S7" s="150">
        <f>'P&amp;L'!S14+'P&amp;L'!S15</f>
        <v>626</v>
      </c>
      <c r="T7" s="754">
        <f>'P&amp;L'!T14+'P&amp;L'!T15</f>
        <v>652</v>
      </c>
      <c r="U7" s="427"/>
      <c r="V7" s="237"/>
    </row>
    <row r="8" spans="1:22" ht="12" customHeight="1">
      <c r="A8" s="237"/>
      <c r="B8" s="58"/>
      <c r="C8" s="132" t="s">
        <v>100</v>
      </c>
      <c r="D8" s="519"/>
      <c r="E8" s="959">
        <f t="shared" si="0"/>
        <v>-597</v>
      </c>
      <c r="F8" s="519"/>
      <c r="G8" s="768">
        <v>-217</v>
      </c>
      <c r="H8" s="151">
        <v>-106</v>
      </c>
      <c r="I8" s="151">
        <v>-145</v>
      </c>
      <c r="J8" s="755">
        <v>-129</v>
      </c>
      <c r="K8" s="428"/>
      <c r="L8" s="742">
        <f t="shared" si="1"/>
        <v>0.2675159235668789</v>
      </c>
      <c r="M8" s="743">
        <f t="shared" si="2"/>
        <v>0.7642276422764227</v>
      </c>
      <c r="N8" s="519"/>
      <c r="O8" s="959">
        <f t="shared" si="3"/>
        <v>-471</v>
      </c>
      <c r="P8" s="519"/>
      <c r="Q8" s="768">
        <v>-123</v>
      </c>
      <c r="R8" s="151">
        <v>-95</v>
      </c>
      <c r="S8" s="151">
        <v>-194</v>
      </c>
      <c r="T8" s="755">
        <v>-59</v>
      </c>
      <c r="U8" s="428"/>
      <c r="V8" s="237"/>
    </row>
    <row r="9" spans="1:22" ht="12.75" customHeight="1">
      <c r="A9" s="237"/>
      <c r="B9" s="58"/>
      <c r="C9" s="192" t="s">
        <v>392</v>
      </c>
      <c r="D9" s="519"/>
      <c r="E9" s="959">
        <f t="shared" si="0"/>
        <v>-522</v>
      </c>
      <c r="F9" s="519"/>
      <c r="G9" s="768">
        <v>-193</v>
      </c>
      <c r="H9" s="151">
        <v>-138</v>
      </c>
      <c r="I9" s="151">
        <v>-85</v>
      </c>
      <c r="J9" s="755">
        <v>-106</v>
      </c>
      <c r="K9" s="428"/>
      <c r="L9" s="742" t="s">
        <v>582</v>
      </c>
      <c r="M9" s="743">
        <f t="shared" si="2"/>
        <v>0.12865497076023402</v>
      </c>
      <c r="N9" s="519"/>
      <c r="O9" s="959">
        <f t="shared" si="3"/>
        <v>-251</v>
      </c>
      <c r="P9" s="519"/>
      <c r="Q9" s="768">
        <v>-171</v>
      </c>
      <c r="R9" s="151">
        <v>-38</v>
      </c>
      <c r="S9" s="151">
        <v>-42</v>
      </c>
      <c r="T9" s="755">
        <v>0</v>
      </c>
      <c r="U9" s="428"/>
      <c r="V9" s="237"/>
    </row>
    <row r="10" spans="1:22" ht="12" customHeight="1">
      <c r="A10" s="237"/>
      <c r="B10" s="58"/>
      <c r="C10" s="192" t="s">
        <v>179</v>
      </c>
      <c r="D10" s="519"/>
      <c r="E10" s="959">
        <f t="shared" si="0"/>
        <v>-141</v>
      </c>
      <c r="F10" s="519"/>
      <c r="G10" s="768">
        <v>-94</v>
      </c>
      <c r="H10" s="151">
        <v>-24</v>
      </c>
      <c r="I10" s="151">
        <v>-8</v>
      </c>
      <c r="J10" s="793">
        <v>-15</v>
      </c>
      <c r="K10" s="428"/>
      <c r="L10" s="742">
        <f t="shared" si="1"/>
        <v>-0.17543859649122806</v>
      </c>
      <c r="M10" s="743">
        <f t="shared" si="2"/>
        <v>0.17500000000000004</v>
      </c>
      <c r="N10" s="519"/>
      <c r="O10" s="959">
        <f t="shared" si="3"/>
        <v>-171</v>
      </c>
      <c r="P10" s="519"/>
      <c r="Q10" s="768">
        <f>-'P&amp;L'!Q6</f>
        <v>-80</v>
      </c>
      <c r="R10" s="151">
        <v>-31</v>
      </c>
      <c r="S10" s="151">
        <v>-54</v>
      </c>
      <c r="T10" s="755">
        <f>-'P&amp;L'!T6</f>
        <v>-6</v>
      </c>
      <c r="U10" s="428"/>
      <c r="V10" s="237"/>
    </row>
    <row r="11" spans="1:22" ht="12" customHeight="1">
      <c r="A11" s="237"/>
      <c r="B11" s="58"/>
      <c r="C11" s="192" t="s">
        <v>405</v>
      </c>
      <c r="D11" s="953"/>
      <c r="E11" s="959">
        <f t="shared" si="0"/>
        <v>22</v>
      </c>
      <c r="F11" s="953"/>
      <c r="G11" s="767">
        <v>7</v>
      </c>
      <c r="H11" s="150">
        <v>14</v>
      </c>
      <c r="I11" s="150">
        <v>-1</v>
      </c>
      <c r="J11" s="754">
        <v>2</v>
      </c>
      <c r="K11" s="429"/>
      <c r="L11" s="625" t="s">
        <v>582</v>
      </c>
      <c r="M11" s="626" t="s">
        <v>585</v>
      </c>
      <c r="N11" s="953"/>
      <c r="O11" s="959">
        <f t="shared" si="3"/>
        <v>8</v>
      </c>
      <c r="P11" s="953"/>
      <c r="Q11" s="767">
        <v>1</v>
      </c>
      <c r="R11" s="150">
        <v>2</v>
      </c>
      <c r="S11" s="150">
        <v>2</v>
      </c>
      <c r="T11" s="754">
        <v>3</v>
      </c>
      <c r="U11" s="427"/>
      <c r="V11" s="237"/>
    </row>
    <row r="12" spans="1:22" ht="12" customHeight="1">
      <c r="A12" s="237"/>
      <c r="B12" s="58"/>
      <c r="C12" s="124" t="s">
        <v>99</v>
      </c>
      <c r="D12" s="881"/>
      <c r="E12" s="960">
        <f t="shared" si="0"/>
        <v>-208</v>
      </c>
      <c r="F12" s="881"/>
      <c r="G12" s="768">
        <v>-58</v>
      </c>
      <c r="H12" s="151">
        <v>-48</v>
      </c>
      <c r="I12" s="151">
        <v>-41</v>
      </c>
      <c r="J12" s="755">
        <v>-61</v>
      </c>
      <c r="K12" s="429"/>
      <c r="L12" s="625">
        <f t="shared" si="1"/>
        <v>-0.2777777777777778</v>
      </c>
      <c r="M12" s="626">
        <f t="shared" si="2"/>
        <v>-0.3555555555555555</v>
      </c>
      <c r="N12" s="881"/>
      <c r="O12" s="960">
        <f t="shared" si="3"/>
        <v>-288</v>
      </c>
      <c r="P12" s="881"/>
      <c r="Q12" s="768">
        <v>-90</v>
      </c>
      <c r="R12" s="151">
        <v>-66</v>
      </c>
      <c r="S12" s="151">
        <v>-67</v>
      </c>
      <c r="T12" s="755">
        <v>-65</v>
      </c>
      <c r="U12" s="429"/>
      <c r="V12" s="237"/>
    </row>
    <row r="13" spans="1:22" ht="12" customHeight="1">
      <c r="A13" s="237"/>
      <c r="B13" s="48"/>
      <c r="C13" s="74"/>
      <c r="D13" s="488"/>
      <c r="E13" s="520"/>
      <c r="F13" s="488"/>
      <c r="G13" s="769"/>
      <c r="H13" s="155"/>
      <c r="I13" s="155"/>
      <c r="J13" s="756"/>
      <c r="K13" s="71"/>
      <c r="L13" s="646"/>
      <c r="M13" s="474"/>
      <c r="N13" s="488"/>
      <c r="O13" s="520"/>
      <c r="P13" s="488"/>
      <c r="Q13" s="769"/>
      <c r="R13" s="155"/>
      <c r="S13" s="155"/>
      <c r="T13" s="756"/>
      <c r="U13" s="71"/>
      <c r="V13" s="237"/>
    </row>
    <row r="14" spans="1:22" ht="14.25" customHeight="1">
      <c r="A14" s="237"/>
      <c r="B14" s="70"/>
      <c r="C14" s="1221" t="s">
        <v>70</v>
      </c>
      <c r="D14" s="497"/>
      <c r="E14" s="961">
        <f>SUM(E5:E12)</f>
        <v>3612</v>
      </c>
      <c r="F14" s="499"/>
      <c r="G14" s="770">
        <f>SUM(G5:G12)</f>
        <v>726</v>
      </c>
      <c r="H14" s="259">
        <f>SUM(H5:H12)</f>
        <v>977</v>
      </c>
      <c r="I14" s="259">
        <f>SUM(I5:I12)</f>
        <v>987</v>
      </c>
      <c r="J14" s="757">
        <f>SUM(J5:J12)</f>
        <v>922</v>
      </c>
      <c r="K14" s="206"/>
      <c r="L14" s="781">
        <f>E14/O14-1</f>
        <v>-0.030855916286557594</v>
      </c>
      <c r="M14" s="782">
        <f>G14/Q14-1</f>
        <v>-0.03585657370517925</v>
      </c>
      <c r="N14" s="499"/>
      <c r="O14" s="961">
        <f>SUM(O5:O12)</f>
        <v>3727</v>
      </c>
      <c r="P14" s="499"/>
      <c r="Q14" s="770">
        <f>SUM(Q5:Q12)</f>
        <v>753</v>
      </c>
      <c r="R14" s="259">
        <f>SUM(R5:R12)</f>
        <v>992</v>
      </c>
      <c r="S14" s="259">
        <f>SUM(S5:S12)</f>
        <v>920</v>
      </c>
      <c r="T14" s="757">
        <f>SUM(T5:T12)</f>
        <v>1062</v>
      </c>
      <c r="U14" s="77"/>
      <c r="V14" s="237"/>
    </row>
    <row r="15" spans="1:22" ht="12" customHeight="1">
      <c r="A15" s="237"/>
      <c r="B15" s="58"/>
      <c r="C15" s="59"/>
      <c r="D15" s="477"/>
      <c r="E15" s="503"/>
      <c r="F15" s="477"/>
      <c r="G15" s="398"/>
      <c r="H15" s="173"/>
      <c r="I15" s="173"/>
      <c r="J15" s="62"/>
      <c r="K15" s="50"/>
      <c r="L15" s="740"/>
      <c r="M15" s="473"/>
      <c r="N15" s="477"/>
      <c r="O15" s="503"/>
      <c r="P15" s="477"/>
      <c r="Q15" s="398"/>
      <c r="R15" s="173"/>
      <c r="S15" s="173"/>
      <c r="T15" s="62"/>
      <c r="U15" s="50"/>
      <c r="V15" s="237"/>
    </row>
    <row r="16" spans="1:22" ht="12" customHeight="1">
      <c r="A16" s="237"/>
      <c r="B16" s="58"/>
      <c r="C16" s="123" t="s">
        <v>156</v>
      </c>
      <c r="D16" s="519"/>
      <c r="E16" s="960">
        <f>SUM(G16:J16)</f>
        <v>11</v>
      </c>
      <c r="F16" s="519"/>
      <c r="G16" s="768">
        <v>20</v>
      </c>
      <c r="H16" s="151">
        <v>-5</v>
      </c>
      <c r="I16" s="151">
        <v>-18</v>
      </c>
      <c r="J16" s="755">
        <v>14</v>
      </c>
      <c r="K16" s="428"/>
      <c r="L16" s="625">
        <f>E16/O16-1</f>
        <v>0.22222222222222232</v>
      </c>
      <c r="M16" s="626">
        <f>G16/Q16-1</f>
        <v>0.4285714285714286</v>
      </c>
      <c r="N16" s="519"/>
      <c r="O16" s="960">
        <f>SUM(Q16:T16)</f>
        <v>9</v>
      </c>
      <c r="P16" s="519"/>
      <c r="Q16" s="768">
        <v>14</v>
      </c>
      <c r="R16" s="151">
        <v>3</v>
      </c>
      <c r="S16" s="151">
        <v>-11</v>
      </c>
      <c r="T16" s="755">
        <v>3</v>
      </c>
      <c r="U16" s="50"/>
      <c r="V16" s="237"/>
    </row>
    <row r="17" spans="1:22" ht="12" customHeight="1">
      <c r="A17" s="237"/>
      <c r="B17" s="58"/>
      <c r="C17" s="192" t="s">
        <v>157</v>
      </c>
      <c r="D17" s="519"/>
      <c r="E17" s="960">
        <f>SUM(G17:J17)</f>
        <v>119</v>
      </c>
      <c r="F17" s="519"/>
      <c r="G17" s="768">
        <v>8</v>
      </c>
      <c r="H17" s="151">
        <v>25</v>
      </c>
      <c r="I17" s="151">
        <v>46</v>
      </c>
      <c r="J17" s="755">
        <v>40</v>
      </c>
      <c r="K17" s="428"/>
      <c r="L17" s="625" t="s">
        <v>449</v>
      </c>
      <c r="M17" s="626" t="s">
        <v>449</v>
      </c>
      <c r="N17" s="519"/>
      <c r="O17" s="960">
        <f>SUM(Q17:T17)</f>
        <v>-30</v>
      </c>
      <c r="P17" s="519"/>
      <c r="Q17" s="768">
        <v>-27</v>
      </c>
      <c r="R17" s="151">
        <v>32</v>
      </c>
      <c r="S17" s="151">
        <v>-40</v>
      </c>
      <c r="T17" s="755">
        <v>5</v>
      </c>
      <c r="U17" s="50"/>
      <c r="V17" s="237"/>
    </row>
    <row r="18" spans="1:22" ht="12" customHeight="1">
      <c r="A18" s="237"/>
      <c r="B18" s="58"/>
      <c r="C18" s="192" t="s">
        <v>158</v>
      </c>
      <c r="D18" s="519"/>
      <c r="E18" s="960">
        <f>SUM(G18:J18)</f>
        <v>66</v>
      </c>
      <c r="F18" s="519"/>
      <c r="G18" s="768">
        <v>202</v>
      </c>
      <c r="H18" s="151">
        <v>45</v>
      </c>
      <c r="I18" s="151">
        <v>16</v>
      </c>
      <c r="J18" s="755">
        <v>-197</v>
      </c>
      <c r="K18" s="428"/>
      <c r="L18" s="625">
        <f>E18/O18-1</f>
        <v>-0.04347826086956519</v>
      </c>
      <c r="M18" s="626">
        <f>G18/Q18-1</f>
        <v>0.20958083832335328</v>
      </c>
      <c r="N18" s="519"/>
      <c r="O18" s="960">
        <f>SUM(Q18:T18)</f>
        <v>69</v>
      </c>
      <c r="P18" s="519"/>
      <c r="Q18" s="768">
        <v>167</v>
      </c>
      <c r="R18" s="151">
        <v>28</v>
      </c>
      <c r="S18" s="151">
        <v>42</v>
      </c>
      <c r="T18" s="755">
        <v>-168</v>
      </c>
      <c r="U18" s="50"/>
      <c r="V18" s="237"/>
    </row>
    <row r="19" spans="1:22" ht="12" customHeight="1">
      <c r="A19" s="237"/>
      <c r="B19" s="58"/>
      <c r="C19" s="124" t="s">
        <v>159</v>
      </c>
      <c r="D19" s="519"/>
      <c r="E19" s="960">
        <f>SUM(G19:J19)</f>
        <v>222</v>
      </c>
      <c r="F19" s="519"/>
      <c r="G19" s="768">
        <v>373</v>
      </c>
      <c r="H19" s="151">
        <v>-166</v>
      </c>
      <c r="I19" s="151">
        <v>146</v>
      </c>
      <c r="J19" s="755">
        <v>-131</v>
      </c>
      <c r="K19" s="428"/>
      <c r="L19" s="625">
        <f>E19/O19-1</f>
        <v>0.9304347826086956</v>
      </c>
      <c r="M19" s="626">
        <f>G19/Q19-1</f>
        <v>0.22295081967213104</v>
      </c>
      <c r="N19" s="519"/>
      <c r="O19" s="960">
        <f>SUM(Q19:T19)</f>
        <v>115</v>
      </c>
      <c r="P19" s="519"/>
      <c r="Q19" s="768">
        <v>305</v>
      </c>
      <c r="R19" s="151">
        <v>-93</v>
      </c>
      <c r="S19" s="151">
        <v>-29</v>
      </c>
      <c r="T19" s="755">
        <v>-68</v>
      </c>
      <c r="U19" s="50"/>
      <c r="V19" s="237"/>
    </row>
    <row r="20" spans="1:22" s="18" customFormat="1" ht="12" customHeight="1">
      <c r="A20" s="237"/>
      <c r="B20" s="54"/>
      <c r="C20" s="206" t="s">
        <v>65</v>
      </c>
      <c r="D20" s="488"/>
      <c r="E20" s="498">
        <f>SUM(E16:E19)</f>
        <v>418</v>
      </c>
      <c r="F20" s="1150"/>
      <c r="G20" s="219">
        <f>SUM(G16:G19)</f>
        <v>603</v>
      </c>
      <c r="H20" s="218">
        <f>SUM(H16:H19)</f>
        <v>-101</v>
      </c>
      <c r="I20" s="218">
        <f>SUM(I16:I19)</f>
        <v>190</v>
      </c>
      <c r="J20" s="218">
        <f>SUM(J16:J19)</f>
        <v>-274</v>
      </c>
      <c r="K20" s="1153"/>
      <c r="L20" s="613" t="s">
        <v>582</v>
      </c>
      <c r="M20" s="452">
        <f>G20/Q20-1</f>
        <v>0.3137254901960784</v>
      </c>
      <c r="N20" s="1150"/>
      <c r="O20" s="498">
        <f>SUM(O16:O19)</f>
        <v>163</v>
      </c>
      <c r="P20" s="1150"/>
      <c r="Q20" s="219">
        <f>SUM(Q16:Q19)</f>
        <v>459</v>
      </c>
      <c r="R20" s="218">
        <f>SUM(R16:R19)</f>
        <v>-30</v>
      </c>
      <c r="S20" s="218">
        <f>SUM(S16:S19)</f>
        <v>-38</v>
      </c>
      <c r="T20" s="218">
        <f>SUM(T16:T19)</f>
        <v>-228</v>
      </c>
      <c r="U20" s="71"/>
      <c r="V20" s="237"/>
    </row>
    <row r="21" spans="1:22" ht="12" customHeight="1">
      <c r="A21" s="237"/>
      <c r="B21" s="48"/>
      <c r="C21" s="74"/>
      <c r="D21" s="488"/>
      <c r="E21" s="962"/>
      <c r="F21" s="488"/>
      <c r="G21" s="769"/>
      <c r="H21" s="155"/>
      <c r="I21" s="155"/>
      <c r="J21" s="756"/>
      <c r="K21" s="71"/>
      <c r="L21" s="646"/>
      <c r="M21" s="474"/>
      <c r="N21" s="488"/>
      <c r="O21" s="962"/>
      <c r="P21" s="488"/>
      <c r="Q21" s="769"/>
      <c r="R21" s="155"/>
      <c r="S21" s="155"/>
      <c r="T21" s="756"/>
      <c r="U21" s="71"/>
      <c r="V21" s="237"/>
    </row>
    <row r="22" spans="1:22" ht="12" customHeight="1">
      <c r="A22" s="237"/>
      <c r="B22" s="70"/>
      <c r="C22" s="206" t="s">
        <v>66</v>
      </c>
      <c r="D22" s="497"/>
      <c r="E22" s="499">
        <f>E14+E20</f>
        <v>4030</v>
      </c>
      <c r="F22" s="499"/>
      <c r="G22" s="219">
        <f>G14+G20</f>
        <v>1329</v>
      </c>
      <c r="H22" s="218">
        <f>H14+H20</f>
        <v>876</v>
      </c>
      <c r="I22" s="218">
        <f>I14+I20</f>
        <v>1177</v>
      </c>
      <c r="J22" s="206">
        <f>J14+J20</f>
        <v>648</v>
      </c>
      <c r="K22" s="206"/>
      <c r="L22" s="613">
        <f>E22/O22-1</f>
        <v>0.0359897172236503</v>
      </c>
      <c r="M22" s="452">
        <f>G22/Q22-1</f>
        <v>0.09653465346534662</v>
      </c>
      <c r="N22" s="499"/>
      <c r="O22" s="499">
        <f>O14+O20</f>
        <v>3890</v>
      </c>
      <c r="P22" s="499"/>
      <c r="Q22" s="219">
        <f>Q14+Q20</f>
        <v>1212</v>
      </c>
      <c r="R22" s="218">
        <f>R14+R20</f>
        <v>962</v>
      </c>
      <c r="S22" s="218">
        <f>S14+S20</f>
        <v>882</v>
      </c>
      <c r="T22" s="206">
        <f>T14+T20</f>
        <v>834</v>
      </c>
      <c r="U22" s="77"/>
      <c r="V22" s="237"/>
    </row>
    <row r="23" spans="1:22" ht="12" customHeight="1">
      <c r="A23" s="237"/>
      <c r="B23" s="58"/>
      <c r="C23" s="59"/>
      <c r="D23" s="477"/>
      <c r="E23" s="503"/>
      <c r="F23" s="477"/>
      <c r="G23" s="392"/>
      <c r="H23" s="62"/>
      <c r="I23" s="62"/>
      <c r="J23" s="62"/>
      <c r="K23" s="50"/>
      <c r="L23" s="740"/>
      <c r="M23" s="473"/>
      <c r="N23" s="477"/>
      <c r="O23" s="503"/>
      <c r="P23" s="477"/>
      <c r="Q23" s="392"/>
      <c r="R23" s="62"/>
      <c r="S23" s="62"/>
      <c r="T23" s="62"/>
      <c r="U23" s="50"/>
      <c r="V23" s="237"/>
    </row>
    <row r="24" spans="1:22" ht="12" customHeight="1">
      <c r="A24" s="237"/>
      <c r="B24" s="58"/>
      <c r="C24" s="123" t="s">
        <v>160</v>
      </c>
      <c r="D24" s="519"/>
      <c r="E24" s="960">
        <f>SUM(G24:J24)</f>
        <v>-1925</v>
      </c>
      <c r="F24" s="519"/>
      <c r="G24" s="768">
        <v>-613</v>
      </c>
      <c r="H24" s="151">
        <f>-H71</f>
        <v>-505</v>
      </c>
      <c r="I24" s="151">
        <f>-I71</f>
        <v>-451</v>
      </c>
      <c r="J24" s="755">
        <f>-J71</f>
        <v>-356</v>
      </c>
      <c r="K24" s="428"/>
      <c r="L24" s="625">
        <f aca="true" t="shared" si="4" ref="L24:L29">E24/O24-1</f>
        <v>0.1404028436018958</v>
      </c>
      <c r="M24" s="626">
        <f aca="true" t="shared" si="5" ref="M24:M29">G24/Q24-1</f>
        <v>-0.132956152758133</v>
      </c>
      <c r="N24" s="519"/>
      <c r="O24" s="960">
        <f>SUM(Q24:T24)</f>
        <v>-1688</v>
      </c>
      <c r="P24" s="519"/>
      <c r="Q24" s="768">
        <f>-Q71</f>
        <v>-707</v>
      </c>
      <c r="R24" s="151">
        <f>-R71</f>
        <v>-378</v>
      </c>
      <c r="S24" s="151">
        <f>-S71</f>
        <v>-327</v>
      </c>
      <c r="T24" s="755">
        <f>-T71</f>
        <v>-276</v>
      </c>
      <c r="U24" s="50"/>
      <c r="V24" s="237"/>
    </row>
    <row r="25" spans="1:22" ht="12" customHeight="1">
      <c r="A25" s="237"/>
      <c r="B25" s="58"/>
      <c r="C25" s="192" t="s">
        <v>443</v>
      </c>
      <c r="D25" s="519"/>
      <c r="E25" s="960">
        <f>SUM(G25:J25)</f>
        <v>-296</v>
      </c>
      <c r="F25" s="519"/>
      <c r="G25" s="768">
        <v>-125</v>
      </c>
      <c r="H25" s="151">
        <v>-9</v>
      </c>
      <c r="I25" s="151">
        <v>-110</v>
      </c>
      <c r="J25" s="755">
        <v>-52</v>
      </c>
      <c r="K25" s="428"/>
      <c r="L25" s="625">
        <f t="shared" si="4"/>
        <v>-0.8248520710059172</v>
      </c>
      <c r="M25" s="626">
        <f t="shared" si="5"/>
        <v>-0.891961970613656</v>
      </c>
      <c r="N25" s="519"/>
      <c r="O25" s="960">
        <f>SUM(Q25:T25)</f>
        <v>-1690</v>
      </c>
      <c r="P25" s="519"/>
      <c r="Q25" s="768">
        <v>-1157</v>
      </c>
      <c r="R25" s="151">
        <v>-300</v>
      </c>
      <c r="S25" s="151">
        <v>-233</v>
      </c>
      <c r="T25" s="755">
        <v>0</v>
      </c>
      <c r="U25" s="50"/>
      <c r="V25" s="237"/>
    </row>
    <row r="26" spans="1:22" ht="12" customHeight="1">
      <c r="A26" s="237"/>
      <c r="B26" s="58"/>
      <c r="C26" s="192" t="s">
        <v>237</v>
      </c>
      <c r="D26" s="519"/>
      <c r="E26" s="960">
        <f>SUM(G26:J26)</f>
        <v>180</v>
      </c>
      <c r="F26" s="519"/>
      <c r="G26" s="768">
        <v>140</v>
      </c>
      <c r="H26" s="151">
        <v>26</v>
      </c>
      <c r="I26" s="151">
        <v>1</v>
      </c>
      <c r="J26" s="755">
        <v>13</v>
      </c>
      <c r="K26" s="428"/>
      <c r="L26" s="625">
        <f t="shared" si="4"/>
        <v>0.25874125874125875</v>
      </c>
      <c r="M26" s="626" t="s">
        <v>585</v>
      </c>
      <c r="N26" s="519"/>
      <c r="O26" s="960">
        <f>SUM(Q26:T26)</f>
        <v>143</v>
      </c>
      <c r="P26" s="519"/>
      <c r="Q26" s="964">
        <v>19</v>
      </c>
      <c r="R26" s="151">
        <v>42</v>
      </c>
      <c r="S26" s="151">
        <v>82</v>
      </c>
      <c r="T26" s="755">
        <v>0</v>
      </c>
      <c r="U26" s="50"/>
      <c r="V26" s="237"/>
    </row>
    <row r="27" spans="1:22" ht="12" customHeight="1">
      <c r="A27" s="237"/>
      <c r="B27" s="58"/>
      <c r="C27" s="192" t="s">
        <v>238</v>
      </c>
      <c r="D27" s="519"/>
      <c r="E27" s="960">
        <f>SUM(G27:J27)</f>
        <v>363</v>
      </c>
      <c r="F27" s="519"/>
      <c r="G27" s="768">
        <v>248</v>
      </c>
      <c r="H27" s="151">
        <v>117</v>
      </c>
      <c r="I27" s="541">
        <v>-9</v>
      </c>
      <c r="J27" s="755">
        <v>7</v>
      </c>
      <c r="K27" s="428"/>
      <c r="L27" s="625" t="s">
        <v>553</v>
      </c>
      <c r="M27" s="626" t="s">
        <v>553</v>
      </c>
      <c r="N27" s="519"/>
      <c r="O27" s="960">
        <f>SUM(Q27:T27)</f>
        <v>89</v>
      </c>
      <c r="P27" s="519"/>
      <c r="Q27" s="768">
        <v>58</v>
      </c>
      <c r="R27" s="151">
        <v>16</v>
      </c>
      <c r="S27" s="151">
        <v>0</v>
      </c>
      <c r="T27" s="755">
        <v>15</v>
      </c>
      <c r="U27" s="50"/>
      <c r="V27" s="237"/>
    </row>
    <row r="28" spans="1:22" ht="12" customHeight="1">
      <c r="A28" s="237"/>
      <c r="B28" s="58"/>
      <c r="C28" s="124" t="s">
        <v>1</v>
      </c>
      <c r="D28" s="519"/>
      <c r="E28" s="960">
        <f>SUM(G28:J28)</f>
        <v>-21</v>
      </c>
      <c r="F28" s="519"/>
      <c r="G28" s="768">
        <v>-3</v>
      </c>
      <c r="H28" s="541">
        <v>-5</v>
      </c>
      <c r="I28" s="541">
        <v>-4</v>
      </c>
      <c r="J28" s="755">
        <v>-9</v>
      </c>
      <c r="K28" s="428"/>
      <c r="L28" s="625" t="s">
        <v>582</v>
      </c>
      <c r="M28" s="626">
        <f t="shared" si="5"/>
        <v>2</v>
      </c>
      <c r="N28" s="519"/>
      <c r="O28" s="960">
        <f>SUM(Q28:T28)</f>
        <v>-8</v>
      </c>
      <c r="P28" s="519"/>
      <c r="Q28" s="768">
        <v>-1</v>
      </c>
      <c r="R28" s="151">
        <v>1</v>
      </c>
      <c r="S28" s="151">
        <v>-8</v>
      </c>
      <c r="T28" s="755">
        <v>0</v>
      </c>
      <c r="U28" s="50"/>
      <c r="V28" s="237"/>
    </row>
    <row r="29" spans="1:22" s="18" customFormat="1" ht="15">
      <c r="A29" s="237"/>
      <c r="B29" s="54"/>
      <c r="C29" s="206" t="s">
        <v>489</v>
      </c>
      <c r="D29" s="488"/>
      <c r="E29" s="498">
        <f>SUM(E24:E28)</f>
        <v>-1699</v>
      </c>
      <c r="F29" s="1150"/>
      <c r="G29" s="219">
        <f>SUM(G24:G28)</f>
        <v>-353</v>
      </c>
      <c r="H29" s="218">
        <f>SUM(H24:H28)</f>
        <v>-376</v>
      </c>
      <c r="I29" s="218">
        <f>SUM(I24:I28)</f>
        <v>-573</v>
      </c>
      <c r="J29" s="218">
        <f>SUM(J24:J28)</f>
        <v>-397</v>
      </c>
      <c r="K29" s="1153"/>
      <c r="L29" s="613">
        <f t="shared" si="4"/>
        <v>-0.46131896005072925</v>
      </c>
      <c r="M29" s="452">
        <f t="shared" si="5"/>
        <v>-0.8025727069351231</v>
      </c>
      <c r="N29" s="1150"/>
      <c r="O29" s="498">
        <f>SUM(O24:O28)</f>
        <v>-3154</v>
      </c>
      <c r="P29" s="1150"/>
      <c r="Q29" s="219">
        <f>SUM(Q24:Q28)</f>
        <v>-1788</v>
      </c>
      <c r="R29" s="218">
        <f>SUM(R24:R28)</f>
        <v>-619</v>
      </c>
      <c r="S29" s="218">
        <f>SUM(S24:S28)</f>
        <v>-486</v>
      </c>
      <c r="T29" s="218">
        <f>SUM(T24:T28)</f>
        <v>-261</v>
      </c>
      <c r="U29" s="71"/>
      <c r="V29" s="237"/>
    </row>
    <row r="30" spans="1:22" ht="12" customHeight="1">
      <c r="A30" s="237"/>
      <c r="B30" s="58"/>
      <c r="C30" s="59"/>
      <c r="D30" s="477"/>
      <c r="E30" s="503"/>
      <c r="F30" s="477"/>
      <c r="G30" s="392"/>
      <c r="H30" s="62"/>
      <c r="I30" s="62"/>
      <c r="J30" s="62"/>
      <c r="K30" s="50"/>
      <c r="L30" s="740"/>
      <c r="M30" s="473"/>
      <c r="N30" s="477"/>
      <c r="O30" s="503"/>
      <c r="P30" s="477"/>
      <c r="Q30" s="392"/>
      <c r="R30" s="62"/>
      <c r="S30" s="62"/>
      <c r="T30" s="62"/>
      <c r="U30" s="50"/>
      <c r="V30" s="237"/>
    </row>
    <row r="31" spans="1:27" ht="12" customHeight="1">
      <c r="A31" s="237"/>
      <c r="B31" s="58"/>
      <c r="C31" s="123" t="s">
        <v>161</v>
      </c>
      <c r="D31" s="519"/>
      <c r="E31" s="960">
        <f>SUM(G31:J31)</f>
        <v>-981</v>
      </c>
      <c r="F31" s="519"/>
      <c r="G31" s="768">
        <v>0</v>
      </c>
      <c r="H31" s="151">
        <v>-344</v>
      </c>
      <c r="I31" s="151">
        <v>-637</v>
      </c>
      <c r="J31" s="755">
        <v>0</v>
      </c>
      <c r="K31" s="428"/>
      <c r="L31" s="625">
        <f>E31/O31-1</f>
        <v>-0.0010183299389001643</v>
      </c>
      <c r="M31" s="626" t="s">
        <v>449</v>
      </c>
      <c r="N31" s="519"/>
      <c r="O31" s="960">
        <f>SUM(Q31:T31)</f>
        <v>-982</v>
      </c>
      <c r="P31" s="519"/>
      <c r="Q31" s="768">
        <v>0</v>
      </c>
      <c r="R31" s="151">
        <v>-337</v>
      </c>
      <c r="S31" s="151">
        <v>-645</v>
      </c>
      <c r="T31" s="755">
        <v>0</v>
      </c>
      <c r="U31" s="50"/>
      <c r="V31" s="237"/>
      <c r="Z31" s="6"/>
      <c r="AA31" s="6"/>
    </row>
    <row r="32" spans="1:27" ht="12" customHeight="1">
      <c r="A32" s="237"/>
      <c r="B32" s="58"/>
      <c r="C32" s="192" t="s">
        <v>213</v>
      </c>
      <c r="D32" s="519"/>
      <c r="E32" s="960">
        <f>SUM(G32:J32)</f>
        <v>-1103</v>
      </c>
      <c r="F32" s="519"/>
      <c r="G32" s="768">
        <v>-103</v>
      </c>
      <c r="H32" s="151">
        <v>-427</v>
      </c>
      <c r="I32" s="151">
        <v>-374</v>
      </c>
      <c r="J32" s="755">
        <v>-199</v>
      </c>
      <c r="K32" s="428"/>
      <c r="L32" s="625">
        <f>E32/O32-1</f>
        <v>-0.29700446144040793</v>
      </c>
      <c r="M32" s="626">
        <f>G32/Q32-1</f>
        <v>-0.7392405063291139</v>
      </c>
      <c r="N32" s="519"/>
      <c r="O32" s="960">
        <f>SUM(Q32:T32)</f>
        <v>-1569</v>
      </c>
      <c r="P32" s="519"/>
      <c r="Q32" s="768">
        <v>-395</v>
      </c>
      <c r="R32" s="151">
        <v>-666</v>
      </c>
      <c r="S32" s="151">
        <v>-309</v>
      </c>
      <c r="T32" s="755">
        <v>-199</v>
      </c>
      <c r="U32" s="50"/>
      <c r="V32" s="237"/>
      <c r="Z32" s="6"/>
      <c r="AA32" s="6"/>
    </row>
    <row r="33" spans="1:27" ht="14.25">
      <c r="A33" s="237"/>
      <c r="B33" s="58"/>
      <c r="C33" s="192" t="s">
        <v>490</v>
      </c>
      <c r="D33" s="519"/>
      <c r="E33" s="960">
        <f>SUM(G33:J33)</f>
        <v>714</v>
      </c>
      <c r="F33" s="519"/>
      <c r="G33" s="768">
        <v>-803</v>
      </c>
      <c r="H33" s="151">
        <v>848</v>
      </c>
      <c r="I33" s="151">
        <v>689</v>
      </c>
      <c r="J33" s="755">
        <v>-20</v>
      </c>
      <c r="K33" s="428"/>
      <c r="L33" s="625">
        <f>E33/O33-1</f>
        <v>-0.6467095497278574</v>
      </c>
      <c r="M33" s="626" t="s">
        <v>449</v>
      </c>
      <c r="N33" s="519"/>
      <c r="O33" s="960">
        <f>SUM(Q33:T33)</f>
        <v>2021</v>
      </c>
      <c r="P33" s="519"/>
      <c r="Q33" s="768">
        <v>1313</v>
      </c>
      <c r="R33" s="151">
        <v>698</v>
      </c>
      <c r="S33" s="151">
        <v>276</v>
      </c>
      <c r="T33" s="755">
        <v>-266</v>
      </c>
      <c r="U33" s="50"/>
      <c r="V33" s="237"/>
      <c r="Z33" s="6"/>
      <c r="AA33" s="6"/>
    </row>
    <row r="34" spans="1:22" ht="12" customHeight="1">
      <c r="A34" s="237"/>
      <c r="B34" s="58"/>
      <c r="C34" s="124" t="s">
        <v>1</v>
      </c>
      <c r="D34" s="519"/>
      <c r="E34" s="960">
        <f>SUM(G34:J34)</f>
        <v>-50</v>
      </c>
      <c r="F34" s="519"/>
      <c r="G34" s="768">
        <v>6</v>
      </c>
      <c r="H34" s="151">
        <v>-65</v>
      </c>
      <c r="I34" s="151">
        <v>7</v>
      </c>
      <c r="J34" s="755">
        <v>2</v>
      </c>
      <c r="K34" s="428"/>
      <c r="L34" s="625" t="s">
        <v>449</v>
      </c>
      <c r="M34" s="626">
        <f>G34/Q34-1</f>
        <v>1</v>
      </c>
      <c r="N34" s="519"/>
      <c r="O34" s="960">
        <f>SUM(Q34:T34)</f>
        <v>28</v>
      </c>
      <c r="P34" s="519"/>
      <c r="Q34" s="768">
        <v>3</v>
      </c>
      <c r="R34" s="151">
        <v>2</v>
      </c>
      <c r="S34" s="151">
        <v>20</v>
      </c>
      <c r="T34" s="755">
        <v>3</v>
      </c>
      <c r="U34" s="50"/>
      <c r="V34" s="237"/>
    </row>
    <row r="35" spans="1:22" s="18" customFormat="1" ht="12" customHeight="1">
      <c r="A35" s="237"/>
      <c r="B35" s="54"/>
      <c r="C35" s="206" t="s">
        <v>68</v>
      </c>
      <c r="D35" s="488"/>
      <c r="E35" s="498">
        <f>SUM(E31:E34)</f>
        <v>-1420</v>
      </c>
      <c r="F35" s="1150"/>
      <c r="G35" s="219">
        <f>SUM(G31:G34)</f>
        <v>-900</v>
      </c>
      <c r="H35" s="218">
        <f>SUM(H31:H34)</f>
        <v>12</v>
      </c>
      <c r="I35" s="218">
        <f>SUM(I31:I34)</f>
        <v>-315</v>
      </c>
      <c r="J35" s="218">
        <f>SUM(J31:J34)</f>
        <v>-217</v>
      </c>
      <c r="K35" s="1153"/>
      <c r="L35" s="613" t="s">
        <v>582</v>
      </c>
      <c r="M35" s="452" t="s">
        <v>449</v>
      </c>
      <c r="N35" s="1150"/>
      <c r="O35" s="498">
        <f>SUM(O31:O34)</f>
        <v>-502</v>
      </c>
      <c r="P35" s="1150"/>
      <c r="Q35" s="219">
        <f>SUM(Q31:Q34)</f>
        <v>921</v>
      </c>
      <c r="R35" s="218">
        <f>SUM(R31:R34)</f>
        <v>-303</v>
      </c>
      <c r="S35" s="218">
        <f>SUM(S31:S34)</f>
        <v>-658</v>
      </c>
      <c r="T35" s="218">
        <f>SUM(T31:T34)</f>
        <v>-462</v>
      </c>
      <c r="U35" s="71"/>
      <c r="V35" s="237"/>
    </row>
    <row r="36" spans="1:22" ht="12" customHeight="1">
      <c r="A36" s="237"/>
      <c r="B36" s="48"/>
      <c r="C36" s="74"/>
      <c r="D36" s="488"/>
      <c r="E36" s="962"/>
      <c r="F36" s="488"/>
      <c r="G36" s="769"/>
      <c r="H36" s="155"/>
      <c r="I36" s="155"/>
      <c r="J36" s="756"/>
      <c r="K36" s="71"/>
      <c r="L36" s="646"/>
      <c r="M36" s="474"/>
      <c r="N36" s="488"/>
      <c r="O36" s="962"/>
      <c r="P36" s="488"/>
      <c r="Q36" s="769"/>
      <c r="R36" s="155"/>
      <c r="S36" s="155"/>
      <c r="T36" s="756"/>
      <c r="U36" s="71"/>
      <c r="V36" s="237"/>
    </row>
    <row r="37" spans="1:22" ht="12" customHeight="1">
      <c r="A37" s="237"/>
      <c r="B37" s="70"/>
      <c r="C37" s="206" t="s">
        <v>69</v>
      </c>
      <c r="D37" s="500"/>
      <c r="E37" s="499">
        <f>SUM(G37:J37)</f>
        <v>911</v>
      </c>
      <c r="F37" s="498"/>
      <c r="G37" s="219">
        <f>G22+G29+G35</f>
        <v>76</v>
      </c>
      <c r="H37" s="218">
        <f>H22+H29+H35</f>
        <v>512</v>
      </c>
      <c r="I37" s="218">
        <f>I22+I29+I35</f>
        <v>289</v>
      </c>
      <c r="J37" s="206">
        <f>J22+J29+J35</f>
        <v>34</v>
      </c>
      <c r="K37" s="206"/>
      <c r="L37" s="613" t="s">
        <v>552</v>
      </c>
      <c r="M37" s="452">
        <f>G37/Q37-1</f>
        <v>-0.7797101449275362</v>
      </c>
      <c r="N37" s="498"/>
      <c r="O37" s="502">
        <f>O22+O29+O35</f>
        <v>234</v>
      </c>
      <c r="P37" s="498"/>
      <c r="Q37" s="219">
        <f>Q22+Q29+Q35</f>
        <v>345</v>
      </c>
      <c r="R37" s="218">
        <f>R22+R29+R35</f>
        <v>40</v>
      </c>
      <c r="S37" s="218">
        <f>S22+S29+S35</f>
        <v>-262</v>
      </c>
      <c r="T37" s="206">
        <f>T22+T29+T35</f>
        <v>111</v>
      </c>
      <c r="U37" s="77"/>
      <c r="V37" s="237"/>
    </row>
    <row r="38" spans="1:22" ht="12" customHeight="1">
      <c r="A38" s="237"/>
      <c r="B38" s="58"/>
      <c r="C38" s="59"/>
      <c r="D38" s="477"/>
      <c r="E38" s="503"/>
      <c r="F38" s="477"/>
      <c r="G38" s="392"/>
      <c r="H38" s="62"/>
      <c r="I38" s="62"/>
      <c r="J38" s="62"/>
      <c r="K38" s="50"/>
      <c r="L38" s="995"/>
      <c r="M38" s="996"/>
      <c r="N38" s="477"/>
      <c r="O38" s="503"/>
      <c r="P38" s="477"/>
      <c r="Q38" s="392"/>
      <c r="R38" s="62"/>
      <c r="S38" s="62"/>
      <c r="T38" s="62"/>
      <c r="U38" s="50"/>
      <c r="V38" s="237"/>
    </row>
    <row r="39" spans="1:22" s="18" customFormat="1" ht="15" customHeight="1">
      <c r="A39" s="237"/>
      <c r="B39" s="54"/>
      <c r="C39" s="55" t="s">
        <v>445</v>
      </c>
      <c r="D39" s="878"/>
      <c r="E39" s="518"/>
      <c r="F39" s="878"/>
      <c r="G39" s="420"/>
      <c r="H39" s="421"/>
      <c r="I39" s="421"/>
      <c r="J39" s="421"/>
      <c r="K39" s="994"/>
      <c r="L39" s="997">
        <f>E42/O39-1</f>
        <v>0.10788912579957355</v>
      </c>
      <c r="M39" s="998">
        <f>G42/Q39-1</f>
        <v>0.8778625954198473</v>
      </c>
      <c r="N39" s="878"/>
      <c r="O39" s="879">
        <f>SUM(Q39:T39)</f>
        <v>2345</v>
      </c>
      <c r="P39" s="878"/>
      <c r="Q39" s="815">
        <f>Q22+Q24+Q26</f>
        <v>524</v>
      </c>
      <c r="R39" s="149">
        <f>R22+R24+R26</f>
        <v>626</v>
      </c>
      <c r="S39" s="149">
        <f>S22+S24+S26</f>
        <v>637</v>
      </c>
      <c r="T39" s="758">
        <f>T22+T24+T26</f>
        <v>558</v>
      </c>
      <c r="U39" s="126"/>
      <c r="V39" s="237"/>
    </row>
    <row r="40" spans="1:22" ht="12" customHeight="1">
      <c r="A40" s="237"/>
      <c r="B40" s="58"/>
      <c r="C40" s="59"/>
      <c r="D40" s="477"/>
      <c r="E40" s="999"/>
      <c r="F40" s="477"/>
      <c r="G40" s="392"/>
      <c r="H40" s="62"/>
      <c r="I40" s="62"/>
      <c r="J40" s="62"/>
      <c r="K40" s="50"/>
      <c r="L40" s="779"/>
      <c r="M40" s="414"/>
      <c r="N40" s="477"/>
      <c r="O40" s="503"/>
      <c r="P40" s="477"/>
      <c r="Q40" s="392"/>
      <c r="R40" s="62"/>
      <c r="S40" s="62"/>
      <c r="T40" s="62"/>
      <c r="U40" s="50"/>
      <c r="V40" s="237"/>
    </row>
    <row r="41" spans="1:22" ht="12" customHeight="1">
      <c r="A41" s="237"/>
      <c r="B41" s="58"/>
      <c r="C41" s="123" t="s">
        <v>362</v>
      </c>
      <c r="D41" s="881"/>
      <c r="E41" s="1041">
        <f>SUM(G41:J41)</f>
        <v>313</v>
      </c>
      <c r="F41" s="881"/>
      <c r="G41" s="768">
        <v>128</v>
      </c>
      <c r="H41" s="151">
        <v>68</v>
      </c>
      <c r="I41" s="541">
        <v>71</v>
      </c>
      <c r="J41" s="755">
        <v>46</v>
      </c>
      <c r="K41" s="429"/>
      <c r="L41" s="740"/>
      <c r="M41" s="473"/>
      <c r="N41" s="881"/>
      <c r="O41" s="503"/>
      <c r="P41" s="881"/>
      <c r="Q41" s="965"/>
      <c r="R41" s="62"/>
      <c r="S41" s="62"/>
      <c r="T41" s="62"/>
      <c r="U41" s="50"/>
      <c r="V41" s="237"/>
    </row>
    <row r="42" spans="1:22" ht="15" customHeight="1">
      <c r="A42" s="237"/>
      <c r="B42" s="58"/>
      <c r="C42" s="55" t="s">
        <v>444</v>
      </c>
      <c r="D42" s="1222"/>
      <c r="E42" s="879">
        <f>E22+E24+E26+E41</f>
        <v>2598</v>
      </c>
      <c r="F42" s="878"/>
      <c r="G42" s="771">
        <f>G22+G24+G26+G41</f>
        <v>984</v>
      </c>
      <c r="H42" s="535">
        <f>H22+H24+H26+H41</f>
        <v>465</v>
      </c>
      <c r="I42" s="535">
        <f>I22+I24+I26+I41</f>
        <v>798</v>
      </c>
      <c r="J42" s="758">
        <f>J22+J24+J26+J41</f>
        <v>351</v>
      </c>
      <c r="K42" s="126"/>
      <c r="L42" s="704"/>
      <c r="M42" s="426"/>
      <c r="N42" s="878"/>
      <c r="O42" s="518"/>
      <c r="P42" s="878"/>
      <c r="Q42" s="883"/>
      <c r="R42" s="421"/>
      <c r="S42" s="421"/>
      <c r="T42" s="421"/>
      <c r="U42" s="50"/>
      <c r="V42" s="237"/>
    </row>
    <row r="43" spans="1:22" ht="12" customHeight="1">
      <c r="A43" s="237"/>
      <c r="B43" s="58"/>
      <c r="C43" s="59"/>
      <c r="D43" s="477"/>
      <c r="E43" s="503"/>
      <c r="F43" s="477"/>
      <c r="G43" s="392"/>
      <c r="H43" s="62"/>
      <c r="I43" s="62"/>
      <c r="J43" s="62"/>
      <c r="K43" s="50"/>
      <c r="L43" s="779"/>
      <c r="M43" s="414"/>
      <c r="N43" s="477"/>
      <c r="O43" s="503"/>
      <c r="P43" s="477"/>
      <c r="Q43" s="392"/>
      <c r="R43" s="62"/>
      <c r="S43" s="62"/>
      <c r="T43" s="62"/>
      <c r="U43" s="50"/>
      <c r="V43" s="237"/>
    </row>
    <row r="44" spans="1:22" ht="9" customHeight="1">
      <c r="A44" s="237"/>
      <c r="B44" s="237"/>
      <c r="C44" s="244"/>
      <c r="D44" s="248"/>
      <c r="E44" s="245"/>
      <c r="F44" s="248"/>
      <c r="G44" s="247"/>
      <c r="H44" s="247"/>
      <c r="I44" s="247"/>
      <c r="J44" s="246"/>
      <c r="K44" s="248"/>
      <c r="L44" s="783"/>
      <c r="M44" s="783"/>
      <c r="N44" s="248"/>
      <c r="O44" s="245"/>
      <c r="P44" s="248"/>
      <c r="Q44" s="247"/>
      <c r="R44" s="247"/>
      <c r="S44" s="247"/>
      <c r="T44" s="246"/>
      <c r="U44" s="248"/>
      <c r="V44" s="237"/>
    </row>
    <row r="45" spans="1:22" ht="13.5" customHeight="1">
      <c r="A45" s="66"/>
      <c r="B45" s="200" t="s">
        <v>447</v>
      </c>
      <c r="C45" s="338"/>
      <c r="D45" s="66"/>
      <c r="E45" s="197"/>
      <c r="F45" s="66"/>
      <c r="G45" s="198"/>
      <c r="H45" s="198"/>
      <c r="I45" s="198"/>
      <c r="J45" s="68"/>
      <c r="K45" s="66"/>
      <c r="L45" s="784"/>
      <c r="M45" s="784"/>
      <c r="N45" s="66"/>
      <c r="O45" s="197"/>
      <c r="P45" s="66"/>
      <c r="Q45" s="198"/>
      <c r="R45" s="198"/>
      <c r="S45" s="198"/>
      <c r="T45" s="68"/>
      <c r="U45" s="66"/>
      <c r="V45" s="66"/>
    </row>
    <row r="46" spans="1:22" ht="13.5" customHeight="1">
      <c r="A46" s="66"/>
      <c r="B46" s="200" t="s">
        <v>497</v>
      </c>
      <c r="C46" s="338"/>
      <c r="D46" s="66"/>
      <c r="E46" s="197"/>
      <c r="F46" s="66"/>
      <c r="G46" s="198"/>
      <c r="H46" s="198"/>
      <c r="I46" s="198"/>
      <c r="J46" s="68"/>
      <c r="K46" s="66"/>
      <c r="L46" s="784"/>
      <c r="M46" s="784"/>
      <c r="N46" s="66"/>
      <c r="O46" s="197"/>
      <c r="P46" s="66"/>
      <c r="Q46" s="198"/>
      <c r="R46" s="198"/>
      <c r="S46" s="198"/>
      <c r="T46" s="68"/>
      <c r="U46" s="66"/>
      <c r="V46" s="66"/>
    </row>
    <row r="47" spans="1:22" ht="13.5" customHeight="1">
      <c r="A47" s="66"/>
      <c r="B47" s="200" t="s">
        <v>416</v>
      </c>
      <c r="C47" s="338"/>
      <c r="D47" s="66"/>
      <c r="E47" s="197"/>
      <c r="F47" s="66"/>
      <c r="G47" s="198"/>
      <c r="H47" s="198"/>
      <c r="I47" s="198"/>
      <c r="J47" s="68"/>
      <c r="K47" s="66"/>
      <c r="L47" s="784"/>
      <c r="M47" s="784"/>
      <c r="N47" s="66"/>
      <c r="O47" s="197"/>
      <c r="P47" s="66"/>
      <c r="Q47" s="198"/>
      <c r="R47" s="198"/>
      <c r="S47" s="198"/>
      <c r="T47" s="68"/>
      <c r="U47" s="66"/>
      <c r="V47" s="66"/>
    </row>
    <row r="48" spans="1:22" ht="13.5" customHeight="1">
      <c r="A48" s="66"/>
      <c r="B48" s="200" t="s">
        <v>446</v>
      </c>
      <c r="C48" s="338"/>
      <c r="D48" s="66"/>
      <c r="E48" s="197"/>
      <c r="F48" s="66"/>
      <c r="G48" s="198"/>
      <c r="H48" s="198"/>
      <c r="I48" s="198"/>
      <c r="J48" s="68"/>
      <c r="K48" s="66"/>
      <c r="L48" s="784"/>
      <c r="M48" s="784"/>
      <c r="N48" s="66"/>
      <c r="O48" s="197"/>
      <c r="P48" s="66"/>
      <c r="Q48" s="198"/>
      <c r="R48" s="198"/>
      <c r="S48" s="198"/>
      <c r="T48" s="68"/>
      <c r="U48" s="66"/>
      <c r="V48" s="66"/>
    </row>
    <row r="49" spans="1:22" ht="13.5" customHeight="1">
      <c r="A49" s="66"/>
      <c r="B49" s="200"/>
      <c r="C49" s="338"/>
      <c r="D49" s="66"/>
      <c r="E49" s="197"/>
      <c r="F49" s="66"/>
      <c r="G49" s="198"/>
      <c r="H49" s="198"/>
      <c r="I49" s="198"/>
      <c r="J49" s="68"/>
      <c r="K49" s="66"/>
      <c r="L49" s="784"/>
      <c r="M49" s="784"/>
      <c r="N49" s="66"/>
      <c r="O49" s="197"/>
      <c r="P49" s="66"/>
      <c r="Q49" s="198"/>
      <c r="R49" s="198"/>
      <c r="S49" s="198"/>
      <c r="T49" s="68"/>
      <c r="U49" s="66"/>
      <c r="V49" s="66"/>
    </row>
    <row r="50" spans="1:22" ht="9.75" customHeight="1">
      <c r="A50" s="237"/>
      <c r="B50" s="237"/>
      <c r="C50" s="244"/>
      <c r="D50" s="237"/>
      <c r="E50" s="1009"/>
      <c r="F50" s="237"/>
      <c r="G50" s="247"/>
      <c r="H50" s="247"/>
      <c r="I50" s="247"/>
      <c r="J50" s="246"/>
      <c r="K50" s="237"/>
      <c r="L50" s="780"/>
      <c r="M50" s="780"/>
      <c r="N50" s="237"/>
      <c r="O50" s="245"/>
      <c r="P50" s="237"/>
      <c r="Q50" s="247"/>
      <c r="R50" s="247"/>
      <c r="S50" s="247"/>
      <c r="T50" s="246"/>
      <c r="U50" s="237"/>
      <c r="V50" s="237"/>
    </row>
    <row r="51" spans="1:22" ht="15" customHeight="1">
      <c r="A51" s="237"/>
      <c r="B51" s="69"/>
      <c r="C51" s="326" t="s">
        <v>106</v>
      </c>
      <c r="D51" s="1118"/>
      <c r="E51" s="1117">
        <v>2008</v>
      </c>
      <c r="F51" s="868"/>
      <c r="G51" s="49" t="s">
        <v>534</v>
      </c>
      <c r="H51" s="50" t="s">
        <v>500</v>
      </c>
      <c r="I51" s="50" t="s">
        <v>408</v>
      </c>
      <c r="J51" s="50" t="s">
        <v>319</v>
      </c>
      <c r="K51" s="125"/>
      <c r="L51" s="516" t="s">
        <v>214</v>
      </c>
      <c r="M51" s="51" t="s">
        <v>214</v>
      </c>
      <c r="N51" s="869"/>
      <c r="O51" s="887">
        <v>2007</v>
      </c>
      <c r="P51" s="869"/>
      <c r="Q51" s="49" t="s">
        <v>309</v>
      </c>
      <c r="R51" s="50" t="s">
        <v>302</v>
      </c>
      <c r="S51" s="50" t="s">
        <v>289</v>
      </c>
      <c r="T51" s="50" t="s">
        <v>265</v>
      </c>
      <c r="U51" s="125"/>
      <c r="V51" s="237"/>
    </row>
    <row r="52" spans="1:22" ht="12" customHeight="1">
      <c r="A52" s="237"/>
      <c r="B52" s="70"/>
      <c r="C52" s="327" t="s">
        <v>73</v>
      </c>
      <c r="D52" s="1220"/>
      <c r="E52" s="479"/>
      <c r="F52" s="1119"/>
      <c r="G52" s="49"/>
      <c r="H52" s="50"/>
      <c r="I52" s="50"/>
      <c r="J52" s="50"/>
      <c r="K52" s="71"/>
      <c r="L52" s="630" t="s">
        <v>536</v>
      </c>
      <c r="M52" s="395" t="s">
        <v>535</v>
      </c>
      <c r="N52" s="1120"/>
      <c r="O52" s="1121"/>
      <c r="P52" s="1120"/>
      <c r="Q52" s="198"/>
      <c r="R52" s="1122"/>
      <c r="S52" s="1122"/>
      <c r="T52" s="50"/>
      <c r="U52" s="71"/>
      <c r="V52" s="237"/>
    </row>
    <row r="53" spans="1:22" ht="12" customHeight="1">
      <c r="A53" s="237"/>
      <c r="B53" s="70"/>
      <c r="C53" s="1116"/>
      <c r="D53" s="868"/>
      <c r="E53" s="877"/>
      <c r="F53" s="869"/>
      <c r="G53" s="394"/>
      <c r="H53" s="176"/>
      <c r="I53" s="176"/>
      <c r="J53" s="176"/>
      <c r="K53" s="48"/>
      <c r="L53" s="778"/>
      <c r="M53" s="415"/>
      <c r="N53" s="869"/>
      <c r="O53" s="877"/>
      <c r="P53" s="869"/>
      <c r="Q53" s="394"/>
      <c r="R53" s="176"/>
      <c r="S53" s="176"/>
      <c r="T53" s="176"/>
      <c r="U53" s="48"/>
      <c r="V53" s="237"/>
    </row>
    <row r="54" spans="1:35" ht="13.5">
      <c r="A54" s="237"/>
      <c r="B54" s="73"/>
      <c r="C54" s="59" t="s">
        <v>491</v>
      </c>
      <c r="D54" s="488"/>
      <c r="E54" s="873">
        <f>SUM(G54:J54)</f>
        <v>514</v>
      </c>
      <c r="F54" s="488"/>
      <c r="G54" s="266">
        <v>182</v>
      </c>
      <c r="H54" s="75">
        <v>145</v>
      </c>
      <c r="I54" s="75">
        <v>119</v>
      </c>
      <c r="J54" s="267">
        <v>68</v>
      </c>
      <c r="K54" s="71"/>
      <c r="L54" s="624">
        <f>E54/O54-1</f>
        <v>0.18160919540229892</v>
      </c>
      <c r="M54" s="403">
        <f>G54/Q54-1</f>
        <v>0.2214765100671141</v>
      </c>
      <c r="N54" s="488"/>
      <c r="O54" s="873">
        <f>SUM(Q54:T54)</f>
        <v>435</v>
      </c>
      <c r="P54" s="488"/>
      <c r="Q54" s="768">
        <v>149</v>
      </c>
      <c r="R54" s="75">
        <v>95</v>
      </c>
      <c r="S54" s="75">
        <v>99</v>
      </c>
      <c r="T54" s="267">
        <v>92</v>
      </c>
      <c r="U54" s="71"/>
      <c r="V54" s="237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</row>
    <row r="55" spans="1:35" ht="12" customHeight="1">
      <c r="A55" s="237"/>
      <c r="B55" s="73"/>
      <c r="C55" s="60" t="s">
        <v>14</v>
      </c>
      <c r="D55" s="488"/>
      <c r="E55" s="1013">
        <f>SUM(G55:J55)</f>
        <v>109</v>
      </c>
      <c r="F55" s="488"/>
      <c r="G55" s="266">
        <v>51</v>
      </c>
      <c r="H55" s="75">
        <v>33</v>
      </c>
      <c r="I55" s="75">
        <v>10</v>
      </c>
      <c r="J55" s="267">
        <v>15</v>
      </c>
      <c r="K55" s="71"/>
      <c r="L55" s="624">
        <f>E55/O55-1</f>
        <v>-0.16793893129770987</v>
      </c>
      <c r="M55" s="403">
        <f>G55/Q55-1</f>
        <v>0.020000000000000018</v>
      </c>
      <c r="N55" s="488"/>
      <c r="O55" s="873">
        <f>SUM(Q55:T55)</f>
        <v>131</v>
      </c>
      <c r="P55" s="488"/>
      <c r="Q55" s="768">
        <v>50</v>
      </c>
      <c r="R55" s="75">
        <v>36</v>
      </c>
      <c r="S55" s="75">
        <v>28</v>
      </c>
      <c r="T55" s="267">
        <v>17</v>
      </c>
      <c r="U55" s="71"/>
      <c r="V55" s="237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</row>
    <row r="56" spans="1:35" ht="12" customHeight="1">
      <c r="A56" s="237"/>
      <c r="B56" s="73"/>
      <c r="C56" s="59" t="s">
        <v>215</v>
      </c>
      <c r="D56" s="488"/>
      <c r="E56" s="873">
        <f>SUM(G56:J56)</f>
        <v>2</v>
      </c>
      <c r="F56" s="488"/>
      <c r="G56" s="266">
        <v>0</v>
      </c>
      <c r="H56" s="75">
        <v>1</v>
      </c>
      <c r="I56" s="536">
        <v>0</v>
      </c>
      <c r="J56" s="267">
        <v>1</v>
      </c>
      <c r="K56" s="71"/>
      <c r="L56" s="625">
        <f>E56/O56-1</f>
        <v>0</v>
      </c>
      <c r="M56" s="797" t="s">
        <v>449</v>
      </c>
      <c r="N56" s="488"/>
      <c r="O56" s="873">
        <f>SUM(Q56:T56)</f>
        <v>2</v>
      </c>
      <c r="P56" s="488"/>
      <c r="Q56" s="768">
        <v>0</v>
      </c>
      <c r="R56" s="75">
        <v>0</v>
      </c>
      <c r="S56" s="75">
        <v>1</v>
      </c>
      <c r="T56" s="267">
        <v>1</v>
      </c>
      <c r="U56" s="71"/>
      <c r="V56" s="237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</row>
    <row r="57" spans="1:35" ht="13.5">
      <c r="A57" s="237"/>
      <c r="B57" s="73"/>
      <c r="C57" s="59" t="s">
        <v>482</v>
      </c>
      <c r="D57" s="488"/>
      <c r="E57" s="873">
        <f>SUM(G57:J57)</f>
        <v>31</v>
      </c>
      <c r="F57" s="488"/>
      <c r="G57" s="266">
        <v>11</v>
      </c>
      <c r="H57" s="75">
        <v>9</v>
      </c>
      <c r="I57" s="75">
        <v>6</v>
      </c>
      <c r="J57" s="755">
        <v>5</v>
      </c>
      <c r="K57" s="71"/>
      <c r="L57" s="625" t="s">
        <v>552</v>
      </c>
      <c r="M57" s="626">
        <f>G57/Q57-1</f>
        <v>0.375</v>
      </c>
      <c r="N57" s="488"/>
      <c r="O57" s="873">
        <f>SUM(Q57:T57)</f>
        <v>9</v>
      </c>
      <c r="P57" s="488"/>
      <c r="Q57" s="768">
        <v>8</v>
      </c>
      <c r="R57" s="75">
        <v>1</v>
      </c>
      <c r="S57" s="75">
        <v>-1</v>
      </c>
      <c r="T57" s="755">
        <v>1</v>
      </c>
      <c r="U57" s="71"/>
      <c r="V57" s="237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</row>
    <row r="58" spans="1:35" ht="12" customHeight="1">
      <c r="A58" s="237"/>
      <c r="B58" s="73"/>
      <c r="C58" s="218" t="s">
        <v>219</v>
      </c>
      <c r="D58" s="488"/>
      <c r="E58" s="1000">
        <f>SUM(E54:E57)</f>
        <v>656</v>
      </c>
      <c r="F58" s="1150"/>
      <c r="G58" s="219">
        <f>SUM(G54:G57)</f>
        <v>244</v>
      </c>
      <c r="H58" s="218">
        <f>SUM(H54:H57)</f>
        <v>188</v>
      </c>
      <c r="I58" s="218">
        <f>SUM(I54:I57)</f>
        <v>135</v>
      </c>
      <c r="J58" s="218">
        <f>SUM(J54:J57)</f>
        <v>89</v>
      </c>
      <c r="K58" s="1153"/>
      <c r="L58" s="614">
        <f>E58/O58-1</f>
        <v>0.13691507798960134</v>
      </c>
      <c r="M58" s="424">
        <f>G58/Q58-1</f>
        <v>0.1787439613526569</v>
      </c>
      <c r="N58" s="1150"/>
      <c r="O58" s="1000">
        <f>SUM(O54:O57)</f>
        <v>577</v>
      </c>
      <c r="P58" s="1150"/>
      <c r="Q58" s="219">
        <f>SUM(Q54:Q57)</f>
        <v>207</v>
      </c>
      <c r="R58" s="218">
        <f>SUM(R54:R57)</f>
        <v>132</v>
      </c>
      <c r="S58" s="218">
        <f>SUM(S54:S57)</f>
        <v>127</v>
      </c>
      <c r="T58" s="218">
        <f>SUM(T54:T57)</f>
        <v>111</v>
      </c>
      <c r="U58" s="71"/>
      <c r="V58" s="237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</row>
    <row r="59" spans="1:22" ht="12" customHeight="1">
      <c r="A59" s="237"/>
      <c r="B59" s="73"/>
      <c r="C59" s="74"/>
      <c r="D59" s="488"/>
      <c r="E59" s="1001"/>
      <c r="F59" s="488"/>
      <c r="G59" s="396"/>
      <c r="H59" s="145"/>
      <c r="I59" s="145"/>
      <c r="J59" s="759"/>
      <c r="K59" s="71"/>
      <c r="L59" s="511"/>
      <c r="M59" s="398"/>
      <c r="N59" s="488"/>
      <c r="O59" s="1001"/>
      <c r="P59" s="488"/>
      <c r="Q59" s="396"/>
      <c r="R59" s="145"/>
      <c r="S59" s="145"/>
      <c r="T59" s="759"/>
      <c r="U59" s="71"/>
      <c r="V59" s="237"/>
    </row>
    <row r="60" spans="1:39" ht="12" customHeight="1">
      <c r="A60" s="237"/>
      <c r="B60" s="73"/>
      <c r="C60" s="59" t="s">
        <v>108</v>
      </c>
      <c r="D60" s="488"/>
      <c r="E60" s="873">
        <f aca="true" t="shared" si="6" ref="E60:E66">SUM(G60:J60)</f>
        <v>227</v>
      </c>
      <c r="F60" s="488"/>
      <c r="G60" s="266">
        <v>71</v>
      </c>
      <c r="H60" s="75">
        <v>56</v>
      </c>
      <c r="I60" s="75">
        <v>55</v>
      </c>
      <c r="J60" s="267">
        <v>45</v>
      </c>
      <c r="K60" s="71"/>
      <c r="L60" s="624">
        <f aca="true" t="shared" si="7" ref="L60:L69">E60/O60-1</f>
        <v>0.06074766355140193</v>
      </c>
      <c r="M60" s="403">
        <f aca="true" t="shared" si="8" ref="M60:M67">G60/Q60-1</f>
        <v>-0.23655913978494625</v>
      </c>
      <c r="N60" s="488"/>
      <c r="O60" s="873">
        <f aca="true" t="shared" si="9" ref="O60:O66">SUM(Q60:T60)</f>
        <v>214</v>
      </c>
      <c r="P60" s="488"/>
      <c r="Q60" s="768">
        <v>93</v>
      </c>
      <c r="R60" s="75">
        <v>36</v>
      </c>
      <c r="S60" s="75">
        <v>49</v>
      </c>
      <c r="T60" s="267">
        <v>36</v>
      </c>
      <c r="U60" s="71"/>
      <c r="V60" s="237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</row>
    <row r="61" spans="1:34" ht="12" customHeight="1">
      <c r="A61" s="237"/>
      <c r="B61" s="73"/>
      <c r="C61" s="74" t="s">
        <v>403</v>
      </c>
      <c r="D61" s="488"/>
      <c r="E61" s="873">
        <f t="shared" si="6"/>
        <v>224</v>
      </c>
      <c r="F61" s="488"/>
      <c r="G61" s="266">
        <v>54</v>
      </c>
      <c r="H61" s="75">
        <v>56</v>
      </c>
      <c r="I61" s="75">
        <v>60</v>
      </c>
      <c r="J61" s="267">
        <v>54</v>
      </c>
      <c r="K61" s="71"/>
      <c r="L61" s="625">
        <f t="shared" si="7"/>
        <v>0.15463917525773185</v>
      </c>
      <c r="M61" s="626">
        <f t="shared" si="8"/>
        <v>-0.4</v>
      </c>
      <c r="N61" s="488"/>
      <c r="O61" s="873">
        <f t="shared" si="9"/>
        <v>194</v>
      </c>
      <c r="P61" s="488"/>
      <c r="Q61" s="768">
        <v>90</v>
      </c>
      <c r="R61" s="75">
        <v>49</v>
      </c>
      <c r="S61" s="75">
        <v>41</v>
      </c>
      <c r="T61" s="267">
        <v>14</v>
      </c>
      <c r="U61" s="71"/>
      <c r="V61" s="237"/>
      <c r="W61" s="188"/>
      <c r="AG61" s="188"/>
      <c r="AH61" s="188"/>
    </row>
    <row r="62" spans="1:34" ht="13.5" customHeight="1">
      <c r="A62" s="237"/>
      <c r="B62" s="73"/>
      <c r="C62" s="74" t="s">
        <v>423</v>
      </c>
      <c r="D62" s="488"/>
      <c r="E62" s="873">
        <f t="shared" si="6"/>
        <v>47</v>
      </c>
      <c r="F62" s="488"/>
      <c r="G62" s="266">
        <v>9</v>
      </c>
      <c r="H62" s="75">
        <v>13</v>
      </c>
      <c r="I62" s="75">
        <v>11</v>
      </c>
      <c r="J62" s="267">
        <v>14</v>
      </c>
      <c r="K62" s="71"/>
      <c r="L62" s="625" t="s">
        <v>553</v>
      </c>
      <c r="M62" s="403">
        <f t="shared" si="8"/>
        <v>-0.09999999999999998</v>
      </c>
      <c r="N62" s="488"/>
      <c r="O62" s="873">
        <f t="shared" si="9"/>
        <v>10</v>
      </c>
      <c r="P62" s="488"/>
      <c r="Q62" s="768">
        <v>10</v>
      </c>
      <c r="R62" s="75"/>
      <c r="S62" s="75"/>
      <c r="T62" s="267"/>
      <c r="U62" s="71"/>
      <c r="V62" s="237"/>
      <c r="W62" s="188"/>
      <c r="AG62" s="188"/>
      <c r="AH62" s="188"/>
    </row>
    <row r="63" spans="1:34" ht="12" customHeight="1">
      <c r="A63" s="237"/>
      <c r="B63" s="73"/>
      <c r="C63" s="74" t="s">
        <v>152</v>
      </c>
      <c r="D63" s="488"/>
      <c r="E63" s="873">
        <f t="shared" si="6"/>
        <v>723</v>
      </c>
      <c r="F63" s="488"/>
      <c r="G63" s="266">
        <v>220</v>
      </c>
      <c r="H63" s="75">
        <v>181</v>
      </c>
      <c r="I63" s="75">
        <v>176</v>
      </c>
      <c r="J63" s="267">
        <v>146</v>
      </c>
      <c r="K63" s="330"/>
      <c r="L63" s="624">
        <f t="shared" si="7"/>
        <v>0.06952662721893499</v>
      </c>
      <c r="M63" s="403">
        <f t="shared" si="8"/>
        <v>-0.2786885245901639</v>
      </c>
      <c r="N63" s="488"/>
      <c r="O63" s="873">
        <f t="shared" si="9"/>
        <v>676</v>
      </c>
      <c r="P63" s="488"/>
      <c r="Q63" s="768">
        <v>305</v>
      </c>
      <c r="R63" s="75">
        <v>145</v>
      </c>
      <c r="S63" s="75">
        <v>123</v>
      </c>
      <c r="T63" s="267">
        <v>103</v>
      </c>
      <c r="U63" s="71"/>
      <c r="V63" s="237"/>
      <c r="W63" s="188"/>
      <c r="AG63" s="188"/>
      <c r="AH63" s="188"/>
    </row>
    <row r="64" spans="1:34" s="296" customFormat="1" ht="13.5" customHeight="1">
      <c r="A64" s="293"/>
      <c r="B64" s="280"/>
      <c r="C64" s="316" t="s">
        <v>425</v>
      </c>
      <c r="D64" s="890"/>
      <c r="E64" s="886">
        <f t="shared" si="6"/>
        <v>11</v>
      </c>
      <c r="F64" s="890"/>
      <c r="G64" s="621">
        <v>3</v>
      </c>
      <c r="H64" s="279">
        <v>2</v>
      </c>
      <c r="I64" s="279">
        <v>3</v>
      </c>
      <c r="J64" s="760">
        <v>3</v>
      </c>
      <c r="K64" s="330"/>
      <c r="L64" s="624">
        <f t="shared" si="7"/>
        <v>0.8333333333333333</v>
      </c>
      <c r="M64" s="403">
        <f t="shared" si="8"/>
        <v>-0.5</v>
      </c>
      <c r="N64" s="890"/>
      <c r="O64" s="886">
        <f t="shared" si="9"/>
        <v>6</v>
      </c>
      <c r="P64" s="890"/>
      <c r="Q64" s="1007">
        <v>6</v>
      </c>
      <c r="R64" s="279"/>
      <c r="S64" s="279"/>
      <c r="T64" s="760"/>
      <c r="U64" s="330"/>
      <c r="V64" s="293"/>
      <c r="W64" s="363"/>
      <c r="AG64" s="363"/>
      <c r="AH64" s="363"/>
    </row>
    <row r="65" spans="1:34" s="296" customFormat="1" ht="12" customHeight="1">
      <c r="A65" s="293"/>
      <c r="B65" s="280"/>
      <c r="C65" s="316" t="s">
        <v>284</v>
      </c>
      <c r="D65" s="890"/>
      <c r="E65" s="886">
        <f t="shared" si="6"/>
        <v>-4</v>
      </c>
      <c r="F65" s="890"/>
      <c r="G65" s="621">
        <v>-27</v>
      </c>
      <c r="H65" s="279">
        <v>8</v>
      </c>
      <c r="I65" s="279">
        <v>11</v>
      </c>
      <c r="J65" s="760">
        <v>4</v>
      </c>
      <c r="K65" s="330"/>
      <c r="L65" s="625" t="s">
        <v>449</v>
      </c>
      <c r="M65" s="626" t="s">
        <v>449</v>
      </c>
      <c r="N65" s="890"/>
      <c r="O65" s="886">
        <f t="shared" si="9"/>
        <v>49</v>
      </c>
      <c r="P65" s="890"/>
      <c r="Q65" s="1007">
        <v>20</v>
      </c>
      <c r="R65" s="279">
        <v>8</v>
      </c>
      <c r="S65" s="279">
        <v>14</v>
      </c>
      <c r="T65" s="760">
        <v>7</v>
      </c>
      <c r="U65" s="330"/>
      <c r="V65" s="293"/>
      <c r="W65" s="363"/>
      <c r="AG65" s="363"/>
      <c r="AH65" s="363"/>
    </row>
    <row r="66" spans="1:34" ht="12" customHeight="1">
      <c r="A66" s="237"/>
      <c r="B66" s="73"/>
      <c r="C66" s="59" t="s">
        <v>1</v>
      </c>
      <c r="D66" s="488"/>
      <c r="E66" s="873">
        <f t="shared" si="6"/>
        <v>46</v>
      </c>
      <c r="F66" s="488"/>
      <c r="G66" s="266">
        <v>14</v>
      </c>
      <c r="H66" s="75">
        <v>14</v>
      </c>
      <c r="I66" s="75">
        <v>11</v>
      </c>
      <c r="J66" s="755">
        <v>7</v>
      </c>
      <c r="K66" s="71"/>
      <c r="L66" s="625" t="s">
        <v>582</v>
      </c>
      <c r="M66" s="626" t="s">
        <v>585</v>
      </c>
      <c r="N66" s="488"/>
      <c r="O66" s="873">
        <f t="shared" si="9"/>
        <v>16</v>
      </c>
      <c r="P66" s="488"/>
      <c r="Q66" s="768">
        <v>2</v>
      </c>
      <c r="R66" s="75">
        <v>15</v>
      </c>
      <c r="S66" s="75">
        <v>-13</v>
      </c>
      <c r="T66" s="755">
        <v>12</v>
      </c>
      <c r="U66" s="71"/>
      <c r="V66" s="237"/>
      <c r="W66" s="188"/>
      <c r="AG66" s="188"/>
      <c r="AH66" s="188"/>
    </row>
    <row r="67" spans="1:34" ht="12" customHeight="1">
      <c r="A67" s="237"/>
      <c r="B67" s="73"/>
      <c r="C67" s="218" t="s">
        <v>246</v>
      </c>
      <c r="D67" s="488"/>
      <c r="E67" s="498">
        <f>SUM(E60:E63)+E66</f>
        <v>1267</v>
      </c>
      <c r="F67" s="1150"/>
      <c r="G67" s="219">
        <f>SUM(G60:G63)+G66</f>
        <v>368</v>
      </c>
      <c r="H67" s="218">
        <f>SUM(H60:H63)+H66</f>
        <v>320</v>
      </c>
      <c r="I67" s="218">
        <f>SUM(I60:I63)+I66</f>
        <v>313</v>
      </c>
      <c r="J67" s="218">
        <f>SUM(J60:J63)+J66</f>
        <v>266</v>
      </c>
      <c r="K67" s="1153"/>
      <c r="L67" s="614">
        <f t="shared" si="7"/>
        <v>0.14144144144144155</v>
      </c>
      <c r="M67" s="424">
        <f t="shared" si="8"/>
        <v>-0.264</v>
      </c>
      <c r="N67" s="1150"/>
      <c r="O67" s="498">
        <f>SUM(O60:O63)+O66</f>
        <v>1110</v>
      </c>
      <c r="P67" s="1150"/>
      <c r="Q67" s="219">
        <f>SUM(Q60:Q63)+Q66</f>
        <v>500</v>
      </c>
      <c r="R67" s="218">
        <f>SUM(R60:R63)+R66</f>
        <v>245</v>
      </c>
      <c r="S67" s="218">
        <f>SUM(S60:S63)+S66</f>
        <v>200</v>
      </c>
      <c r="T67" s="218">
        <f>SUM(T60:T63)+T66</f>
        <v>165</v>
      </c>
      <c r="U67" s="71"/>
      <c r="V67" s="237"/>
      <c r="W67" s="188"/>
      <c r="AG67" s="188"/>
      <c r="AH67" s="188"/>
    </row>
    <row r="68" spans="1:22" ht="12" customHeight="1">
      <c r="A68" s="237"/>
      <c r="B68" s="73"/>
      <c r="C68" s="74"/>
      <c r="D68" s="488"/>
      <c r="E68" s="962"/>
      <c r="F68" s="488"/>
      <c r="G68" s="769"/>
      <c r="H68" s="155"/>
      <c r="I68" s="155"/>
      <c r="J68" s="756"/>
      <c r="K68" s="71"/>
      <c r="L68" s="512"/>
      <c r="M68" s="466"/>
      <c r="N68" s="488"/>
      <c r="O68" s="962"/>
      <c r="P68" s="488"/>
      <c r="Q68" s="769"/>
      <c r="R68" s="155"/>
      <c r="S68" s="155"/>
      <c r="T68" s="756"/>
      <c r="U68" s="71"/>
      <c r="V68" s="237"/>
    </row>
    <row r="69" spans="1:22" ht="12" customHeight="1">
      <c r="A69" s="237"/>
      <c r="B69" s="48"/>
      <c r="C69" s="206" t="s">
        <v>401</v>
      </c>
      <c r="D69" s="488"/>
      <c r="E69" s="873">
        <f>SUM(G69:J69)</f>
        <v>2</v>
      </c>
      <c r="F69" s="488"/>
      <c r="G69" s="768">
        <v>1</v>
      </c>
      <c r="H69" s="151">
        <v>-3</v>
      </c>
      <c r="I69" s="151">
        <v>3</v>
      </c>
      <c r="J69" s="755">
        <v>1</v>
      </c>
      <c r="K69" s="71"/>
      <c r="L69" s="625">
        <f t="shared" si="7"/>
        <v>1</v>
      </c>
      <c r="M69" s="626" t="s">
        <v>449</v>
      </c>
      <c r="N69" s="488"/>
      <c r="O69" s="873">
        <f>SUM(Q69:T69)</f>
        <v>1</v>
      </c>
      <c r="P69" s="488"/>
      <c r="Q69" s="768">
        <v>0</v>
      </c>
      <c r="R69" s="151">
        <v>1</v>
      </c>
      <c r="S69" s="151">
        <v>0</v>
      </c>
      <c r="T69" s="755">
        <v>0</v>
      </c>
      <c r="U69" s="71"/>
      <c r="V69" s="237"/>
    </row>
    <row r="70" spans="1:22" ht="12" customHeight="1">
      <c r="A70" s="237"/>
      <c r="B70" s="48"/>
      <c r="C70" s="74"/>
      <c r="D70" s="488"/>
      <c r="E70" s="962"/>
      <c r="F70" s="488"/>
      <c r="G70" s="769"/>
      <c r="H70" s="155"/>
      <c r="I70" s="155"/>
      <c r="J70" s="756"/>
      <c r="K70" s="71"/>
      <c r="L70" s="512"/>
      <c r="M70" s="466"/>
      <c r="N70" s="488"/>
      <c r="O70" s="962"/>
      <c r="P70" s="488"/>
      <c r="Q70" s="769"/>
      <c r="R70" s="155"/>
      <c r="S70" s="155"/>
      <c r="T70" s="756"/>
      <c r="U70" s="71"/>
      <c r="V70" s="237"/>
    </row>
    <row r="71" spans="1:22" ht="12" customHeight="1">
      <c r="A71" s="237"/>
      <c r="B71" s="70"/>
      <c r="C71" s="206" t="s">
        <v>79</v>
      </c>
      <c r="D71" s="497"/>
      <c r="E71" s="498">
        <f>E58+E67+E69</f>
        <v>1925</v>
      </c>
      <c r="F71" s="499"/>
      <c r="G71" s="219">
        <v>613</v>
      </c>
      <c r="H71" s="218">
        <f>H58+H67+H69</f>
        <v>505</v>
      </c>
      <c r="I71" s="218">
        <f>I58+I67+I69</f>
        <v>451</v>
      </c>
      <c r="J71" s="218">
        <f>J58+J67+J69</f>
        <v>356</v>
      </c>
      <c r="K71" s="206"/>
      <c r="L71" s="614">
        <f>E71/O71-1</f>
        <v>0.1404028436018958</v>
      </c>
      <c r="M71" s="424">
        <f>G71/Q71-1</f>
        <v>-0.132956152758133</v>
      </c>
      <c r="N71" s="499"/>
      <c r="O71" s="498">
        <f>O58+O67+O69</f>
        <v>1688</v>
      </c>
      <c r="P71" s="499"/>
      <c r="Q71" s="219">
        <f>Q58+Q67+Q69</f>
        <v>707</v>
      </c>
      <c r="R71" s="218">
        <f>R58+R67+R69</f>
        <v>378</v>
      </c>
      <c r="S71" s="218">
        <f>S58+S67+S69</f>
        <v>327</v>
      </c>
      <c r="T71" s="218">
        <f>T58+T67+T69</f>
        <v>276</v>
      </c>
      <c r="U71" s="77"/>
      <c r="V71" s="237"/>
    </row>
    <row r="72" spans="1:22" s="296" customFormat="1" ht="12" customHeight="1">
      <c r="A72" s="293"/>
      <c r="B72" s="294"/>
      <c r="C72" s="295" t="s">
        <v>182</v>
      </c>
      <c r="D72" s="885"/>
      <c r="E72" s="521">
        <f>E71/Revenues!E64</f>
        <v>0.1334303736050461</v>
      </c>
      <c r="F72" s="885"/>
      <c r="G72" s="430">
        <f>G71/Revenues!G64</f>
        <v>0.16957123098201937</v>
      </c>
      <c r="H72" s="432">
        <f>H71/Revenues!H64</f>
        <v>0.1392719249862107</v>
      </c>
      <c r="I72" s="432">
        <f>I71/Revenues!I64</f>
        <v>0.12342638204707171</v>
      </c>
      <c r="J72" s="432">
        <f>J71/Revenues!J64</f>
        <v>0.10079275198187995</v>
      </c>
      <c r="K72" s="329"/>
      <c r="L72" s="521"/>
      <c r="M72" s="431"/>
      <c r="N72" s="885"/>
      <c r="O72" s="521">
        <f>O71/Revenues!O64</f>
        <v>0.13546264344755637</v>
      </c>
      <c r="P72" s="885"/>
      <c r="Q72" s="430">
        <f>Q71/Revenues!Q64</f>
        <v>0.19754121262922605</v>
      </c>
      <c r="R72" s="432">
        <f>R71/Revenues!R64</f>
        <v>0.12570668440305952</v>
      </c>
      <c r="S72" s="432">
        <f>S71/Revenues!S64</f>
        <v>0.11058505241799121</v>
      </c>
      <c r="T72" s="432">
        <f>T71/Revenues!T64</f>
        <v>0.09458533241946539</v>
      </c>
      <c r="U72" s="329"/>
      <c r="V72" s="293"/>
    </row>
    <row r="73" spans="1:22" ht="12" customHeight="1">
      <c r="A73" s="237"/>
      <c r="B73" s="70"/>
      <c r="C73" s="48"/>
      <c r="D73" s="497"/>
      <c r="E73" s="497"/>
      <c r="F73" s="497"/>
      <c r="G73" s="167"/>
      <c r="H73" s="146"/>
      <c r="I73" s="146"/>
      <c r="J73" s="146"/>
      <c r="K73" s="77"/>
      <c r="L73" s="632"/>
      <c r="M73" s="391"/>
      <c r="N73" s="497"/>
      <c r="O73" s="497"/>
      <c r="P73" s="497"/>
      <c r="Q73" s="167"/>
      <c r="R73" s="146"/>
      <c r="S73" s="146"/>
      <c r="T73" s="146"/>
      <c r="U73" s="77"/>
      <c r="V73" s="237"/>
    </row>
    <row r="74" spans="1:22" ht="9" customHeight="1">
      <c r="A74" s="237"/>
      <c r="B74" s="237"/>
      <c r="C74" s="244"/>
      <c r="D74" s="237"/>
      <c r="E74" s="245"/>
      <c r="F74" s="237"/>
      <c r="G74" s="247"/>
      <c r="H74" s="247"/>
      <c r="I74" s="247"/>
      <c r="J74" s="246"/>
      <c r="K74" s="237"/>
      <c r="L74" s="780"/>
      <c r="M74" s="780"/>
      <c r="N74" s="237"/>
      <c r="O74" s="245"/>
      <c r="P74" s="237"/>
      <c r="Q74" s="247"/>
      <c r="R74" s="247"/>
      <c r="S74" s="247"/>
      <c r="T74" s="246"/>
      <c r="U74" s="237"/>
      <c r="V74" s="237"/>
    </row>
    <row r="75" spans="1:22" s="7" customFormat="1" ht="13.5" customHeight="1">
      <c r="A75" s="66"/>
      <c r="B75" s="200" t="s">
        <v>173</v>
      </c>
      <c r="C75" s="171"/>
      <c r="D75" s="171"/>
      <c r="E75" s="171"/>
      <c r="F75" s="171"/>
      <c r="G75" s="443"/>
      <c r="H75" s="443"/>
      <c r="I75" s="443"/>
      <c r="J75" s="171"/>
      <c r="K75" s="171"/>
      <c r="L75" s="785"/>
      <c r="M75" s="785"/>
      <c r="N75" s="171"/>
      <c r="O75" s="171"/>
      <c r="P75" s="171"/>
      <c r="Q75" s="171"/>
      <c r="R75" s="443"/>
      <c r="S75" s="443"/>
      <c r="T75" s="171"/>
      <c r="U75" s="171"/>
      <c r="V75" s="66"/>
    </row>
    <row r="76" spans="1:253" s="8" customFormat="1" ht="13.5" customHeight="1">
      <c r="A76" s="83"/>
      <c r="B76" s="171" t="s">
        <v>575</v>
      </c>
      <c r="C76" s="72"/>
      <c r="D76" s="83"/>
      <c r="E76" s="171"/>
      <c r="F76" s="83"/>
      <c r="G76" s="639"/>
      <c r="H76" s="639"/>
      <c r="I76" s="639"/>
      <c r="J76" s="639"/>
      <c r="K76" s="152"/>
      <c r="L76" s="642"/>
      <c r="M76" s="642"/>
      <c r="N76" s="83"/>
      <c r="O76" s="171"/>
      <c r="P76" s="83"/>
      <c r="Q76" s="638"/>
      <c r="R76" s="443"/>
      <c r="S76" s="638"/>
      <c r="T76" s="639"/>
      <c r="U76" s="171"/>
      <c r="V76" s="83"/>
      <c r="W76" s="544"/>
      <c r="X76" s="71"/>
      <c r="Y76" s="344"/>
      <c r="Z76" s="544"/>
      <c r="AA76" s="71"/>
      <c r="AB76" s="344"/>
      <c r="AC76" s="544"/>
      <c r="AD76" s="71"/>
      <c r="AE76" s="344"/>
      <c r="AF76" s="544"/>
      <c r="AG76" s="71"/>
      <c r="AH76" s="344"/>
      <c r="AI76" s="544"/>
      <c r="AJ76" s="71"/>
      <c r="AK76" s="344"/>
      <c r="AL76" s="544"/>
      <c r="AM76" s="71"/>
      <c r="AN76" s="344"/>
      <c r="AO76" s="544"/>
      <c r="AP76" s="71"/>
      <c r="AQ76" s="344"/>
      <c r="AR76" s="544"/>
      <c r="AS76" s="71"/>
      <c r="AT76" s="344"/>
      <c r="AU76" s="544"/>
      <c r="AV76" s="71"/>
      <c r="AW76" s="344"/>
      <c r="AX76" s="544"/>
      <c r="AY76" s="71"/>
      <c r="AZ76" s="344"/>
      <c r="BA76" s="544"/>
      <c r="BB76" s="71"/>
      <c r="BC76" s="344"/>
      <c r="BD76" s="544"/>
      <c r="BE76" s="71"/>
      <c r="BF76" s="344"/>
      <c r="BG76" s="544"/>
      <c r="BH76" s="71"/>
      <c r="BI76" s="344"/>
      <c r="BJ76" s="544"/>
      <c r="BK76" s="71"/>
      <c r="BL76" s="344"/>
      <c r="BM76" s="544"/>
      <c r="BN76" s="71"/>
      <c r="BO76" s="344"/>
      <c r="BP76" s="544"/>
      <c r="BQ76" s="71"/>
      <c r="BR76" s="344"/>
      <c r="BS76" s="544"/>
      <c r="BT76" s="71"/>
      <c r="BU76" s="344"/>
      <c r="BV76" s="544"/>
      <c r="BW76" s="71"/>
      <c r="BX76" s="344"/>
      <c r="BY76" s="544"/>
      <c r="BZ76" s="71"/>
      <c r="CA76" s="344"/>
      <c r="CB76" s="544"/>
      <c r="CC76" s="71"/>
      <c r="CD76" s="344"/>
      <c r="CE76" s="544"/>
      <c r="CF76" s="71"/>
      <c r="CG76" s="344"/>
      <c r="CH76" s="544"/>
      <c r="CI76" s="71"/>
      <c r="CJ76" s="344"/>
      <c r="CK76" s="544"/>
      <c r="CL76" s="71"/>
      <c r="CM76" s="344"/>
      <c r="CN76" s="544"/>
      <c r="CO76" s="71"/>
      <c r="CP76" s="344"/>
      <c r="CQ76" s="544"/>
      <c r="CR76" s="71"/>
      <c r="CS76" s="344"/>
      <c r="CT76" s="544"/>
      <c r="CU76" s="71"/>
      <c r="CV76" s="344"/>
      <c r="CW76" s="544"/>
      <c r="CX76" s="71"/>
      <c r="CY76" s="344"/>
      <c r="CZ76" s="544"/>
      <c r="DA76" s="71"/>
      <c r="DB76" s="344"/>
      <c r="DC76" s="544"/>
      <c r="DD76" s="71"/>
      <c r="DE76" s="344"/>
      <c r="DF76" s="544"/>
      <c r="DG76" s="71"/>
      <c r="DH76" s="344"/>
      <c r="DI76" s="544"/>
      <c r="DJ76" s="71"/>
      <c r="DK76" s="344"/>
      <c r="DL76" s="544"/>
      <c r="DM76" s="71"/>
      <c r="DN76" s="344"/>
      <c r="DO76" s="544"/>
      <c r="DP76" s="71"/>
      <c r="DQ76" s="344"/>
      <c r="DR76" s="544"/>
      <c r="DS76" s="71"/>
      <c r="DT76" s="344"/>
      <c r="DU76" s="544"/>
      <c r="DV76" s="71"/>
      <c r="DW76" s="344"/>
      <c r="DX76" s="544"/>
      <c r="DY76" s="71"/>
      <c r="DZ76" s="344"/>
      <c r="EA76" s="544"/>
      <c r="EB76" s="71"/>
      <c r="EC76" s="344"/>
      <c r="ED76" s="544"/>
      <c r="EE76" s="71"/>
      <c r="EF76" s="344"/>
      <c r="EG76" s="544"/>
      <c r="EH76" s="71"/>
      <c r="EI76" s="344"/>
      <c r="EJ76" s="544"/>
      <c r="EK76" s="71"/>
      <c r="EL76" s="344"/>
      <c r="EM76" s="544"/>
      <c r="EN76" s="71"/>
      <c r="EO76" s="344"/>
      <c r="EP76" s="544"/>
      <c r="EQ76" s="71"/>
      <c r="ER76" s="344"/>
      <c r="ES76" s="544"/>
      <c r="ET76" s="71"/>
      <c r="EU76" s="344"/>
      <c r="EV76" s="544"/>
      <c r="EW76" s="71"/>
      <c r="EX76" s="344"/>
      <c r="EY76" s="544"/>
      <c r="EZ76" s="71"/>
      <c r="FA76" s="344"/>
      <c r="FB76" s="544"/>
      <c r="FC76" s="71"/>
      <c r="FD76" s="344"/>
      <c r="FE76" s="544"/>
      <c r="FF76" s="71"/>
      <c r="FG76" s="344"/>
      <c r="FH76" s="544"/>
      <c r="FI76" s="71"/>
      <c r="FJ76" s="344"/>
      <c r="FK76" s="544"/>
      <c r="FL76" s="71"/>
      <c r="FM76" s="344"/>
      <c r="FN76" s="544"/>
      <c r="FO76" s="71"/>
      <c r="FP76" s="344"/>
      <c r="FQ76" s="544"/>
      <c r="FR76" s="71"/>
      <c r="FS76" s="344"/>
      <c r="FT76" s="544"/>
      <c r="FU76" s="71"/>
      <c r="FV76" s="344"/>
      <c r="FW76" s="544"/>
      <c r="FX76" s="71"/>
      <c r="FY76" s="344"/>
      <c r="FZ76" s="544"/>
      <c r="GA76" s="71"/>
      <c r="GB76" s="344"/>
      <c r="GC76" s="544"/>
      <c r="GD76" s="71"/>
      <c r="GE76" s="344"/>
      <c r="GF76" s="544"/>
      <c r="GG76" s="71"/>
      <c r="GH76" s="344"/>
      <c r="GI76" s="544"/>
      <c r="GJ76" s="71"/>
      <c r="GK76" s="344"/>
      <c r="GL76" s="544"/>
      <c r="GM76" s="71"/>
      <c r="GN76" s="344"/>
      <c r="GO76" s="544"/>
      <c r="GP76" s="71"/>
      <c r="GQ76" s="344"/>
      <c r="GR76" s="544"/>
      <c r="GS76" s="71"/>
      <c r="GT76" s="344"/>
      <c r="GU76" s="544"/>
      <c r="GV76" s="71"/>
      <c r="GW76" s="344"/>
      <c r="GX76" s="544"/>
      <c r="GY76" s="71"/>
      <c r="GZ76" s="344"/>
      <c r="HA76" s="544"/>
      <c r="HB76" s="71"/>
      <c r="HC76" s="344"/>
      <c r="HD76" s="544"/>
      <c r="HE76" s="71"/>
      <c r="HF76" s="344"/>
      <c r="HG76" s="544"/>
      <c r="HH76" s="71"/>
      <c r="HI76" s="344"/>
      <c r="HJ76" s="544"/>
      <c r="HK76" s="71"/>
      <c r="HL76" s="344"/>
      <c r="HM76" s="544"/>
      <c r="HN76" s="71"/>
      <c r="HO76" s="344"/>
      <c r="HP76" s="544"/>
      <c r="HQ76" s="71"/>
      <c r="HR76" s="344"/>
      <c r="HS76" s="544"/>
      <c r="HT76" s="71"/>
      <c r="HU76" s="344"/>
      <c r="HV76" s="544"/>
      <c r="HW76" s="71"/>
      <c r="HX76" s="344"/>
      <c r="HY76" s="544"/>
      <c r="HZ76" s="71"/>
      <c r="IA76" s="344"/>
      <c r="IB76" s="544"/>
      <c r="IC76" s="71"/>
      <c r="ID76" s="344"/>
      <c r="IE76" s="544"/>
      <c r="IF76" s="71"/>
      <c r="IG76" s="344"/>
      <c r="IH76" s="544"/>
      <c r="II76" s="71"/>
      <c r="IJ76" s="344"/>
      <c r="IK76" s="544"/>
      <c r="IL76" s="71"/>
      <c r="IM76" s="344"/>
      <c r="IN76" s="544"/>
      <c r="IO76" s="71"/>
      <c r="IP76" s="344"/>
      <c r="IQ76" s="544"/>
      <c r="IR76" s="71"/>
      <c r="IS76" s="344"/>
    </row>
    <row r="77" spans="1:253" s="8" customFormat="1" ht="13.5" customHeight="1">
      <c r="A77" s="83"/>
      <c r="B77" s="171" t="s">
        <v>452</v>
      </c>
      <c r="C77" s="72"/>
      <c r="D77" s="585"/>
      <c r="E77" s="171"/>
      <c r="F77" s="585"/>
      <c r="G77" s="72"/>
      <c r="H77" s="72"/>
      <c r="I77" s="72"/>
      <c r="J77" s="83"/>
      <c r="K77" s="171"/>
      <c r="L77" s="785"/>
      <c r="M77" s="785"/>
      <c r="N77" s="585"/>
      <c r="O77" s="171"/>
      <c r="P77" s="585"/>
      <c r="Q77" s="83"/>
      <c r="R77" s="171"/>
      <c r="S77" s="72"/>
      <c r="T77" s="83"/>
      <c r="U77" s="171"/>
      <c r="V77" s="83"/>
      <c r="W77" s="544"/>
      <c r="X77" s="71"/>
      <c r="Y77" s="344"/>
      <c r="Z77" s="544"/>
      <c r="AA77" s="71"/>
      <c r="AB77" s="344"/>
      <c r="AC77" s="544"/>
      <c r="AD77" s="71"/>
      <c r="AE77" s="344"/>
      <c r="AF77" s="544"/>
      <c r="AG77" s="71"/>
      <c r="AH77" s="344"/>
      <c r="AI77" s="544"/>
      <c r="AJ77" s="71"/>
      <c r="AK77" s="344"/>
      <c r="AL77" s="544"/>
      <c r="AM77" s="71"/>
      <c r="AN77" s="344"/>
      <c r="AO77" s="544"/>
      <c r="AP77" s="71"/>
      <c r="AQ77" s="344"/>
      <c r="AR77" s="544"/>
      <c r="AS77" s="71"/>
      <c r="AT77" s="344"/>
      <c r="AU77" s="544"/>
      <c r="AV77" s="71"/>
      <c r="AW77" s="344"/>
      <c r="AX77" s="544"/>
      <c r="AY77" s="71"/>
      <c r="AZ77" s="344"/>
      <c r="BA77" s="544"/>
      <c r="BB77" s="71"/>
      <c r="BC77" s="344"/>
      <c r="BD77" s="544"/>
      <c r="BE77" s="71"/>
      <c r="BF77" s="344"/>
      <c r="BG77" s="544"/>
      <c r="BH77" s="71"/>
      <c r="BI77" s="344"/>
      <c r="BJ77" s="544"/>
      <c r="BK77" s="71"/>
      <c r="BL77" s="344"/>
      <c r="BM77" s="544"/>
      <c r="BN77" s="71"/>
      <c r="BO77" s="344"/>
      <c r="BP77" s="544"/>
      <c r="BQ77" s="71"/>
      <c r="BR77" s="344"/>
      <c r="BS77" s="544"/>
      <c r="BT77" s="71"/>
      <c r="BU77" s="344"/>
      <c r="BV77" s="544"/>
      <c r="BW77" s="71"/>
      <c r="BX77" s="344"/>
      <c r="BY77" s="544"/>
      <c r="BZ77" s="71"/>
      <c r="CA77" s="344"/>
      <c r="CB77" s="544"/>
      <c r="CC77" s="71"/>
      <c r="CD77" s="344"/>
      <c r="CE77" s="544"/>
      <c r="CF77" s="71"/>
      <c r="CG77" s="344"/>
      <c r="CH77" s="544"/>
      <c r="CI77" s="71"/>
      <c r="CJ77" s="344"/>
      <c r="CK77" s="544"/>
      <c r="CL77" s="71"/>
      <c r="CM77" s="344"/>
      <c r="CN77" s="544"/>
      <c r="CO77" s="71"/>
      <c r="CP77" s="344"/>
      <c r="CQ77" s="544"/>
      <c r="CR77" s="71"/>
      <c r="CS77" s="344"/>
      <c r="CT77" s="544"/>
      <c r="CU77" s="71"/>
      <c r="CV77" s="344"/>
      <c r="CW77" s="544"/>
      <c r="CX77" s="71"/>
      <c r="CY77" s="344"/>
      <c r="CZ77" s="544"/>
      <c r="DA77" s="71"/>
      <c r="DB77" s="344"/>
      <c r="DC77" s="544"/>
      <c r="DD77" s="71"/>
      <c r="DE77" s="344"/>
      <c r="DF77" s="544"/>
      <c r="DG77" s="71"/>
      <c r="DH77" s="344"/>
      <c r="DI77" s="544"/>
      <c r="DJ77" s="71"/>
      <c r="DK77" s="344"/>
      <c r="DL77" s="544"/>
      <c r="DM77" s="71"/>
      <c r="DN77" s="344"/>
      <c r="DO77" s="544"/>
      <c r="DP77" s="71"/>
      <c r="DQ77" s="344"/>
      <c r="DR77" s="544"/>
      <c r="DS77" s="71"/>
      <c r="DT77" s="344"/>
      <c r="DU77" s="544"/>
      <c r="DV77" s="71"/>
      <c r="DW77" s="344"/>
      <c r="DX77" s="544"/>
      <c r="DY77" s="71"/>
      <c r="DZ77" s="344"/>
      <c r="EA77" s="544"/>
      <c r="EB77" s="71"/>
      <c r="EC77" s="344"/>
      <c r="ED77" s="544"/>
      <c r="EE77" s="71"/>
      <c r="EF77" s="344"/>
      <c r="EG77" s="544"/>
      <c r="EH77" s="71"/>
      <c r="EI77" s="344"/>
      <c r="EJ77" s="544"/>
      <c r="EK77" s="71"/>
      <c r="EL77" s="344"/>
      <c r="EM77" s="544"/>
      <c r="EN77" s="71"/>
      <c r="EO77" s="344"/>
      <c r="EP77" s="544"/>
      <c r="EQ77" s="71"/>
      <c r="ER77" s="344"/>
      <c r="ES77" s="544"/>
      <c r="ET77" s="71"/>
      <c r="EU77" s="344"/>
      <c r="EV77" s="544"/>
      <c r="EW77" s="71"/>
      <c r="EX77" s="344"/>
      <c r="EY77" s="544"/>
      <c r="EZ77" s="71"/>
      <c r="FA77" s="344"/>
      <c r="FB77" s="544"/>
      <c r="FC77" s="71"/>
      <c r="FD77" s="344"/>
      <c r="FE77" s="544"/>
      <c r="FF77" s="71"/>
      <c r="FG77" s="344"/>
      <c r="FH77" s="544"/>
      <c r="FI77" s="71"/>
      <c r="FJ77" s="344"/>
      <c r="FK77" s="544"/>
      <c r="FL77" s="71"/>
      <c r="FM77" s="344"/>
      <c r="FN77" s="544"/>
      <c r="FO77" s="71"/>
      <c r="FP77" s="344"/>
      <c r="FQ77" s="544"/>
      <c r="FR77" s="71"/>
      <c r="FS77" s="344"/>
      <c r="FT77" s="544"/>
      <c r="FU77" s="71"/>
      <c r="FV77" s="344"/>
      <c r="FW77" s="544"/>
      <c r="FX77" s="71"/>
      <c r="FY77" s="344"/>
      <c r="FZ77" s="544"/>
      <c r="GA77" s="71"/>
      <c r="GB77" s="344"/>
      <c r="GC77" s="544"/>
      <c r="GD77" s="71"/>
      <c r="GE77" s="344"/>
      <c r="GF77" s="544"/>
      <c r="GG77" s="71"/>
      <c r="GH77" s="344"/>
      <c r="GI77" s="544"/>
      <c r="GJ77" s="71"/>
      <c r="GK77" s="344"/>
      <c r="GL77" s="544"/>
      <c r="GM77" s="71"/>
      <c r="GN77" s="344"/>
      <c r="GO77" s="544"/>
      <c r="GP77" s="71"/>
      <c r="GQ77" s="344"/>
      <c r="GR77" s="544"/>
      <c r="GS77" s="71"/>
      <c r="GT77" s="344"/>
      <c r="GU77" s="544"/>
      <c r="GV77" s="71"/>
      <c r="GW77" s="344"/>
      <c r="GX77" s="544"/>
      <c r="GY77" s="71"/>
      <c r="GZ77" s="344"/>
      <c r="HA77" s="544"/>
      <c r="HB77" s="71"/>
      <c r="HC77" s="344"/>
      <c r="HD77" s="544"/>
      <c r="HE77" s="71"/>
      <c r="HF77" s="344"/>
      <c r="HG77" s="544"/>
      <c r="HH77" s="71"/>
      <c r="HI77" s="344"/>
      <c r="HJ77" s="544"/>
      <c r="HK77" s="71"/>
      <c r="HL77" s="344"/>
      <c r="HM77" s="544"/>
      <c r="HN77" s="71"/>
      <c r="HO77" s="344"/>
      <c r="HP77" s="544"/>
      <c r="HQ77" s="71"/>
      <c r="HR77" s="344"/>
      <c r="HS77" s="544"/>
      <c r="HT77" s="71"/>
      <c r="HU77" s="344"/>
      <c r="HV77" s="544"/>
      <c r="HW77" s="71"/>
      <c r="HX77" s="344"/>
      <c r="HY77" s="544"/>
      <c r="HZ77" s="71"/>
      <c r="IA77" s="344"/>
      <c r="IB77" s="544"/>
      <c r="IC77" s="71"/>
      <c r="ID77" s="344"/>
      <c r="IE77" s="544"/>
      <c r="IF77" s="71"/>
      <c r="IG77" s="344"/>
      <c r="IH77" s="544"/>
      <c r="II77" s="71"/>
      <c r="IJ77" s="344"/>
      <c r="IK77" s="544"/>
      <c r="IL77" s="71"/>
      <c r="IM77" s="344"/>
      <c r="IN77" s="544"/>
      <c r="IO77" s="71"/>
      <c r="IP77" s="344"/>
      <c r="IQ77" s="544"/>
      <c r="IR77" s="71"/>
      <c r="IS77" s="344"/>
    </row>
    <row r="78" spans="1:22" s="8" customFormat="1" ht="13.5" customHeight="1">
      <c r="A78" s="83"/>
      <c r="B78" s="171" t="s">
        <v>436</v>
      </c>
      <c r="C78" s="72"/>
      <c r="D78" s="72"/>
      <c r="E78" s="72"/>
      <c r="F78" s="72"/>
      <c r="G78" s="385"/>
      <c r="H78" s="385"/>
      <c r="I78" s="385"/>
      <c r="J78" s="72"/>
      <c r="K78" s="171"/>
      <c r="L78" s="443"/>
      <c r="M78" s="443"/>
      <c r="N78" s="72"/>
      <c r="O78" s="72"/>
      <c r="P78" s="72"/>
      <c r="Q78" s="72"/>
      <c r="R78" s="385"/>
      <c r="S78" s="385"/>
      <c r="T78" s="72"/>
      <c r="U78" s="72"/>
      <c r="V78" s="83"/>
    </row>
    <row r="79" spans="1:22" s="8" customFormat="1" ht="13.5" customHeight="1">
      <c r="A79" s="83"/>
      <c r="B79" s="171" t="s">
        <v>419</v>
      </c>
      <c r="C79" s="72"/>
      <c r="D79" s="72"/>
      <c r="E79" s="72"/>
      <c r="F79" s="72"/>
      <c r="G79" s="385"/>
      <c r="H79" s="385"/>
      <c r="I79" s="385"/>
      <c r="J79" s="72"/>
      <c r="K79" s="171"/>
      <c r="L79" s="443"/>
      <c r="M79" s="443"/>
      <c r="N79" s="72"/>
      <c r="O79" s="72"/>
      <c r="P79" s="72"/>
      <c r="Q79" s="72"/>
      <c r="R79" s="385"/>
      <c r="S79" s="385"/>
      <c r="T79" s="72"/>
      <c r="U79" s="72"/>
      <c r="V79" s="83"/>
    </row>
    <row r="80" spans="1:22" s="7" customFormat="1" ht="13.5" customHeight="1">
      <c r="A80" s="66"/>
      <c r="B80" s="199"/>
      <c r="C80" s="171"/>
      <c r="D80" s="171"/>
      <c r="E80" s="171"/>
      <c r="F80" s="171"/>
      <c r="G80" s="443"/>
      <c r="H80" s="443"/>
      <c r="I80" s="443"/>
      <c r="J80" s="171"/>
      <c r="K80" s="171"/>
      <c r="L80" s="443"/>
      <c r="M80" s="443"/>
      <c r="N80" s="171"/>
      <c r="O80" s="171"/>
      <c r="P80" s="171"/>
      <c r="Q80" s="171"/>
      <c r="R80" s="443"/>
      <c r="S80" s="443"/>
      <c r="T80" s="171"/>
      <c r="U80" s="171"/>
      <c r="V80" s="66"/>
    </row>
    <row r="81" spans="1:22" ht="8.25" customHeight="1">
      <c r="A81" s="237"/>
      <c r="B81" s="237"/>
      <c r="C81" s="244"/>
      <c r="D81" s="237"/>
      <c r="E81" s="245"/>
      <c r="F81" s="237"/>
      <c r="G81" s="247"/>
      <c r="H81" s="247"/>
      <c r="I81" s="247"/>
      <c r="J81" s="246"/>
      <c r="K81" s="237"/>
      <c r="L81" s="780"/>
      <c r="M81" s="780"/>
      <c r="N81" s="237"/>
      <c r="O81" s="245"/>
      <c r="P81" s="237"/>
      <c r="Q81" s="247"/>
      <c r="R81" s="247"/>
      <c r="S81" s="247"/>
      <c r="T81" s="246"/>
      <c r="U81" s="237"/>
      <c r="V81" s="237"/>
    </row>
    <row r="82" spans="1:22" s="19" customFormat="1" ht="15" customHeight="1">
      <c r="A82" s="237"/>
      <c r="B82" s="47"/>
      <c r="C82" s="326" t="s">
        <v>127</v>
      </c>
      <c r="D82" s="869"/>
      <c r="E82" s="887">
        <v>2008</v>
      </c>
      <c r="F82" s="869"/>
      <c r="G82" s="49" t="s">
        <v>534</v>
      </c>
      <c r="H82" s="50" t="s">
        <v>500</v>
      </c>
      <c r="I82" s="50" t="s">
        <v>408</v>
      </c>
      <c r="J82" s="50" t="s">
        <v>319</v>
      </c>
      <c r="K82" s="125"/>
      <c r="L82" s="516" t="s">
        <v>214</v>
      </c>
      <c r="M82" s="51" t="s">
        <v>214</v>
      </c>
      <c r="N82" s="869"/>
      <c r="O82" s="887">
        <v>2007</v>
      </c>
      <c r="P82" s="869"/>
      <c r="Q82" s="49" t="s">
        <v>309</v>
      </c>
      <c r="R82" s="50" t="s">
        <v>302</v>
      </c>
      <c r="S82" s="50" t="s">
        <v>289</v>
      </c>
      <c r="T82" s="50" t="s">
        <v>265</v>
      </c>
      <c r="U82" s="125"/>
      <c r="V82" s="237"/>
    </row>
    <row r="83" spans="1:22" s="16" customFormat="1" ht="13.5" customHeight="1">
      <c r="A83" s="237"/>
      <c r="B83" s="52"/>
      <c r="C83" s="327" t="s">
        <v>64</v>
      </c>
      <c r="D83" s="488"/>
      <c r="E83" s="488"/>
      <c r="F83" s="488"/>
      <c r="G83" s="49"/>
      <c r="H83" s="50"/>
      <c r="I83" s="50"/>
      <c r="J83" s="50"/>
      <c r="K83" s="71"/>
      <c r="L83" s="630" t="s">
        <v>536</v>
      </c>
      <c r="M83" s="395" t="s">
        <v>535</v>
      </c>
      <c r="N83" s="488"/>
      <c r="O83" s="488"/>
      <c r="P83" s="488"/>
      <c r="Q83" s="49"/>
      <c r="R83" s="50"/>
      <c r="S83" s="50"/>
      <c r="T83" s="50"/>
      <c r="U83" s="71"/>
      <c r="V83" s="237"/>
    </row>
    <row r="84" spans="1:22" ht="12" customHeight="1">
      <c r="A84" s="237"/>
      <c r="B84" s="58"/>
      <c r="C84" s="59"/>
      <c r="D84" s="869"/>
      <c r="E84" s="877"/>
      <c r="F84" s="869"/>
      <c r="G84" s="49"/>
      <c r="H84" s="50"/>
      <c r="I84" s="50"/>
      <c r="J84" s="50"/>
      <c r="K84" s="48"/>
      <c r="L84" s="778"/>
      <c r="M84" s="415"/>
      <c r="N84" s="869"/>
      <c r="O84" s="877"/>
      <c r="P84" s="869"/>
      <c r="Q84" s="49"/>
      <c r="R84" s="50"/>
      <c r="S84" s="50"/>
      <c r="T84" s="50"/>
      <c r="U84" s="48"/>
      <c r="V84" s="237"/>
    </row>
    <row r="85" spans="1:22" ht="12" customHeight="1">
      <c r="A85" s="237"/>
      <c r="B85" s="58"/>
      <c r="C85" s="55" t="s">
        <v>145</v>
      </c>
      <c r="D85" s="869"/>
      <c r="E85" s="1002">
        <f>SUM(E86:E87)</f>
        <v>11.44</v>
      </c>
      <c r="F85" s="499"/>
      <c r="G85" s="772">
        <f>SUM(G86:G87)</f>
        <v>11.44</v>
      </c>
      <c r="H85" s="337">
        <f>SUM(H86:H87)</f>
        <v>11.99</v>
      </c>
      <c r="I85" s="337">
        <f>SUM(I86:I87)</f>
        <v>10.89</v>
      </c>
      <c r="J85" s="761">
        <f>J86+J87</f>
        <v>10.2</v>
      </c>
      <c r="K85" s="206"/>
      <c r="L85" s="752">
        <f>E85/O85-1</f>
        <v>0.10318225650916091</v>
      </c>
      <c r="M85" s="475">
        <f>G85/Q85-1</f>
        <v>0.10318225650916091</v>
      </c>
      <c r="N85" s="499"/>
      <c r="O85" s="1002">
        <f>SUM(O86:O87)</f>
        <v>10.370000000000001</v>
      </c>
      <c r="P85" s="499"/>
      <c r="Q85" s="772">
        <f>SUM(Q86:Q87)</f>
        <v>10.370000000000001</v>
      </c>
      <c r="R85" s="337">
        <f>SUM(R86:R87)</f>
        <v>9.21</v>
      </c>
      <c r="S85" s="337">
        <f>SUM(S86:S87)</f>
        <v>9.3</v>
      </c>
      <c r="T85" s="761">
        <f>SUM(T86:T87)</f>
        <v>8.36</v>
      </c>
      <c r="U85" s="48"/>
      <c r="V85" s="237"/>
    </row>
    <row r="86" spans="1:22" ht="12" customHeight="1">
      <c r="A86" s="237"/>
      <c r="B86" s="58"/>
      <c r="C86" s="59" t="s">
        <v>162</v>
      </c>
      <c r="D86" s="881"/>
      <c r="E86" s="934">
        <f>G86</f>
        <v>9.12</v>
      </c>
      <c r="F86" s="881"/>
      <c r="G86" s="773">
        <v>9.12</v>
      </c>
      <c r="H86" s="256">
        <v>9.99</v>
      </c>
      <c r="I86" s="256">
        <v>9.13</v>
      </c>
      <c r="J86" s="762">
        <v>8.42</v>
      </c>
      <c r="K86" s="429"/>
      <c r="L86" s="624">
        <f>E86/O86-1</f>
        <v>0.07547169811320731</v>
      </c>
      <c r="M86" s="403">
        <f>G86/Q86-1</f>
        <v>0.07547169811320731</v>
      </c>
      <c r="N86" s="881"/>
      <c r="O86" s="934">
        <f>Q86</f>
        <v>8.48</v>
      </c>
      <c r="P86" s="881"/>
      <c r="Q86" s="773">
        <v>8.48</v>
      </c>
      <c r="R86" s="256">
        <v>7.29</v>
      </c>
      <c r="S86" s="256">
        <v>7.32</v>
      </c>
      <c r="T86" s="762">
        <v>6.31</v>
      </c>
      <c r="U86" s="429"/>
      <c r="V86" s="237"/>
    </row>
    <row r="87" spans="1:22" ht="12" customHeight="1">
      <c r="A87" s="237"/>
      <c r="B87" s="58"/>
      <c r="C87" s="59" t="s">
        <v>163</v>
      </c>
      <c r="D87" s="881"/>
      <c r="E87" s="934">
        <f>G87</f>
        <v>2.32</v>
      </c>
      <c r="F87" s="881"/>
      <c r="G87" s="773">
        <v>2.32</v>
      </c>
      <c r="H87" s="256">
        <v>2</v>
      </c>
      <c r="I87" s="256">
        <v>1.76</v>
      </c>
      <c r="J87" s="762">
        <v>1.78</v>
      </c>
      <c r="K87" s="429"/>
      <c r="L87" s="624">
        <f>E87/O87-1</f>
        <v>0.22751322751322745</v>
      </c>
      <c r="M87" s="403">
        <f>G87/Q87-1</f>
        <v>0.22751322751322745</v>
      </c>
      <c r="N87" s="881"/>
      <c r="O87" s="934">
        <f>Q87</f>
        <v>1.89</v>
      </c>
      <c r="P87" s="881"/>
      <c r="Q87" s="773">
        <v>1.89</v>
      </c>
      <c r="R87" s="256">
        <v>1.92</v>
      </c>
      <c r="S87" s="256">
        <v>1.98</v>
      </c>
      <c r="T87" s="762">
        <v>2.05</v>
      </c>
      <c r="U87" s="429"/>
      <c r="V87" s="237"/>
    </row>
    <row r="88" spans="1:22" ht="12" customHeight="1">
      <c r="A88" s="237"/>
      <c r="B88" s="58"/>
      <c r="C88" s="122"/>
      <c r="D88" s="477"/>
      <c r="E88" s="522"/>
      <c r="F88" s="477"/>
      <c r="G88" s="416"/>
      <c r="H88" s="87"/>
      <c r="I88" s="87"/>
      <c r="J88" s="87"/>
      <c r="K88" s="50"/>
      <c r="L88" s="511"/>
      <c r="M88" s="398"/>
      <c r="N88" s="477"/>
      <c r="O88" s="522"/>
      <c r="P88" s="477"/>
      <c r="Q88" s="416"/>
      <c r="R88" s="87"/>
      <c r="S88" s="87"/>
      <c r="T88" s="87"/>
      <c r="U88" s="50"/>
      <c r="V88" s="237"/>
    </row>
    <row r="89" spans="1:22" ht="12" customHeight="1">
      <c r="A89" s="237"/>
      <c r="B89" s="58"/>
      <c r="C89" s="55" t="s">
        <v>146</v>
      </c>
      <c r="D89" s="869"/>
      <c r="E89" s="1002">
        <f>SUM(E90:E91)</f>
        <v>0.6000000000000001</v>
      </c>
      <c r="F89" s="499"/>
      <c r="G89" s="774">
        <f>SUM(G90:G91)</f>
        <v>0.6000000000000001</v>
      </c>
      <c r="H89" s="339">
        <f>SUM(H90:H91)</f>
        <v>0.79</v>
      </c>
      <c r="I89" s="339">
        <f>SUM(I90:I91)</f>
        <v>0.71</v>
      </c>
      <c r="J89" s="763">
        <f>J90+J91</f>
        <v>1.1800000000000002</v>
      </c>
      <c r="K89" s="206"/>
      <c r="L89" s="752">
        <f>E89/O89-1</f>
        <v>-0.5652173913043478</v>
      </c>
      <c r="M89" s="475">
        <f>G89/Q89-1</f>
        <v>-0.5652173913043478</v>
      </c>
      <c r="N89" s="499"/>
      <c r="O89" s="1002">
        <f>SUM(O90:O91)</f>
        <v>1.3800000000000001</v>
      </c>
      <c r="P89" s="499"/>
      <c r="Q89" s="774">
        <f>SUM(Q90:Q91)</f>
        <v>1.3800000000000001</v>
      </c>
      <c r="R89" s="339">
        <f>SUM(R90:R91)</f>
        <v>1.1400000000000001</v>
      </c>
      <c r="S89" s="339">
        <f>SUM(S90:S91)</f>
        <v>0.52</v>
      </c>
      <c r="T89" s="763">
        <f>SUM(T90:T91)</f>
        <v>0.42</v>
      </c>
      <c r="U89" s="48"/>
      <c r="V89" s="237"/>
    </row>
    <row r="90" spans="1:22" ht="13.5" customHeight="1">
      <c r="A90" s="237"/>
      <c r="B90" s="58"/>
      <c r="C90" s="59" t="s">
        <v>164</v>
      </c>
      <c r="D90" s="881"/>
      <c r="E90" s="934">
        <f>G90</f>
        <v>0.14</v>
      </c>
      <c r="F90" s="881"/>
      <c r="G90" s="773">
        <v>0.14</v>
      </c>
      <c r="H90" s="256">
        <v>0.12</v>
      </c>
      <c r="I90" s="256">
        <v>0.06</v>
      </c>
      <c r="J90" s="762">
        <v>1.11</v>
      </c>
      <c r="K90" s="429"/>
      <c r="L90" s="624">
        <f>E90/O90-1</f>
        <v>-0.8914728682170543</v>
      </c>
      <c r="M90" s="403">
        <f>G90/Q90-1</f>
        <v>-0.8914728682170543</v>
      </c>
      <c r="N90" s="881"/>
      <c r="O90" s="934">
        <f>Q90</f>
        <v>1.29</v>
      </c>
      <c r="P90" s="881"/>
      <c r="Q90" s="773">
        <v>1.29</v>
      </c>
      <c r="R90" s="256">
        <v>1.06</v>
      </c>
      <c r="S90" s="256">
        <v>0.44</v>
      </c>
      <c r="T90" s="762">
        <v>0.38</v>
      </c>
      <c r="U90" s="429"/>
      <c r="V90" s="237"/>
    </row>
    <row r="91" spans="1:22" ht="12" customHeight="1">
      <c r="A91" s="237"/>
      <c r="B91" s="58"/>
      <c r="C91" s="59" t="s">
        <v>165</v>
      </c>
      <c r="D91" s="881"/>
      <c r="E91" s="934">
        <f>G91</f>
        <v>0.46</v>
      </c>
      <c r="F91" s="881"/>
      <c r="G91" s="773">
        <v>0.46</v>
      </c>
      <c r="H91" s="256">
        <v>0.67</v>
      </c>
      <c r="I91" s="256">
        <v>0.65</v>
      </c>
      <c r="J91" s="762">
        <v>0.07</v>
      </c>
      <c r="K91" s="429"/>
      <c r="L91" s="625" t="s">
        <v>583</v>
      </c>
      <c r="M91" s="626" t="s">
        <v>583</v>
      </c>
      <c r="N91" s="881"/>
      <c r="O91" s="934">
        <f>Q91</f>
        <v>0.09</v>
      </c>
      <c r="P91" s="881"/>
      <c r="Q91" s="773">
        <v>0.09</v>
      </c>
      <c r="R91" s="256">
        <v>0.08</v>
      </c>
      <c r="S91" s="256">
        <v>0.08</v>
      </c>
      <c r="T91" s="762">
        <v>0.04</v>
      </c>
      <c r="U91" s="429"/>
      <c r="V91" s="237"/>
    </row>
    <row r="92" spans="1:22" ht="12" customHeight="1">
      <c r="A92" s="237"/>
      <c r="B92" s="58"/>
      <c r="C92" s="59"/>
      <c r="D92" s="477"/>
      <c r="E92" s="522"/>
      <c r="F92" s="477"/>
      <c r="G92" s="416"/>
      <c r="H92" s="87"/>
      <c r="I92" s="87"/>
      <c r="J92" s="87"/>
      <c r="K92" s="50"/>
      <c r="L92" s="511"/>
      <c r="M92" s="398"/>
      <c r="N92" s="477"/>
      <c r="O92" s="522"/>
      <c r="P92" s="477"/>
      <c r="Q92" s="416"/>
      <c r="R92" s="87"/>
      <c r="S92" s="87"/>
      <c r="T92" s="87"/>
      <c r="U92" s="50"/>
      <c r="V92" s="237"/>
    </row>
    <row r="93" spans="1:24" ht="12" customHeight="1">
      <c r="A93" s="237"/>
      <c r="B93" s="58"/>
      <c r="C93" s="55" t="s">
        <v>103</v>
      </c>
      <c r="D93" s="878"/>
      <c r="E93" s="1003">
        <f>G93</f>
        <v>0.06</v>
      </c>
      <c r="F93" s="878"/>
      <c r="G93" s="775">
        <v>0.06</v>
      </c>
      <c r="H93" s="257">
        <v>0.26</v>
      </c>
      <c r="I93" s="257">
        <v>0.5</v>
      </c>
      <c r="J93" s="764">
        <v>0.53</v>
      </c>
      <c r="K93" s="126"/>
      <c r="L93" s="723">
        <f>E93/O93-1</f>
        <v>-0.8285714285714285</v>
      </c>
      <c r="M93" s="724">
        <f>G93/Q93-1</f>
        <v>-0.8285714285714285</v>
      </c>
      <c r="N93" s="878"/>
      <c r="O93" s="1003">
        <f>Q93</f>
        <v>0.35</v>
      </c>
      <c r="P93" s="878"/>
      <c r="Q93" s="775">
        <v>0.35</v>
      </c>
      <c r="R93" s="257">
        <v>0.31</v>
      </c>
      <c r="S93" s="257">
        <v>0.24</v>
      </c>
      <c r="T93" s="764">
        <v>0.94</v>
      </c>
      <c r="U93" s="126"/>
      <c r="V93" s="237"/>
      <c r="X93" s="6"/>
    </row>
    <row r="94" spans="1:22" ht="12" customHeight="1">
      <c r="A94" s="237"/>
      <c r="B94" s="48"/>
      <c r="C94" s="74"/>
      <c r="D94" s="488"/>
      <c r="E94" s="1208"/>
      <c r="F94" s="479"/>
      <c r="G94" s="1209"/>
      <c r="H94" s="1210"/>
      <c r="I94" s="1210"/>
      <c r="J94" s="87"/>
      <c r="K94" s="195"/>
      <c r="L94" s="515"/>
      <c r="M94" s="399"/>
      <c r="N94" s="479"/>
      <c r="O94" s="1208"/>
      <c r="P94" s="479"/>
      <c r="Q94" s="1209"/>
      <c r="R94" s="1210"/>
      <c r="S94" s="1210"/>
      <c r="T94" s="87"/>
      <c r="U94" s="71"/>
      <c r="V94" s="237"/>
    </row>
    <row r="95" spans="1:22" ht="13.5" customHeight="1">
      <c r="A95" s="237"/>
      <c r="B95" s="70"/>
      <c r="C95" s="206" t="s">
        <v>126</v>
      </c>
      <c r="D95" s="497"/>
      <c r="E95" s="1004">
        <f>E85+E89+E93</f>
        <v>12.1</v>
      </c>
      <c r="F95" s="499"/>
      <c r="G95" s="776">
        <f>G93+G89+G85</f>
        <v>12.1</v>
      </c>
      <c r="H95" s="258">
        <f>H93+H89+H85</f>
        <v>13.040000000000001</v>
      </c>
      <c r="I95" s="258">
        <f>I93+I89+I85</f>
        <v>12.100000000000001</v>
      </c>
      <c r="J95" s="765">
        <f>J93+J89+J85</f>
        <v>11.91</v>
      </c>
      <c r="K95" s="206"/>
      <c r="L95" s="610">
        <f>E95/O95-1</f>
        <v>0</v>
      </c>
      <c r="M95" s="271">
        <f>G95/Q95-1</f>
        <v>0</v>
      </c>
      <c r="N95" s="499"/>
      <c r="O95" s="1004">
        <f>O85+O89+O93</f>
        <v>12.100000000000001</v>
      </c>
      <c r="P95" s="499"/>
      <c r="Q95" s="776">
        <f>Q85+Q89+Q93</f>
        <v>12.100000000000001</v>
      </c>
      <c r="R95" s="258">
        <f>R85+R89+R93</f>
        <v>10.660000000000002</v>
      </c>
      <c r="S95" s="258">
        <f>S85+S89+S93</f>
        <v>10.06</v>
      </c>
      <c r="T95" s="765">
        <f>T93+T89+T85</f>
        <v>9.719999999999999</v>
      </c>
      <c r="U95" s="77"/>
      <c r="V95" s="237"/>
    </row>
    <row r="96" spans="1:22" ht="13.5" customHeight="1">
      <c r="A96" s="237"/>
      <c r="B96" s="58"/>
      <c r="C96" s="306" t="s">
        <v>499</v>
      </c>
      <c r="D96" s="1005"/>
      <c r="E96" s="1006">
        <f>G96</f>
        <v>1.15</v>
      </c>
      <c r="F96" s="954"/>
      <c r="G96" s="777">
        <v>1.15</v>
      </c>
      <c r="H96" s="307">
        <v>2.11</v>
      </c>
      <c r="I96" s="307">
        <v>1.4</v>
      </c>
      <c r="J96" s="766">
        <v>2.11</v>
      </c>
      <c r="K96" s="584"/>
      <c r="L96" s="651">
        <f>E96/O96-1</f>
        <v>-0.5064377682403434</v>
      </c>
      <c r="M96" s="652">
        <f>G96/Q96-1</f>
        <v>-0.5064377682403434</v>
      </c>
      <c r="N96" s="954"/>
      <c r="O96" s="1006">
        <f>Q96</f>
        <v>2.33</v>
      </c>
      <c r="P96" s="954"/>
      <c r="Q96" s="777">
        <v>2.33</v>
      </c>
      <c r="R96" s="307">
        <v>1.08</v>
      </c>
      <c r="S96" s="307">
        <v>0.71</v>
      </c>
      <c r="T96" s="766">
        <v>0.38</v>
      </c>
      <c r="U96" s="435"/>
      <c r="V96" s="237"/>
    </row>
    <row r="97" spans="1:22" ht="12" customHeight="1">
      <c r="A97" s="237"/>
      <c r="B97" s="58"/>
      <c r="C97" s="59"/>
      <c r="D97" s="477"/>
      <c r="E97" s="522"/>
      <c r="F97" s="477"/>
      <c r="G97" s="416"/>
      <c r="H97" s="87"/>
      <c r="I97" s="87"/>
      <c r="J97" s="87"/>
      <c r="K97" s="50"/>
      <c r="L97" s="511"/>
      <c r="M97" s="398"/>
      <c r="N97" s="477"/>
      <c r="O97" s="522"/>
      <c r="P97" s="477"/>
      <c r="Q97" s="416"/>
      <c r="R97" s="87"/>
      <c r="S97" s="87"/>
      <c r="T97" s="87"/>
      <c r="U97" s="50"/>
      <c r="V97" s="237"/>
    </row>
    <row r="98" spans="1:22" s="15" customFormat="1" ht="13.5" customHeight="1">
      <c r="A98" s="237"/>
      <c r="B98" s="65"/>
      <c r="C98" s="55" t="s">
        <v>498</v>
      </c>
      <c r="D98" s="878"/>
      <c r="E98" s="1198">
        <f>G98</f>
        <v>1.2</v>
      </c>
      <c r="F98" s="878"/>
      <c r="G98" s="775">
        <v>1.2</v>
      </c>
      <c r="H98" s="257">
        <v>1.33</v>
      </c>
      <c r="I98" s="257">
        <v>0.8</v>
      </c>
      <c r="J98" s="764">
        <v>0.97</v>
      </c>
      <c r="K98" s="126"/>
      <c r="L98" s="723">
        <f>E98/O98-1</f>
        <v>0.04347826086956519</v>
      </c>
      <c r="M98" s="724">
        <f>G98/Q98-1</f>
        <v>0.04347826086956519</v>
      </c>
      <c r="N98" s="878"/>
      <c r="O98" s="1003">
        <f>Q98</f>
        <v>1.15</v>
      </c>
      <c r="P98" s="878"/>
      <c r="Q98" s="775">
        <v>1.15</v>
      </c>
      <c r="R98" s="257">
        <v>0.67</v>
      </c>
      <c r="S98" s="257">
        <v>0.72</v>
      </c>
      <c r="T98" s="764">
        <v>0.93</v>
      </c>
      <c r="U98" s="413"/>
      <c r="V98" s="237"/>
    </row>
    <row r="99" spans="1:22" ht="12" customHeight="1">
      <c r="A99" s="237"/>
      <c r="B99" s="70"/>
      <c r="C99" s="206" t="s">
        <v>287</v>
      </c>
      <c r="D99" s="499"/>
      <c r="E99" s="1197">
        <f>E95-E98</f>
        <v>10.9</v>
      </c>
      <c r="F99" s="499"/>
      <c r="G99" s="776">
        <f>G95-G98</f>
        <v>10.9</v>
      </c>
      <c r="H99" s="258">
        <f>H95-H98</f>
        <v>11.71</v>
      </c>
      <c r="I99" s="258">
        <f>I95-I98</f>
        <v>11.3</v>
      </c>
      <c r="J99" s="765">
        <f>J95-J98</f>
        <v>10.94</v>
      </c>
      <c r="K99" s="206"/>
      <c r="L99" s="610">
        <f>E99/O99-1</f>
        <v>-0.004566210045662156</v>
      </c>
      <c r="M99" s="271">
        <f>G99/Q99-1</f>
        <v>-0.004566210045662156</v>
      </c>
      <c r="N99" s="499"/>
      <c r="O99" s="1004">
        <f>O95-O98</f>
        <v>10.950000000000001</v>
      </c>
      <c r="P99" s="499"/>
      <c r="Q99" s="776">
        <f>Q95-Q98</f>
        <v>10.950000000000001</v>
      </c>
      <c r="R99" s="258">
        <f>R95-R98</f>
        <v>9.990000000000002</v>
      </c>
      <c r="S99" s="258">
        <f>S95-S98</f>
        <v>9.34</v>
      </c>
      <c r="T99" s="765">
        <f>T95-T98</f>
        <v>8.79</v>
      </c>
      <c r="U99" s="77"/>
      <c r="V99" s="237"/>
    </row>
    <row r="100" spans="1:22" ht="12" customHeight="1">
      <c r="A100" s="237"/>
      <c r="B100" s="58"/>
      <c r="C100" s="59"/>
      <c r="D100" s="477"/>
      <c r="E100" s="522"/>
      <c r="F100" s="477"/>
      <c r="G100" s="409"/>
      <c r="H100" s="122"/>
      <c r="I100" s="122"/>
      <c r="J100" s="122"/>
      <c r="K100" s="50"/>
      <c r="L100" s="779"/>
      <c r="M100" s="414"/>
      <c r="N100" s="477"/>
      <c r="O100" s="522"/>
      <c r="P100" s="477"/>
      <c r="Q100" s="409"/>
      <c r="R100" s="122"/>
      <c r="S100" s="122"/>
      <c r="T100" s="122"/>
      <c r="U100" s="50"/>
      <c r="V100" s="237"/>
    </row>
    <row r="101" spans="1:22" ht="9" customHeight="1">
      <c r="A101" s="237"/>
      <c r="B101" s="237"/>
      <c r="C101" s="244"/>
      <c r="D101" s="237"/>
      <c r="E101" s="245"/>
      <c r="F101" s="237"/>
      <c r="G101" s="247"/>
      <c r="H101" s="247"/>
      <c r="I101" s="247"/>
      <c r="J101" s="246"/>
      <c r="K101" s="237"/>
      <c r="L101" s="780"/>
      <c r="M101" s="780"/>
      <c r="N101" s="237"/>
      <c r="O101" s="245"/>
      <c r="P101" s="237"/>
      <c r="Q101" s="247"/>
      <c r="R101" s="247"/>
      <c r="S101" s="247"/>
      <c r="T101" s="246"/>
      <c r="U101" s="237"/>
      <c r="V101" s="237"/>
    </row>
    <row r="102" spans="1:22" s="7" customFormat="1" ht="13.5" customHeight="1">
      <c r="A102" s="66"/>
      <c r="B102" s="121" t="s">
        <v>137</v>
      </c>
      <c r="C102" s="170"/>
      <c r="D102" s="170"/>
      <c r="E102" s="130"/>
      <c r="F102" s="170"/>
      <c r="G102" s="68"/>
      <c r="H102" s="68"/>
      <c r="I102" s="68"/>
      <c r="J102" s="67"/>
      <c r="K102" s="170"/>
      <c r="L102" s="442"/>
      <c r="M102" s="442"/>
      <c r="N102" s="170"/>
      <c r="O102" s="130"/>
      <c r="P102" s="170"/>
      <c r="Q102" s="68"/>
      <c r="R102" s="68"/>
      <c r="S102" s="68"/>
      <c r="T102" s="67"/>
      <c r="U102" s="67"/>
      <c r="V102" s="66"/>
    </row>
    <row r="103" spans="1:22" s="7" customFormat="1" ht="13.5" customHeight="1">
      <c r="A103" s="66"/>
      <c r="B103" s="121" t="s">
        <v>550</v>
      </c>
      <c r="C103" s="170"/>
      <c r="D103" s="170"/>
      <c r="E103" s="130"/>
      <c r="F103" s="170"/>
      <c r="G103" s="68"/>
      <c r="H103" s="68"/>
      <c r="I103" s="68"/>
      <c r="J103" s="67"/>
      <c r="K103" s="170"/>
      <c r="L103" s="442"/>
      <c r="M103" s="442"/>
      <c r="N103" s="170"/>
      <c r="O103" s="130"/>
      <c r="P103" s="170"/>
      <c r="Q103" s="68"/>
      <c r="R103" s="68"/>
      <c r="S103" s="68"/>
      <c r="T103" s="67"/>
      <c r="U103" s="67"/>
      <c r="V103" s="66"/>
    </row>
    <row r="104" spans="1:22" s="7" customFormat="1" ht="13.5" customHeight="1">
      <c r="A104" s="58"/>
      <c r="B104" s="597"/>
      <c r="C104" s="545"/>
      <c r="D104" s="546"/>
      <c r="E104" s="547"/>
      <c r="F104" s="546"/>
      <c r="G104" s="274"/>
      <c r="H104" s="274"/>
      <c r="I104" s="274"/>
      <c r="J104" s="546"/>
      <c r="K104" s="1"/>
      <c r="L104" s="786"/>
      <c r="M104" s="786"/>
      <c r="N104" s="546"/>
      <c r="O104" s="547"/>
      <c r="P104" s="546"/>
      <c r="Q104" s="548"/>
      <c r="R104" s="274"/>
      <c r="S104" s="274"/>
      <c r="T104" s="546"/>
      <c r="U104" s="546"/>
      <c r="V104" s="58"/>
    </row>
    <row r="105" spans="3:15" ht="12" customHeight="1">
      <c r="C105" s="1"/>
      <c r="E105" s="1"/>
      <c r="L105" s="6"/>
      <c r="M105" s="6"/>
      <c r="O105" s="1"/>
    </row>
    <row r="106" spans="4:19" ht="12" customHeight="1">
      <c r="D106" s="5"/>
      <c r="E106" s="5"/>
      <c r="F106" s="5"/>
      <c r="G106" s="6"/>
      <c r="H106" s="6"/>
      <c r="I106" s="6"/>
      <c r="K106" s="5"/>
      <c r="L106" s="444"/>
      <c r="M106" s="444"/>
      <c r="N106" s="5"/>
      <c r="O106" s="5"/>
      <c r="P106" s="5"/>
      <c r="Q106" s="6"/>
      <c r="R106" s="6"/>
      <c r="S106" s="6"/>
    </row>
    <row r="107" spans="4:19" ht="12" customHeight="1">
      <c r="D107" s="5"/>
      <c r="E107" s="5"/>
      <c r="F107" s="5"/>
      <c r="G107" s="6"/>
      <c r="H107" s="6"/>
      <c r="I107" s="6"/>
      <c r="K107" s="5"/>
      <c r="L107" s="444"/>
      <c r="M107" s="444"/>
      <c r="N107" s="5"/>
      <c r="O107" s="5"/>
      <c r="P107" s="5"/>
      <c r="Q107" s="6"/>
      <c r="R107" s="6"/>
      <c r="S107" s="6"/>
    </row>
    <row r="108" spans="4:19" ht="12" customHeight="1">
      <c r="D108" s="5"/>
      <c r="E108" s="5"/>
      <c r="F108" s="5"/>
      <c r="G108" s="6"/>
      <c r="H108" s="6"/>
      <c r="I108" s="6"/>
      <c r="K108" s="5"/>
      <c r="L108" s="444"/>
      <c r="M108" s="444"/>
      <c r="N108" s="5"/>
      <c r="O108" s="5"/>
      <c r="P108" s="5"/>
      <c r="Q108" s="6"/>
      <c r="R108" s="6"/>
      <c r="S108" s="6"/>
    </row>
    <row r="109" spans="4:16" ht="12" customHeight="1">
      <c r="D109" s="5"/>
      <c r="E109" s="5"/>
      <c r="F109" s="5"/>
      <c r="K109" s="5"/>
      <c r="L109" s="444"/>
      <c r="M109" s="444"/>
      <c r="N109" s="5"/>
      <c r="O109" s="5"/>
      <c r="P109" s="5"/>
    </row>
    <row r="110" spans="5:15" ht="12" customHeight="1">
      <c r="E110" s="188"/>
      <c r="O110" s="188"/>
    </row>
  </sheetData>
  <sheetProtection password="C7A0" sheet="1" objects="1" scenarios="1"/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52" r:id="rId1"/>
  <headerFooter alignWithMargins="0">
    <oddFooter xml:space="preserve">&amp;L&amp;"KPN Sans,Regular"KPN Investor Relations&amp;C&amp;"KPN Sans,Regular"&amp;A&amp;R&amp;"KPN Sans,Regular"Q4 2008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43" customWidth="1"/>
    <col min="2" max="2" width="0.875" style="43" customWidth="1"/>
    <col min="3" max="3" width="10.875" style="43" customWidth="1"/>
    <col min="4" max="4" width="7.75390625" style="43" customWidth="1"/>
    <col min="5" max="5" width="8.75390625" style="43" customWidth="1"/>
    <col min="6" max="6" width="8.875" style="45" customWidth="1"/>
    <col min="7" max="7" width="14.875" style="45" customWidth="1"/>
    <col min="8" max="8" width="8.75390625" style="119" bestFit="1" customWidth="1"/>
    <col min="9" max="9" width="6.875" style="46" bestFit="1" customWidth="1"/>
    <col min="10" max="10" width="10.75390625" style="43" customWidth="1"/>
    <col min="11" max="11" width="7.25390625" style="43" customWidth="1"/>
    <col min="12" max="12" width="11.75390625" style="43" customWidth="1"/>
    <col min="13" max="13" width="13.75390625" style="46" customWidth="1"/>
    <col min="14" max="14" width="38.00390625" style="377" customWidth="1"/>
    <col min="15" max="15" width="16.00390625" style="43" bestFit="1" customWidth="1"/>
    <col min="16" max="16" width="12.75390625" style="43" customWidth="1"/>
    <col min="17" max="17" width="13.75390625" style="43" customWidth="1"/>
    <col min="18" max="18" width="12.00390625" style="46" customWidth="1"/>
    <col min="19" max="19" width="0.875" style="43" customWidth="1"/>
    <col min="20" max="20" width="1.75390625" style="43" customWidth="1"/>
    <col min="21" max="16384" width="9.125" style="43" customWidth="1"/>
  </cols>
  <sheetData>
    <row r="1" spans="1:20" ht="9" customHeight="1">
      <c r="A1" s="243"/>
      <c r="B1" s="243"/>
      <c r="C1" s="243"/>
      <c r="D1" s="243"/>
      <c r="E1" s="243"/>
      <c r="F1" s="249"/>
      <c r="G1" s="249"/>
      <c r="H1" s="250"/>
      <c r="I1" s="251"/>
      <c r="J1" s="243"/>
      <c r="K1" s="243"/>
      <c r="L1" s="243"/>
      <c r="M1" s="251"/>
      <c r="N1" s="368"/>
      <c r="O1" s="243"/>
      <c r="P1" s="243"/>
      <c r="Q1" s="243"/>
      <c r="R1" s="251"/>
      <c r="S1" s="243"/>
      <c r="T1" s="243"/>
    </row>
    <row r="2" spans="1:21" ht="15" customHeight="1">
      <c r="A2" s="243"/>
      <c r="B2" s="88"/>
      <c r="C2" s="1286" t="s">
        <v>547</v>
      </c>
      <c r="D2" s="1287"/>
      <c r="E2" s="1287"/>
      <c r="F2" s="1287"/>
      <c r="G2" s="89"/>
      <c r="H2" s="94"/>
      <c r="I2" s="91"/>
      <c r="J2" s="92"/>
      <c r="K2" s="93"/>
      <c r="L2" s="92"/>
      <c r="M2" s="91"/>
      <c r="N2" s="379"/>
      <c r="O2" s="90"/>
      <c r="P2" s="90"/>
      <c r="Q2" s="90"/>
      <c r="R2" s="95"/>
      <c r="S2" s="91"/>
      <c r="T2" s="243"/>
      <c r="U2" s="44"/>
    </row>
    <row r="3" spans="1:21" ht="7.5" customHeight="1">
      <c r="A3" s="243"/>
      <c r="B3" s="88"/>
      <c r="C3" s="92"/>
      <c r="D3" s="92"/>
      <c r="E3" s="92"/>
      <c r="F3" s="92"/>
      <c r="G3" s="92"/>
      <c r="H3" s="115"/>
      <c r="I3" s="96"/>
      <c r="J3" s="92"/>
      <c r="K3" s="92"/>
      <c r="L3" s="92"/>
      <c r="M3" s="96"/>
      <c r="N3" s="382"/>
      <c r="O3" s="92"/>
      <c r="P3" s="92"/>
      <c r="Q3" s="92"/>
      <c r="R3" s="96"/>
      <c r="S3" s="97"/>
      <c r="T3" s="243"/>
      <c r="U3" s="42"/>
    </row>
    <row r="4" spans="1:21" s="377" customFormat="1" ht="49.5" customHeight="1">
      <c r="A4" s="368"/>
      <c r="B4" s="369"/>
      <c r="C4" s="378"/>
      <c r="D4" s="379" t="s">
        <v>34</v>
      </c>
      <c r="E4" s="379" t="s">
        <v>35</v>
      </c>
      <c r="F4" s="98" t="s">
        <v>55</v>
      </c>
      <c r="G4" s="342" t="s">
        <v>169</v>
      </c>
      <c r="H4" s="379" t="s">
        <v>36</v>
      </c>
      <c r="I4" s="380" t="s">
        <v>37</v>
      </c>
      <c r="J4" s="523" t="s">
        <v>38</v>
      </c>
      <c r="K4" s="524" t="s">
        <v>60</v>
      </c>
      <c r="L4" s="343" t="s">
        <v>39</v>
      </c>
      <c r="M4" s="380" t="s">
        <v>40</v>
      </c>
      <c r="N4" s="99" t="s">
        <v>62</v>
      </c>
      <c r="O4" s="99" t="s">
        <v>41</v>
      </c>
      <c r="P4" s="99" t="s">
        <v>42</v>
      </c>
      <c r="Q4" s="99" t="s">
        <v>43</v>
      </c>
      <c r="R4" s="99" t="s">
        <v>61</v>
      </c>
      <c r="S4" s="100"/>
      <c r="T4" s="368"/>
      <c r="U4" s="376"/>
    </row>
    <row r="5" spans="1:21" ht="7.5" customHeight="1">
      <c r="A5" s="243"/>
      <c r="B5" s="88"/>
      <c r="C5" s="90"/>
      <c r="D5" s="90"/>
      <c r="E5" s="90"/>
      <c r="F5" s="90"/>
      <c r="G5" s="90"/>
      <c r="H5" s="94"/>
      <c r="I5" s="91"/>
      <c r="J5" s="92"/>
      <c r="K5" s="92"/>
      <c r="L5" s="90"/>
      <c r="M5" s="91"/>
      <c r="N5" s="378"/>
      <c r="O5" s="90"/>
      <c r="P5" s="90"/>
      <c r="Q5" s="90"/>
      <c r="R5" s="91"/>
      <c r="S5" s="101"/>
      <c r="T5" s="243"/>
      <c r="U5" s="42"/>
    </row>
    <row r="6" spans="1:21" s="377" customFormat="1" ht="51">
      <c r="A6" s="368"/>
      <c r="B6" s="369"/>
      <c r="C6" s="370" t="s">
        <v>59</v>
      </c>
      <c r="D6" s="371" t="s">
        <v>48</v>
      </c>
      <c r="E6" s="116" t="s">
        <v>45</v>
      </c>
      <c r="F6" s="372">
        <v>700</v>
      </c>
      <c r="G6" s="373">
        <v>700</v>
      </c>
      <c r="H6" s="117" t="s">
        <v>89</v>
      </c>
      <c r="I6" s="116"/>
      <c r="J6" s="525" t="s">
        <v>254</v>
      </c>
      <c r="K6" s="526" t="s">
        <v>454</v>
      </c>
      <c r="L6" s="374" t="s">
        <v>255</v>
      </c>
      <c r="M6" s="116" t="s">
        <v>90</v>
      </c>
      <c r="N6" s="102" t="s">
        <v>266</v>
      </c>
      <c r="O6" s="102" t="s">
        <v>455</v>
      </c>
      <c r="P6" s="102" t="s">
        <v>51</v>
      </c>
      <c r="Q6" s="102" t="s">
        <v>47</v>
      </c>
      <c r="R6" s="183" t="s">
        <v>91</v>
      </c>
      <c r="S6" s="375"/>
      <c r="T6" s="368"/>
      <c r="U6" s="376"/>
    </row>
    <row r="7" spans="1:21" ht="7.5" customHeight="1">
      <c r="A7" s="243"/>
      <c r="B7" s="88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382"/>
      <c r="O7" s="92"/>
      <c r="P7" s="92"/>
      <c r="Q7" s="92"/>
      <c r="R7" s="96"/>
      <c r="S7" s="97"/>
      <c r="T7" s="243"/>
      <c r="U7" s="42"/>
    </row>
    <row r="8" spans="1:21" s="377" customFormat="1" ht="51">
      <c r="A8" s="368"/>
      <c r="B8" s="369"/>
      <c r="C8" s="370" t="s">
        <v>58</v>
      </c>
      <c r="D8" s="371" t="s">
        <v>44</v>
      </c>
      <c r="E8" s="116" t="s">
        <v>50</v>
      </c>
      <c r="F8" s="372">
        <v>1750</v>
      </c>
      <c r="G8" s="445">
        <v>1299</v>
      </c>
      <c r="H8" s="117">
        <v>0.08</v>
      </c>
      <c r="I8" s="116"/>
      <c r="J8" s="525" t="s">
        <v>83</v>
      </c>
      <c r="K8" s="527" t="s">
        <v>63</v>
      </c>
      <c r="L8" s="374" t="s">
        <v>84</v>
      </c>
      <c r="M8" s="116" t="s">
        <v>53</v>
      </c>
      <c r="N8" s="102" t="s">
        <v>409</v>
      </c>
      <c r="O8" s="102" t="s">
        <v>56</v>
      </c>
      <c r="P8" s="102" t="s">
        <v>46</v>
      </c>
      <c r="Q8" s="102" t="s">
        <v>57</v>
      </c>
      <c r="R8" s="183" t="s">
        <v>49</v>
      </c>
      <c r="S8" s="375"/>
      <c r="T8" s="368"/>
      <c r="U8" s="376"/>
    </row>
    <row r="9" spans="1:21" ht="7.5" customHeight="1">
      <c r="A9" s="243"/>
      <c r="B9" s="88"/>
      <c r="C9" s="92"/>
      <c r="D9" s="92"/>
      <c r="E9" s="92"/>
      <c r="F9" s="92"/>
      <c r="G9" s="92"/>
      <c r="H9" s="92"/>
      <c r="I9" s="92"/>
      <c r="J9" s="92"/>
      <c r="K9" s="92"/>
      <c r="L9" s="92"/>
      <c r="M9" s="96"/>
      <c r="N9" s="382"/>
      <c r="O9" s="92"/>
      <c r="P9" s="92"/>
      <c r="Q9" s="92"/>
      <c r="R9" s="96"/>
      <c r="S9" s="97"/>
      <c r="T9" s="243"/>
      <c r="U9" s="42"/>
    </row>
    <row r="10" spans="1:21" s="377" customFormat="1" ht="36" customHeight="1">
      <c r="A10" s="368"/>
      <c r="B10" s="369"/>
      <c r="C10" s="370" t="s">
        <v>59</v>
      </c>
      <c r="D10" s="371" t="s">
        <v>48</v>
      </c>
      <c r="E10" s="116" t="s">
        <v>45</v>
      </c>
      <c r="F10" s="372">
        <v>1425</v>
      </c>
      <c r="G10" s="373">
        <v>1425</v>
      </c>
      <c r="H10" s="117">
        <v>0.045</v>
      </c>
      <c r="I10" s="116"/>
      <c r="J10" s="525" t="s">
        <v>254</v>
      </c>
      <c r="K10" s="526" t="s">
        <v>257</v>
      </c>
      <c r="L10" s="374" t="s">
        <v>256</v>
      </c>
      <c r="M10" s="116" t="s">
        <v>93</v>
      </c>
      <c r="N10" s="102"/>
      <c r="O10" s="102" t="s">
        <v>519</v>
      </c>
      <c r="P10" s="102" t="s">
        <v>51</v>
      </c>
      <c r="Q10" s="102" t="s">
        <v>47</v>
      </c>
      <c r="R10" s="183" t="s">
        <v>92</v>
      </c>
      <c r="S10" s="375"/>
      <c r="T10" s="368"/>
      <c r="U10" s="376"/>
    </row>
    <row r="11" spans="1:21" ht="7.5" customHeight="1">
      <c r="A11" s="243"/>
      <c r="B11" s="88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382"/>
      <c r="O11" s="92"/>
      <c r="P11" s="92"/>
      <c r="Q11" s="92"/>
      <c r="R11" s="96"/>
      <c r="S11" s="97"/>
      <c r="T11" s="243"/>
      <c r="U11" s="42"/>
    </row>
    <row r="12" spans="1:21" s="377" customFormat="1" ht="38.25">
      <c r="A12" s="368"/>
      <c r="B12" s="369"/>
      <c r="C12" s="370" t="s">
        <v>59</v>
      </c>
      <c r="D12" s="371" t="s">
        <v>48</v>
      </c>
      <c r="E12" s="116" t="s">
        <v>45</v>
      </c>
      <c r="F12" s="372">
        <v>1250</v>
      </c>
      <c r="G12" s="373">
        <v>1250</v>
      </c>
      <c r="H12" s="117">
        <v>0.05</v>
      </c>
      <c r="I12" s="116"/>
      <c r="J12" s="525" t="s">
        <v>312</v>
      </c>
      <c r="K12" s="526" t="s">
        <v>313</v>
      </c>
      <c r="L12" s="374" t="s">
        <v>314</v>
      </c>
      <c r="M12" s="116" t="s">
        <v>315</v>
      </c>
      <c r="N12" s="102" t="s">
        <v>295</v>
      </c>
      <c r="O12" s="102" t="s">
        <v>520</v>
      </c>
      <c r="P12" s="102" t="s">
        <v>46</v>
      </c>
      <c r="Q12" s="102" t="s">
        <v>47</v>
      </c>
      <c r="R12" s="183" t="s">
        <v>92</v>
      </c>
      <c r="S12" s="375"/>
      <c r="T12" s="368"/>
      <c r="U12" s="376"/>
    </row>
    <row r="13" spans="1:21" ht="7.5" customHeight="1">
      <c r="A13" s="243"/>
      <c r="B13" s="88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382"/>
      <c r="O13" s="92"/>
      <c r="P13" s="92"/>
      <c r="Q13" s="92"/>
      <c r="R13" s="96"/>
      <c r="S13" s="97"/>
      <c r="T13" s="243"/>
      <c r="U13" s="42"/>
    </row>
    <row r="14" spans="1:21" s="377" customFormat="1" ht="38.25">
      <c r="A14" s="368"/>
      <c r="B14" s="369"/>
      <c r="C14" s="370" t="s">
        <v>59</v>
      </c>
      <c r="D14" s="371" t="s">
        <v>48</v>
      </c>
      <c r="E14" s="116" t="s">
        <v>45</v>
      </c>
      <c r="F14" s="372">
        <v>850</v>
      </c>
      <c r="G14" s="373">
        <v>850</v>
      </c>
      <c r="H14" s="117">
        <v>0.045</v>
      </c>
      <c r="I14" s="116"/>
      <c r="J14" s="525" t="s">
        <v>258</v>
      </c>
      <c r="K14" s="526" t="s">
        <v>259</v>
      </c>
      <c r="L14" s="374" t="s">
        <v>260</v>
      </c>
      <c r="M14" s="116" t="s">
        <v>150</v>
      </c>
      <c r="N14" s="102" t="s">
        <v>168</v>
      </c>
      <c r="O14" s="102" t="s">
        <v>456</v>
      </c>
      <c r="P14" s="102" t="s">
        <v>46</v>
      </c>
      <c r="Q14" s="102" t="s">
        <v>47</v>
      </c>
      <c r="R14" s="183" t="s">
        <v>92</v>
      </c>
      <c r="S14" s="375"/>
      <c r="T14" s="368"/>
      <c r="U14" s="376"/>
    </row>
    <row r="15" spans="1:21" ht="7.5" customHeight="1">
      <c r="A15" s="243"/>
      <c r="B15" s="88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382"/>
      <c r="O15" s="92"/>
      <c r="P15" s="92"/>
      <c r="Q15" s="92"/>
      <c r="R15" s="96"/>
      <c r="S15" s="97"/>
      <c r="T15" s="243"/>
      <c r="U15" s="42"/>
    </row>
    <row r="16" spans="1:21" s="377" customFormat="1" ht="51">
      <c r="A16" s="368"/>
      <c r="B16" s="369"/>
      <c r="C16" s="370" t="s">
        <v>59</v>
      </c>
      <c r="D16" s="371" t="s">
        <v>48</v>
      </c>
      <c r="E16" s="116" t="s">
        <v>45</v>
      </c>
      <c r="F16" s="372">
        <v>850</v>
      </c>
      <c r="G16" s="373">
        <f>850</f>
        <v>850</v>
      </c>
      <c r="H16" s="117">
        <v>0.0625</v>
      </c>
      <c r="I16" s="116"/>
      <c r="J16" s="525" t="s">
        <v>521</v>
      </c>
      <c r="K16" s="526" t="s">
        <v>522</v>
      </c>
      <c r="L16" s="374" t="s">
        <v>523</v>
      </c>
      <c r="M16" s="116" t="s">
        <v>524</v>
      </c>
      <c r="N16" s="102" t="s">
        <v>525</v>
      </c>
      <c r="O16" s="102" t="s">
        <v>526</v>
      </c>
      <c r="P16" s="102" t="s">
        <v>46</v>
      </c>
      <c r="Q16" s="102" t="s">
        <v>47</v>
      </c>
      <c r="R16" s="183" t="s">
        <v>92</v>
      </c>
      <c r="S16" s="375"/>
      <c r="T16" s="368"/>
      <c r="U16" s="376"/>
    </row>
    <row r="17" spans="1:21" ht="7.5" customHeight="1">
      <c r="A17" s="243"/>
      <c r="B17" s="88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382"/>
      <c r="O17" s="92"/>
      <c r="P17" s="92"/>
      <c r="Q17" s="92"/>
      <c r="R17" s="96"/>
      <c r="S17" s="97"/>
      <c r="T17" s="243"/>
      <c r="U17" s="42"/>
    </row>
    <row r="18" spans="1:21" s="377" customFormat="1" ht="51">
      <c r="A18" s="368"/>
      <c r="B18" s="369"/>
      <c r="C18" s="370" t="s">
        <v>59</v>
      </c>
      <c r="D18" s="371" t="s">
        <v>48</v>
      </c>
      <c r="E18" s="116" t="s">
        <v>45</v>
      </c>
      <c r="F18" s="372">
        <v>650</v>
      </c>
      <c r="G18" s="445">
        <v>650</v>
      </c>
      <c r="H18" s="117">
        <v>0.0475</v>
      </c>
      <c r="I18" s="116"/>
      <c r="J18" s="528" t="s">
        <v>291</v>
      </c>
      <c r="K18" s="526" t="s">
        <v>292</v>
      </c>
      <c r="L18" s="381" t="s">
        <v>296</v>
      </c>
      <c r="M18" s="116" t="s">
        <v>297</v>
      </c>
      <c r="N18" s="102" t="s">
        <v>295</v>
      </c>
      <c r="O18" s="102" t="s">
        <v>527</v>
      </c>
      <c r="P18" s="102" t="s">
        <v>46</v>
      </c>
      <c r="Q18" s="102" t="s">
        <v>47</v>
      </c>
      <c r="R18" s="183" t="s">
        <v>92</v>
      </c>
      <c r="S18" s="375"/>
      <c r="T18" s="368"/>
      <c r="U18" s="376"/>
    </row>
    <row r="19" spans="1:21" ht="7.5" customHeight="1">
      <c r="A19" s="243"/>
      <c r="B19" s="8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6"/>
      <c r="N19" s="382"/>
      <c r="O19" s="92"/>
      <c r="P19" s="92"/>
      <c r="Q19" s="92"/>
      <c r="R19" s="96"/>
      <c r="S19" s="97"/>
      <c r="T19" s="243"/>
      <c r="U19" s="42"/>
    </row>
    <row r="20" spans="1:21" s="377" customFormat="1" ht="51">
      <c r="A20" s="368"/>
      <c r="B20" s="369"/>
      <c r="C20" s="370" t="s">
        <v>59</v>
      </c>
      <c r="D20" s="371" t="s">
        <v>48</v>
      </c>
      <c r="E20" s="116" t="s">
        <v>45</v>
      </c>
      <c r="F20" s="372">
        <v>1000</v>
      </c>
      <c r="G20" s="373">
        <v>1000</v>
      </c>
      <c r="H20" s="117">
        <v>0.04</v>
      </c>
      <c r="I20" s="116"/>
      <c r="J20" s="525" t="s">
        <v>110</v>
      </c>
      <c r="K20" s="526" t="s">
        <v>111</v>
      </c>
      <c r="L20" s="374" t="s">
        <v>107</v>
      </c>
      <c r="M20" s="116" t="s">
        <v>128</v>
      </c>
      <c r="N20" s="102"/>
      <c r="O20" s="800" t="s">
        <v>457</v>
      </c>
      <c r="P20" s="102" t="s">
        <v>46</v>
      </c>
      <c r="Q20" s="102" t="s">
        <v>47</v>
      </c>
      <c r="R20" s="183" t="s">
        <v>92</v>
      </c>
      <c r="S20" s="375"/>
      <c r="T20" s="368"/>
      <c r="U20" s="376"/>
    </row>
    <row r="21" spans="1:21" ht="7.5" customHeight="1">
      <c r="A21" s="243"/>
      <c r="B21" s="88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6"/>
      <c r="N21" s="382"/>
      <c r="O21" s="92"/>
      <c r="P21" s="92"/>
      <c r="Q21" s="92"/>
      <c r="R21" s="96"/>
      <c r="S21" s="97"/>
      <c r="T21" s="243"/>
      <c r="U21" s="42"/>
    </row>
    <row r="22" spans="1:21" s="377" customFormat="1" ht="51">
      <c r="A22" s="368"/>
      <c r="B22" s="369"/>
      <c r="C22" s="370" t="s">
        <v>59</v>
      </c>
      <c r="D22" s="371" t="s">
        <v>48</v>
      </c>
      <c r="E22" s="116" t="s">
        <v>52</v>
      </c>
      <c r="F22" s="372">
        <v>275</v>
      </c>
      <c r="G22" s="373">
        <v>401</v>
      </c>
      <c r="H22" s="117">
        <v>0.0575</v>
      </c>
      <c r="I22" s="116"/>
      <c r="J22" s="525" t="s">
        <v>258</v>
      </c>
      <c r="K22" s="526" t="s">
        <v>259</v>
      </c>
      <c r="L22" s="374" t="s">
        <v>261</v>
      </c>
      <c r="M22" s="116" t="s">
        <v>151</v>
      </c>
      <c r="N22" s="102" t="s">
        <v>253</v>
      </c>
      <c r="O22" s="102" t="s">
        <v>458</v>
      </c>
      <c r="P22" s="102" t="s">
        <v>46</v>
      </c>
      <c r="Q22" s="102" t="s">
        <v>47</v>
      </c>
      <c r="R22" s="183" t="s">
        <v>92</v>
      </c>
      <c r="S22" s="375"/>
      <c r="T22" s="368"/>
      <c r="U22" s="376"/>
    </row>
    <row r="23" spans="1:21" ht="7.5" customHeight="1">
      <c r="A23" s="243"/>
      <c r="B23" s="88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6"/>
      <c r="N23" s="382"/>
      <c r="O23" s="92"/>
      <c r="P23" s="92"/>
      <c r="Q23" s="92"/>
      <c r="R23" s="96"/>
      <c r="S23" s="97"/>
      <c r="T23" s="243"/>
      <c r="U23" s="42"/>
    </row>
    <row r="24" spans="1:21" s="377" customFormat="1" ht="51">
      <c r="A24" s="368"/>
      <c r="B24" s="369"/>
      <c r="C24" s="370" t="s">
        <v>59</v>
      </c>
      <c r="D24" s="371" t="s">
        <v>48</v>
      </c>
      <c r="E24" s="116" t="s">
        <v>45</v>
      </c>
      <c r="F24" s="372">
        <f>850+75</f>
        <v>925</v>
      </c>
      <c r="G24" s="373">
        <f>850+75</f>
        <v>925</v>
      </c>
      <c r="H24" s="117">
        <v>0.065</v>
      </c>
      <c r="I24" s="116"/>
      <c r="J24" s="525" t="s">
        <v>410</v>
      </c>
      <c r="K24" s="526" t="s">
        <v>411</v>
      </c>
      <c r="L24" s="374" t="s">
        <v>412</v>
      </c>
      <c r="M24" s="116" t="s">
        <v>549</v>
      </c>
      <c r="N24" s="102" t="s">
        <v>413</v>
      </c>
      <c r="O24" s="102" t="s">
        <v>528</v>
      </c>
      <c r="P24" s="102" t="s">
        <v>46</v>
      </c>
      <c r="Q24" s="102" t="s">
        <v>47</v>
      </c>
      <c r="R24" s="183" t="s">
        <v>92</v>
      </c>
      <c r="S24" s="375"/>
      <c r="T24" s="368"/>
      <c r="U24" s="376"/>
    </row>
    <row r="25" spans="1:21" ht="7.5" customHeight="1">
      <c r="A25" s="243"/>
      <c r="B25" s="8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6"/>
      <c r="N25" s="382"/>
      <c r="O25" s="92"/>
      <c r="P25" s="92"/>
      <c r="Q25" s="92"/>
      <c r="R25" s="96"/>
      <c r="S25" s="97"/>
      <c r="T25" s="243"/>
      <c r="U25" s="42"/>
    </row>
    <row r="26" spans="1:21" s="377" customFormat="1" ht="38.25">
      <c r="A26" s="368"/>
      <c r="B26" s="369"/>
      <c r="C26" s="370" t="s">
        <v>59</v>
      </c>
      <c r="D26" s="371" t="s">
        <v>48</v>
      </c>
      <c r="E26" s="116" t="s">
        <v>45</v>
      </c>
      <c r="F26" s="372">
        <v>1000</v>
      </c>
      <c r="G26" s="373">
        <v>1000</v>
      </c>
      <c r="H26" s="117">
        <v>0.0475</v>
      </c>
      <c r="I26" s="116"/>
      <c r="J26" s="528" t="s">
        <v>262</v>
      </c>
      <c r="K26" s="526" t="s">
        <v>263</v>
      </c>
      <c r="L26" s="381" t="s">
        <v>264</v>
      </c>
      <c r="M26" s="116" t="s">
        <v>211</v>
      </c>
      <c r="N26" s="102" t="s">
        <v>210</v>
      </c>
      <c r="O26" s="102" t="s">
        <v>459</v>
      </c>
      <c r="P26" s="102" t="s">
        <v>46</v>
      </c>
      <c r="Q26" s="102" t="s">
        <v>47</v>
      </c>
      <c r="R26" s="183" t="s">
        <v>92</v>
      </c>
      <c r="S26" s="375"/>
      <c r="T26" s="368"/>
      <c r="U26" s="376"/>
    </row>
    <row r="27" spans="1:21" ht="7.5" customHeight="1">
      <c r="A27" s="243"/>
      <c r="B27" s="8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6"/>
      <c r="N27" s="382"/>
      <c r="O27" s="92"/>
      <c r="P27" s="92"/>
      <c r="Q27" s="92"/>
      <c r="R27" s="96"/>
      <c r="S27" s="97"/>
      <c r="T27" s="243"/>
      <c r="U27" s="42"/>
    </row>
    <row r="28" spans="1:21" s="377" customFormat="1" ht="51">
      <c r="A28" s="368"/>
      <c r="B28" s="369"/>
      <c r="C28" s="370" t="s">
        <v>59</v>
      </c>
      <c r="D28" s="371" t="s">
        <v>48</v>
      </c>
      <c r="E28" s="116" t="s">
        <v>52</v>
      </c>
      <c r="F28" s="372">
        <v>250</v>
      </c>
      <c r="G28" s="445">
        <v>367</v>
      </c>
      <c r="H28" s="117">
        <v>0.06</v>
      </c>
      <c r="I28" s="116"/>
      <c r="J28" s="528" t="s">
        <v>291</v>
      </c>
      <c r="K28" s="526" t="s">
        <v>292</v>
      </c>
      <c r="L28" s="381" t="s">
        <v>293</v>
      </c>
      <c r="M28" s="116" t="s">
        <v>294</v>
      </c>
      <c r="N28" s="102" t="s">
        <v>298</v>
      </c>
      <c r="O28" s="102" t="s">
        <v>460</v>
      </c>
      <c r="P28" s="102" t="s">
        <v>46</v>
      </c>
      <c r="Q28" s="102" t="s">
        <v>47</v>
      </c>
      <c r="R28" s="183" t="s">
        <v>92</v>
      </c>
      <c r="S28" s="375"/>
      <c r="T28" s="368"/>
      <c r="U28" s="376"/>
    </row>
    <row r="29" spans="1:21" ht="7.5" customHeight="1">
      <c r="A29" s="243"/>
      <c r="B29" s="88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6"/>
      <c r="N29" s="382"/>
      <c r="O29" s="92"/>
      <c r="P29" s="92"/>
      <c r="Q29" s="92"/>
      <c r="R29" s="96"/>
      <c r="S29" s="97"/>
      <c r="T29" s="243"/>
      <c r="U29" s="42"/>
    </row>
    <row r="30" spans="1:21" s="377" customFormat="1" ht="51">
      <c r="A30" s="368"/>
      <c r="B30" s="369"/>
      <c r="C30" s="103" t="s">
        <v>58</v>
      </c>
      <c r="D30" s="371" t="s">
        <v>44</v>
      </c>
      <c r="E30" s="116" t="s">
        <v>50</v>
      </c>
      <c r="F30" s="372">
        <v>1000</v>
      </c>
      <c r="G30" s="373">
        <v>891</v>
      </c>
      <c r="H30" s="117">
        <v>0.08375</v>
      </c>
      <c r="I30" s="116"/>
      <c r="J30" s="525" t="s">
        <v>83</v>
      </c>
      <c r="K30" s="527" t="s">
        <v>63</v>
      </c>
      <c r="L30" s="374" t="s">
        <v>85</v>
      </c>
      <c r="M30" s="116" t="s">
        <v>54</v>
      </c>
      <c r="N30" s="102" t="s">
        <v>299</v>
      </c>
      <c r="O30" s="102" t="s">
        <v>56</v>
      </c>
      <c r="P30" s="102" t="s">
        <v>46</v>
      </c>
      <c r="Q30" s="102" t="s">
        <v>57</v>
      </c>
      <c r="R30" s="183" t="s">
        <v>49</v>
      </c>
      <c r="S30" s="375"/>
      <c r="T30" s="368"/>
      <c r="U30" s="376"/>
    </row>
    <row r="31" spans="1:21" ht="7.5" customHeight="1">
      <c r="A31" s="243"/>
      <c r="B31" s="88"/>
      <c r="C31" s="92"/>
      <c r="D31" s="92"/>
      <c r="E31" s="92"/>
      <c r="F31" s="92"/>
      <c r="G31" s="92"/>
      <c r="H31" s="115"/>
      <c r="I31" s="96"/>
      <c r="J31" s="92"/>
      <c r="K31" s="92"/>
      <c r="L31" s="92"/>
      <c r="M31" s="96"/>
      <c r="N31" s="382"/>
      <c r="O31" s="92"/>
      <c r="P31" s="92"/>
      <c r="Q31" s="92"/>
      <c r="R31" s="96"/>
      <c r="S31" s="97"/>
      <c r="T31" s="243"/>
      <c r="U31" s="42"/>
    </row>
    <row r="32" spans="1:21" ht="14.25">
      <c r="A32" s="243"/>
      <c r="B32" s="88"/>
      <c r="C32" s="104" t="s">
        <v>71</v>
      </c>
      <c r="D32" s="105"/>
      <c r="E32" s="106"/>
      <c r="F32" s="107"/>
      <c r="G32" s="175">
        <f>SUM(G6:G30)</f>
        <v>11608</v>
      </c>
      <c r="H32" s="118"/>
      <c r="I32" s="108"/>
      <c r="J32" s="109"/>
      <c r="K32" s="110"/>
      <c r="L32" s="109"/>
      <c r="M32" s="111"/>
      <c r="N32" s="383"/>
      <c r="O32" s="112"/>
      <c r="P32" s="112"/>
      <c r="Q32" s="112"/>
      <c r="R32" s="111"/>
      <c r="S32" s="113"/>
      <c r="T32" s="243"/>
      <c r="U32" s="44"/>
    </row>
    <row r="33" spans="1:21" ht="7.5" customHeight="1">
      <c r="A33" s="243"/>
      <c r="B33" s="88"/>
      <c r="C33" s="92"/>
      <c r="D33" s="92"/>
      <c r="E33" s="92"/>
      <c r="F33" s="92"/>
      <c r="G33" s="92"/>
      <c r="H33" s="115"/>
      <c r="I33" s="96"/>
      <c r="J33" s="92"/>
      <c r="K33" s="92"/>
      <c r="L33" s="92"/>
      <c r="M33" s="96"/>
      <c r="N33" s="382"/>
      <c r="O33" s="92"/>
      <c r="P33" s="92"/>
      <c r="Q33" s="92"/>
      <c r="R33" s="96"/>
      <c r="S33" s="97"/>
      <c r="T33" s="243"/>
      <c r="U33" s="42"/>
    </row>
    <row r="34" spans="1:20" ht="9" customHeight="1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368"/>
      <c r="O34" s="243"/>
      <c r="P34" s="243"/>
      <c r="Q34" s="243"/>
      <c r="R34" s="243"/>
      <c r="S34" s="243"/>
      <c r="T34" s="243"/>
    </row>
    <row r="35" spans="1:20" ht="9" customHeight="1">
      <c r="A35" s="133"/>
      <c r="B35" s="133"/>
      <c r="C35" s="114"/>
      <c r="D35" s="133"/>
      <c r="E35" s="133"/>
      <c r="F35" s="134"/>
      <c r="G35" s="134"/>
      <c r="H35" s="135"/>
      <c r="I35" s="136"/>
      <c r="J35" s="133"/>
      <c r="K35" s="133"/>
      <c r="L35" s="133"/>
      <c r="M35" s="136"/>
      <c r="N35" s="384"/>
      <c r="O35" s="133"/>
      <c r="P35" s="133"/>
      <c r="Q35" s="133"/>
      <c r="R35" s="136"/>
      <c r="S35" s="133"/>
      <c r="T35" s="133"/>
    </row>
    <row r="36" spans="1:20" ht="12.75">
      <c r="A36" s="133"/>
      <c r="B36" s="133"/>
      <c r="C36" s="133"/>
      <c r="D36" s="133"/>
      <c r="E36" s="133"/>
      <c r="F36" s="134"/>
      <c r="G36" s="134"/>
      <c r="H36" s="135"/>
      <c r="I36" s="136"/>
      <c r="J36" s="133"/>
      <c r="K36" s="133"/>
      <c r="L36" s="133"/>
      <c r="M36" s="136"/>
      <c r="N36" s="384"/>
      <c r="O36" s="133"/>
      <c r="P36" s="133"/>
      <c r="Q36" s="133"/>
      <c r="R36" s="136"/>
      <c r="S36" s="133"/>
      <c r="T36" s="133"/>
    </row>
    <row r="37" ht="12.75">
      <c r="G37" s="119"/>
    </row>
    <row r="38" ht="12.75">
      <c r="N38" s="46"/>
    </row>
    <row r="39" ht="12.75">
      <c r="H39" s="227"/>
    </row>
  </sheetData>
  <sheetProtection password="C7A0" sheet="1" objects="1" scenarios="1"/>
  <mergeCells count="1">
    <mergeCell ref="C2:F2"/>
  </mergeCells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landscape" paperSize="9" scale="66" r:id="rId1"/>
  <headerFooter alignWithMargins="0">
    <oddFooter xml:space="preserve">&amp;L&amp;"KPN Sans,Regular"KPN Investor Relations&amp;C&amp;"KPN Sans,Regular"&amp;A&amp;R&amp;"KPN Sans,Regular"Q4 2008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43" customWidth="1"/>
    <col min="2" max="2" width="0.875" style="43" customWidth="1"/>
    <col min="3" max="3" width="51.375" style="43" customWidth="1"/>
    <col min="4" max="4" width="7.375" style="43" customWidth="1"/>
    <col min="5" max="5" width="9.00390625" style="43" customWidth="1"/>
    <col min="6" max="6" width="5.75390625" style="43" customWidth="1"/>
    <col min="7" max="7" width="9.00390625" style="43" customWidth="1"/>
    <col min="8" max="8" width="5.75390625" style="43" customWidth="1"/>
    <col min="9" max="9" width="9.00390625" style="43" customWidth="1"/>
    <col min="10" max="10" width="5.75390625" style="43" customWidth="1"/>
    <col min="11" max="11" width="9.00390625" style="43" customWidth="1"/>
    <col min="12" max="12" width="5.75390625" style="43" customWidth="1"/>
    <col min="13" max="13" width="9.00390625" style="43" customWidth="1"/>
    <col min="14" max="14" width="5.75390625" style="43" customWidth="1"/>
    <col min="15" max="15" width="0.875" style="46" customWidth="1"/>
    <col min="16" max="16" width="1.75390625" style="43" customWidth="1"/>
    <col min="17" max="16384" width="9.125" style="43" customWidth="1"/>
  </cols>
  <sheetData>
    <row r="1" spans="1:16" ht="9" customHeight="1">
      <c r="A1" s="252"/>
      <c r="B1" s="253"/>
      <c r="C1" s="254"/>
      <c r="D1" s="254"/>
      <c r="E1" s="254"/>
      <c r="F1" s="255"/>
      <c r="G1" s="255"/>
      <c r="H1" s="255"/>
      <c r="I1" s="255"/>
      <c r="J1" s="255"/>
      <c r="K1" s="255"/>
      <c r="L1" s="255"/>
      <c r="M1" s="255"/>
      <c r="N1" s="255"/>
      <c r="O1" s="253"/>
      <c r="P1" s="252"/>
    </row>
    <row r="2" spans="1:16" ht="15" customHeight="1">
      <c r="A2" s="252"/>
      <c r="B2" s="20"/>
      <c r="C2" s="326" t="s">
        <v>267</v>
      </c>
      <c r="D2" s="195"/>
      <c r="E2" s="21">
        <v>2004</v>
      </c>
      <c r="F2" s="22" t="s">
        <v>15</v>
      </c>
      <c r="G2" s="21">
        <v>2005</v>
      </c>
      <c r="H2" s="22" t="s">
        <v>15</v>
      </c>
      <c r="I2" s="21">
        <v>2006</v>
      </c>
      <c r="J2" s="22" t="s">
        <v>15</v>
      </c>
      <c r="K2" s="21">
        <v>2007</v>
      </c>
      <c r="L2" s="22" t="s">
        <v>15</v>
      </c>
      <c r="M2" s="21">
        <v>2008</v>
      </c>
      <c r="N2" s="22" t="s">
        <v>15</v>
      </c>
      <c r="O2" s="20"/>
      <c r="P2" s="252"/>
    </row>
    <row r="3" spans="1:16" ht="13.5">
      <c r="A3" s="252"/>
      <c r="B3" s="23"/>
      <c r="C3" s="327" t="s">
        <v>88</v>
      </c>
      <c r="D3" s="195"/>
      <c r="E3" s="529" t="s">
        <v>96</v>
      </c>
      <c r="F3" s="25"/>
      <c r="G3" s="529" t="s">
        <v>181</v>
      </c>
      <c r="H3" s="25"/>
      <c r="I3" s="529" t="s">
        <v>207</v>
      </c>
      <c r="J3" s="25"/>
      <c r="K3" s="529" t="s">
        <v>273</v>
      </c>
      <c r="L3" s="25"/>
      <c r="M3" s="529" t="s">
        <v>350</v>
      </c>
      <c r="N3" s="25"/>
      <c r="O3" s="23"/>
      <c r="P3" s="252"/>
    </row>
    <row r="4" spans="1:16" ht="13.5">
      <c r="A4" s="252"/>
      <c r="B4" s="23"/>
      <c r="C4" s="24"/>
      <c r="D4" s="24"/>
      <c r="E4" s="529" t="s">
        <v>97</v>
      </c>
      <c r="F4" s="25"/>
      <c r="G4" s="189"/>
      <c r="H4" s="25"/>
      <c r="I4" s="189"/>
      <c r="J4" s="25"/>
      <c r="K4" s="531" t="s">
        <v>300</v>
      </c>
      <c r="L4" s="25"/>
      <c r="M4" s="529" t="s">
        <v>465</v>
      </c>
      <c r="N4" s="25"/>
      <c r="O4" s="23"/>
      <c r="P4" s="252"/>
    </row>
    <row r="5" spans="1:16" ht="13.5">
      <c r="A5" s="252"/>
      <c r="B5" s="23"/>
      <c r="C5" s="24"/>
      <c r="D5" s="24"/>
      <c r="E5" s="529" t="s">
        <v>138</v>
      </c>
      <c r="F5" s="25"/>
      <c r="G5" s="189"/>
      <c r="H5" s="25"/>
      <c r="I5" s="189"/>
      <c r="J5" s="25"/>
      <c r="K5" s="531" t="s">
        <v>462</v>
      </c>
      <c r="L5" s="25"/>
      <c r="M5" s="529" t="s">
        <v>514</v>
      </c>
      <c r="N5" s="25"/>
      <c r="O5" s="23"/>
      <c r="P5" s="252"/>
    </row>
    <row r="6" spans="1:16" ht="13.5">
      <c r="A6" s="252"/>
      <c r="B6" s="23"/>
      <c r="C6" s="24"/>
      <c r="D6" s="24"/>
      <c r="E6" s="529" t="s">
        <v>98</v>
      </c>
      <c r="F6" s="25"/>
      <c r="G6" s="189"/>
      <c r="H6" s="25"/>
      <c r="I6" s="189"/>
      <c r="J6" s="25"/>
      <c r="K6" s="529" t="s">
        <v>301</v>
      </c>
      <c r="L6" s="25"/>
      <c r="M6" s="25"/>
      <c r="N6" s="25"/>
      <c r="O6" s="23"/>
      <c r="P6" s="252"/>
    </row>
    <row r="7" spans="1:16" ht="13.5">
      <c r="A7" s="252"/>
      <c r="B7" s="23"/>
      <c r="C7" s="24"/>
      <c r="D7" s="24"/>
      <c r="E7" s="189"/>
      <c r="F7" s="25"/>
      <c r="G7" s="189"/>
      <c r="H7" s="25"/>
      <c r="I7" s="189"/>
      <c r="J7" s="25"/>
      <c r="K7" s="529" t="s">
        <v>303</v>
      </c>
      <c r="L7" s="25"/>
      <c r="M7" s="25"/>
      <c r="N7" s="25"/>
      <c r="O7" s="23"/>
      <c r="P7" s="252"/>
    </row>
    <row r="8" spans="1:16" ht="14.25">
      <c r="A8" s="252"/>
      <c r="B8" s="26"/>
      <c r="C8" s="29" t="s">
        <v>95</v>
      </c>
      <c r="D8" s="29"/>
      <c r="E8" s="164" t="s">
        <v>18</v>
      </c>
      <c r="F8" s="166"/>
      <c r="G8" s="164"/>
      <c r="H8" s="166"/>
      <c r="I8" s="164"/>
      <c r="J8" s="166"/>
      <c r="K8" s="164" t="s">
        <v>28</v>
      </c>
      <c r="L8" s="166"/>
      <c r="M8" s="166" t="s">
        <v>28</v>
      </c>
      <c r="N8" s="166"/>
      <c r="O8" s="26"/>
      <c r="P8" s="252"/>
    </row>
    <row r="9" spans="1:16" ht="12" customHeight="1">
      <c r="A9" s="252"/>
      <c r="B9" s="28"/>
      <c r="C9" s="38" t="s">
        <v>269</v>
      </c>
      <c r="D9" s="38"/>
      <c r="E9" s="530">
        <v>15.26</v>
      </c>
      <c r="F9" s="141">
        <v>0.020735785953177377</v>
      </c>
      <c r="G9" s="30">
        <v>15.26</v>
      </c>
      <c r="H9" s="141"/>
      <c r="I9" s="30">
        <v>15.26</v>
      </c>
      <c r="J9" s="141"/>
      <c r="K9" s="30">
        <v>15.26</v>
      </c>
      <c r="L9" s="141"/>
      <c r="M9" s="558">
        <v>15.53</v>
      </c>
      <c r="N9" s="139">
        <f>M9/K9-1</f>
        <v>0.01769331585845335</v>
      </c>
      <c r="O9" s="28"/>
      <c r="P9" s="252"/>
    </row>
    <row r="10" spans="1:16" ht="12" customHeight="1">
      <c r="A10" s="252"/>
      <c r="B10" s="28"/>
      <c r="C10" s="38" t="s">
        <v>270</v>
      </c>
      <c r="D10" s="38"/>
      <c r="E10" s="530">
        <v>21.96</v>
      </c>
      <c r="F10" s="141">
        <v>0.014318706697459715</v>
      </c>
      <c r="G10" s="30">
        <v>21.96</v>
      </c>
      <c r="H10" s="141"/>
      <c r="I10" s="30">
        <v>21.96</v>
      </c>
      <c r="J10" s="141"/>
      <c r="K10" s="30">
        <v>21.96</v>
      </c>
      <c r="L10" s="141"/>
      <c r="M10" s="558">
        <v>22.36</v>
      </c>
      <c r="N10" s="139">
        <f>M10/K10-1</f>
        <v>0.01821493624772308</v>
      </c>
      <c r="O10" s="28"/>
      <c r="P10" s="252"/>
    </row>
    <row r="11" spans="1:16" ht="12" customHeight="1">
      <c r="A11" s="252"/>
      <c r="B11" s="28"/>
      <c r="C11" s="38" t="s">
        <v>268</v>
      </c>
      <c r="D11" s="38"/>
      <c r="E11" s="186"/>
      <c r="F11" s="186"/>
      <c r="G11" s="31"/>
      <c r="H11" s="186"/>
      <c r="I11" s="31"/>
      <c r="J11" s="186"/>
      <c r="K11" s="530">
        <v>12.88</v>
      </c>
      <c r="L11" s="141"/>
      <c r="M11" s="558">
        <f>K11/K9*M9</f>
        <v>13.107889908256881</v>
      </c>
      <c r="N11" s="139">
        <f>M11/K11-1</f>
        <v>0.01769331585845335</v>
      </c>
      <c r="O11" s="28"/>
      <c r="P11" s="252"/>
    </row>
    <row r="12" spans="1:16" ht="12" customHeight="1">
      <c r="A12" s="252"/>
      <c r="B12" s="28"/>
      <c r="C12" s="38" t="s">
        <v>271</v>
      </c>
      <c r="D12" s="38"/>
      <c r="E12" s="186"/>
      <c r="F12" s="186"/>
      <c r="G12" s="31"/>
      <c r="H12" s="186"/>
      <c r="I12" s="31"/>
      <c r="J12" s="186"/>
      <c r="K12" s="530">
        <v>18.8</v>
      </c>
      <c r="L12" s="141"/>
      <c r="M12" s="558">
        <f>K12/K10*M10</f>
        <v>19.142440801457195</v>
      </c>
      <c r="N12" s="139">
        <f>M12/K12-1</f>
        <v>0.01821493624772308</v>
      </c>
      <c r="O12" s="28"/>
      <c r="P12" s="252"/>
    </row>
    <row r="13" spans="1:16" ht="12" customHeight="1">
      <c r="A13" s="252"/>
      <c r="B13" s="28"/>
      <c r="C13" s="38"/>
      <c r="D13" s="38"/>
      <c r="E13" s="186"/>
      <c r="F13" s="186"/>
      <c r="G13" s="31"/>
      <c r="H13" s="186"/>
      <c r="I13" s="31"/>
      <c r="J13" s="186"/>
      <c r="K13" s="423"/>
      <c r="L13" s="423"/>
      <c r="M13" s="423"/>
      <c r="N13" s="120"/>
      <c r="O13" s="28"/>
      <c r="P13" s="252"/>
    </row>
    <row r="14" spans="1:16" ht="12" customHeight="1">
      <c r="A14" s="252"/>
      <c r="B14" s="28"/>
      <c r="C14" s="29" t="s">
        <v>278</v>
      </c>
      <c r="D14" s="38"/>
      <c r="E14" s="186"/>
      <c r="F14" s="186"/>
      <c r="G14" s="31"/>
      <c r="H14" s="186"/>
      <c r="I14" s="31"/>
      <c r="J14" s="186"/>
      <c r="K14" s="434" t="s">
        <v>28</v>
      </c>
      <c r="M14" s="166" t="s">
        <v>28</v>
      </c>
      <c r="N14" s="13"/>
      <c r="O14" s="28"/>
      <c r="P14" s="252"/>
    </row>
    <row r="15" spans="1:16" ht="12" customHeight="1">
      <c r="A15" s="252"/>
      <c r="B15" s="28"/>
      <c r="C15" s="38" t="s">
        <v>275</v>
      </c>
      <c r="D15" s="38"/>
      <c r="E15" s="186"/>
      <c r="F15" s="186"/>
      <c r="G15" s="31"/>
      <c r="H15" s="186"/>
      <c r="I15" s="31"/>
      <c r="J15" s="186"/>
      <c r="K15" s="530">
        <v>15.97</v>
      </c>
      <c r="L15" s="141"/>
      <c r="M15" s="558">
        <v>15.13</v>
      </c>
      <c r="N15" s="139">
        <f>M15/K15-1</f>
        <v>-0.05259862241703195</v>
      </c>
      <c r="O15" s="28"/>
      <c r="P15" s="252"/>
    </row>
    <row r="16" spans="1:16" ht="12" customHeight="1">
      <c r="A16" s="252"/>
      <c r="B16" s="28"/>
      <c r="C16" s="38" t="s">
        <v>276</v>
      </c>
      <c r="D16" s="38"/>
      <c r="E16" s="186"/>
      <c r="F16" s="186"/>
      <c r="G16" s="31"/>
      <c r="H16" s="186"/>
      <c r="I16" s="31"/>
      <c r="J16" s="186"/>
      <c r="K16" s="530">
        <v>20.17</v>
      </c>
      <c r="L16" s="141"/>
      <c r="M16" s="30">
        <v>20.17</v>
      </c>
      <c r="N16" s="181"/>
      <c r="O16" s="28"/>
      <c r="P16" s="252"/>
    </row>
    <row r="17" spans="1:16" ht="12" customHeight="1">
      <c r="A17" s="252"/>
      <c r="B17" s="28"/>
      <c r="C17" s="38" t="s">
        <v>277</v>
      </c>
      <c r="D17" s="38"/>
      <c r="E17" s="186"/>
      <c r="F17" s="186"/>
      <c r="G17" s="31"/>
      <c r="H17" s="186"/>
      <c r="I17" s="31"/>
      <c r="J17" s="186"/>
      <c r="K17" s="559">
        <v>26.89</v>
      </c>
      <c r="L17" s="141"/>
      <c r="M17" s="30">
        <v>26.89</v>
      </c>
      <c r="N17" s="181"/>
      <c r="O17" s="28"/>
      <c r="P17" s="252"/>
    </row>
    <row r="18" spans="1:16" ht="12" customHeight="1">
      <c r="A18" s="252"/>
      <c r="B18" s="28"/>
      <c r="C18" s="29"/>
      <c r="D18" s="29"/>
      <c r="E18" s="31"/>
      <c r="F18" s="31"/>
      <c r="G18" s="31"/>
      <c r="H18" s="31"/>
      <c r="I18" s="31"/>
      <c r="J18" s="31"/>
      <c r="K18" s="31"/>
      <c r="L18" s="32"/>
      <c r="M18" s="32"/>
      <c r="N18" s="32"/>
      <c r="O18" s="28"/>
      <c r="P18" s="252"/>
    </row>
    <row r="19" spans="1:16" ht="12" customHeight="1">
      <c r="A19" s="252"/>
      <c r="B19" s="28"/>
      <c r="C19" s="29" t="s">
        <v>17</v>
      </c>
      <c r="D19" s="29"/>
      <c r="E19" s="164"/>
      <c r="F19" s="164"/>
      <c r="G19" s="164"/>
      <c r="H19" s="164"/>
      <c r="I19" s="164"/>
      <c r="J19" s="164"/>
      <c r="K19" s="164" t="s">
        <v>18</v>
      </c>
      <c r="L19" s="165"/>
      <c r="M19" s="166" t="s">
        <v>28</v>
      </c>
      <c r="N19" s="165"/>
      <c r="O19" s="28"/>
      <c r="P19" s="252"/>
    </row>
    <row r="20" spans="1:16" ht="12" customHeight="1">
      <c r="A20" s="252"/>
      <c r="B20" s="28"/>
      <c r="C20" s="33" t="s">
        <v>19</v>
      </c>
      <c r="D20" s="33"/>
      <c r="E20" s="436">
        <v>0.0359</v>
      </c>
      <c r="F20" s="141"/>
      <c r="G20" s="34">
        <v>0.0359</v>
      </c>
      <c r="H20" s="141"/>
      <c r="I20" s="34">
        <v>0.0359</v>
      </c>
      <c r="J20" s="141"/>
      <c r="K20" s="532">
        <v>0.0363</v>
      </c>
      <c r="L20" s="141">
        <v>0.011142061281336879</v>
      </c>
      <c r="M20" s="532">
        <v>0.0369</v>
      </c>
      <c r="N20" s="139">
        <f>M20/K20-1</f>
        <v>0.016528925619834878</v>
      </c>
      <c r="O20" s="28"/>
      <c r="P20" s="252"/>
    </row>
    <row r="21" spans="1:16" ht="12" customHeight="1">
      <c r="A21" s="252"/>
      <c r="B21" s="28"/>
      <c r="C21" s="33" t="s">
        <v>20</v>
      </c>
      <c r="D21" s="33"/>
      <c r="E21" s="436">
        <v>0.0243</v>
      </c>
      <c r="F21" s="141"/>
      <c r="G21" s="34">
        <v>0.0243</v>
      </c>
      <c r="H21" s="141"/>
      <c r="I21" s="34">
        <v>0.0243</v>
      </c>
      <c r="J21" s="141"/>
      <c r="K21" s="532">
        <v>0.0246</v>
      </c>
      <c r="L21" s="141">
        <v>0.012345679012345734</v>
      </c>
      <c r="M21" s="532">
        <v>0.025</v>
      </c>
      <c r="N21" s="139">
        <f>M21/K21-1</f>
        <v>0.016260162601626105</v>
      </c>
      <c r="O21" s="28"/>
      <c r="P21" s="252"/>
    </row>
    <row r="22" spans="1:16" ht="12" customHeight="1">
      <c r="A22" s="252"/>
      <c r="B22" s="28"/>
      <c r="C22" s="33" t="s">
        <v>21</v>
      </c>
      <c r="D22" s="33"/>
      <c r="E22" s="436">
        <v>0.013</v>
      </c>
      <c r="F22" s="141"/>
      <c r="G22" s="34">
        <v>0.013</v>
      </c>
      <c r="H22" s="141"/>
      <c r="I22" s="34">
        <v>0.013</v>
      </c>
      <c r="J22" s="141"/>
      <c r="K22" s="533">
        <v>0.0111</v>
      </c>
      <c r="L22" s="141">
        <v>-0.14615384615384608</v>
      </c>
      <c r="M22" s="532">
        <v>0.0113</v>
      </c>
      <c r="N22" s="139">
        <f>M22/K22-1</f>
        <v>0.018018018018017834</v>
      </c>
      <c r="O22" s="28"/>
      <c r="P22" s="252"/>
    </row>
    <row r="23" spans="1:16" ht="12" customHeight="1">
      <c r="A23" s="252"/>
      <c r="B23" s="28"/>
      <c r="C23" s="33" t="s">
        <v>22</v>
      </c>
      <c r="D23" s="33"/>
      <c r="E23" s="436">
        <v>0.0087</v>
      </c>
      <c r="F23" s="141"/>
      <c r="G23" s="34">
        <v>0.0087</v>
      </c>
      <c r="H23" s="141"/>
      <c r="I23" s="34">
        <v>0.0087</v>
      </c>
      <c r="J23" s="141"/>
      <c r="K23" s="533">
        <v>0.0111</v>
      </c>
      <c r="L23" s="141">
        <v>0.27586206896551735</v>
      </c>
      <c r="M23" s="532">
        <v>0.0113</v>
      </c>
      <c r="N23" s="139">
        <f>M23/K23-1</f>
        <v>0.018018018018017834</v>
      </c>
      <c r="O23" s="28"/>
      <c r="P23" s="252"/>
    </row>
    <row r="24" spans="1:16" ht="12" customHeight="1">
      <c r="A24" s="252"/>
      <c r="B24" s="28"/>
      <c r="C24" s="33"/>
      <c r="D24" s="33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28"/>
      <c r="P24" s="252"/>
    </row>
    <row r="25" spans="1:16" ht="12" customHeight="1">
      <c r="A25" s="252"/>
      <c r="B25" s="26"/>
      <c r="C25" s="27" t="s">
        <v>23</v>
      </c>
      <c r="D25" s="27"/>
      <c r="E25" s="164"/>
      <c r="F25" s="164"/>
      <c r="G25" s="164"/>
      <c r="H25" s="164"/>
      <c r="I25" s="164"/>
      <c r="J25" s="164"/>
      <c r="K25" s="164" t="s">
        <v>18</v>
      </c>
      <c r="L25" s="159"/>
      <c r="M25" s="166" t="s">
        <v>28</v>
      </c>
      <c r="N25" s="159"/>
      <c r="O25" s="26"/>
      <c r="P25" s="252"/>
    </row>
    <row r="26" spans="1:16" ht="12" customHeight="1">
      <c r="A26" s="252"/>
      <c r="B26" s="26"/>
      <c r="C26" s="33" t="s">
        <v>19</v>
      </c>
      <c r="D26" s="33"/>
      <c r="E26" s="436">
        <v>0.0435</v>
      </c>
      <c r="F26" s="141"/>
      <c r="G26" s="34">
        <v>0.0435</v>
      </c>
      <c r="H26" s="141"/>
      <c r="I26" s="34">
        <v>0.0435</v>
      </c>
      <c r="J26" s="141"/>
      <c r="K26" s="532">
        <v>0.044</v>
      </c>
      <c r="L26" s="141">
        <v>0.011494252873563315</v>
      </c>
      <c r="M26" s="532">
        <v>0.0447</v>
      </c>
      <c r="N26" s="139">
        <f>M26/K26-1</f>
        <v>0.015909090909090873</v>
      </c>
      <c r="O26" s="26"/>
      <c r="P26" s="252"/>
    </row>
    <row r="27" spans="1:16" ht="12" customHeight="1">
      <c r="A27" s="252"/>
      <c r="B27" s="23"/>
      <c r="C27" s="24" t="s">
        <v>20</v>
      </c>
      <c r="D27" s="24"/>
      <c r="E27" s="436">
        <v>0.0369</v>
      </c>
      <c r="F27" s="141"/>
      <c r="G27" s="34">
        <v>0.0369</v>
      </c>
      <c r="H27" s="141"/>
      <c r="I27" s="34">
        <v>0.0369</v>
      </c>
      <c r="J27" s="141"/>
      <c r="K27" s="532">
        <v>0.0373</v>
      </c>
      <c r="L27" s="141">
        <v>0.010840108401083848</v>
      </c>
      <c r="M27" s="532">
        <v>0.0379</v>
      </c>
      <c r="N27" s="139">
        <f>M27/K27-1</f>
        <v>0.01608579088471851</v>
      </c>
      <c r="O27" s="23"/>
      <c r="P27" s="252"/>
    </row>
    <row r="28" spans="1:16" ht="12" customHeight="1">
      <c r="A28" s="252"/>
      <c r="B28" s="28"/>
      <c r="C28" s="33" t="s">
        <v>21</v>
      </c>
      <c r="D28" s="33"/>
      <c r="E28" s="436">
        <v>0.0175</v>
      </c>
      <c r="F28" s="141"/>
      <c r="G28" s="34">
        <v>0.0175</v>
      </c>
      <c r="H28" s="141"/>
      <c r="I28" s="34">
        <v>0.0175</v>
      </c>
      <c r="J28" s="141"/>
      <c r="K28" s="532">
        <v>0.0177</v>
      </c>
      <c r="L28" s="141">
        <v>0.011428571428571344</v>
      </c>
      <c r="M28" s="532">
        <v>0.018</v>
      </c>
      <c r="N28" s="139">
        <f>M28/K28-1</f>
        <v>0.016949152542372836</v>
      </c>
      <c r="O28" s="28"/>
      <c r="P28" s="252"/>
    </row>
    <row r="29" spans="1:16" ht="12" customHeight="1">
      <c r="A29" s="252"/>
      <c r="B29" s="28"/>
      <c r="C29" s="33"/>
      <c r="D29" s="33"/>
      <c r="E29" s="31"/>
      <c r="F29" s="31"/>
      <c r="G29" s="31"/>
      <c r="H29" s="31"/>
      <c r="I29" s="31"/>
      <c r="J29" s="31"/>
      <c r="K29" s="31"/>
      <c r="L29" s="32"/>
      <c r="M29" s="32"/>
      <c r="N29" s="32"/>
      <c r="O29" s="28"/>
      <c r="P29" s="252"/>
    </row>
    <row r="30" spans="1:16" ht="12" customHeight="1">
      <c r="A30" s="252"/>
      <c r="B30" s="28"/>
      <c r="C30" s="29" t="s">
        <v>274</v>
      </c>
      <c r="D30" s="29"/>
      <c r="E30" s="164" t="s">
        <v>94</v>
      </c>
      <c r="F30" s="164"/>
      <c r="G30" s="164" t="s">
        <v>28</v>
      </c>
      <c r="H30" s="164"/>
      <c r="I30" s="164"/>
      <c r="J30" s="164"/>
      <c r="K30" s="189" t="s">
        <v>304</v>
      </c>
      <c r="L30" s="159"/>
      <c r="M30" s="863" t="s">
        <v>515</v>
      </c>
      <c r="N30" s="159"/>
      <c r="O30" s="28"/>
      <c r="P30" s="252"/>
    </row>
    <row r="31" spans="1:16" ht="12" customHeight="1">
      <c r="A31" s="252"/>
      <c r="B31" s="28"/>
      <c r="C31" s="33" t="s">
        <v>19</v>
      </c>
      <c r="D31" s="33"/>
      <c r="E31" s="436">
        <v>0.0435</v>
      </c>
      <c r="F31" s="141"/>
      <c r="G31" s="34">
        <v>0.0435</v>
      </c>
      <c r="H31" s="141"/>
      <c r="I31" s="34">
        <v>0.0435</v>
      </c>
      <c r="J31" s="141"/>
      <c r="K31" s="532">
        <v>0.044</v>
      </c>
      <c r="L31" s="141">
        <f>K31/I31-1</f>
        <v>0.011494252873563315</v>
      </c>
      <c r="M31" s="532">
        <v>0.0447</v>
      </c>
      <c r="N31" s="139">
        <f>M31/K31-1</f>
        <v>0.015909090909090873</v>
      </c>
      <c r="O31" s="28"/>
      <c r="P31" s="252"/>
    </row>
    <row r="32" spans="1:16" ht="12" customHeight="1">
      <c r="A32" s="252"/>
      <c r="B32" s="28"/>
      <c r="C32" s="33" t="s">
        <v>20</v>
      </c>
      <c r="D32" s="33"/>
      <c r="E32" s="533">
        <v>0.1601</v>
      </c>
      <c r="F32" s="141">
        <v>-0.3611332801276935</v>
      </c>
      <c r="G32" s="532">
        <v>0.1394</v>
      </c>
      <c r="H32" s="141">
        <v>-0.1292941911305434</v>
      </c>
      <c r="I32" s="34">
        <v>0.1394</v>
      </c>
      <c r="J32" s="141"/>
      <c r="K32" s="532">
        <v>0.1294</v>
      </c>
      <c r="L32" s="141">
        <f>K32/I32-1</f>
        <v>-0.07173601147776187</v>
      </c>
      <c r="M32" s="532">
        <v>0.1177</v>
      </c>
      <c r="N32" s="139">
        <f>M32/K32-1</f>
        <v>-0.09041731066460579</v>
      </c>
      <c r="O32" s="28"/>
      <c r="P32" s="252"/>
    </row>
    <row r="33" spans="1:16" ht="12" customHeight="1">
      <c r="A33" s="252"/>
      <c r="B33" s="26"/>
      <c r="C33" s="38" t="s">
        <v>82</v>
      </c>
      <c r="D33" s="38"/>
      <c r="E33" s="533">
        <v>0.155</v>
      </c>
      <c r="F33" s="148">
        <v>-0.17245061398825412</v>
      </c>
      <c r="G33" s="532">
        <v>0.1341</v>
      </c>
      <c r="H33" s="148">
        <v>-0.1348387096774194</v>
      </c>
      <c r="I33" s="34">
        <v>0.1341</v>
      </c>
      <c r="J33" s="148"/>
      <c r="K33" s="532">
        <v>0.1245</v>
      </c>
      <c r="L33" s="141">
        <f>K33/I33-1</f>
        <v>-0.07158836689038028</v>
      </c>
      <c r="M33" s="532">
        <v>0.1177</v>
      </c>
      <c r="N33" s="139">
        <f>M33/K33-1</f>
        <v>-0.05461847389558239</v>
      </c>
      <c r="O33" s="26"/>
      <c r="P33" s="252"/>
    </row>
    <row r="34" spans="1:16" ht="12" customHeight="1">
      <c r="A34" s="252"/>
      <c r="B34" s="26"/>
      <c r="C34" s="38" t="s">
        <v>81</v>
      </c>
      <c r="D34" s="38"/>
      <c r="E34" s="533">
        <v>0.1485</v>
      </c>
      <c r="F34" s="141">
        <v>0.41563393708293606</v>
      </c>
      <c r="G34" s="532">
        <v>0.1279</v>
      </c>
      <c r="H34" s="141">
        <v>-0.13872053872053858</v>
      </c>
      <c r="I34" s="34">
        <v>0.1279</v>
      </c>
      <c r="J34" s="141"/>
      <c r="K34" s="532">
        <v>0.1184</v>
      </c>
      <c r="L34" s="141">
        <f>K34/I34-1</f>
        <v>-0.07427677873338556</v>
      </c>
      <c r="M34" s="532">
        <v>0.1177</v>
      </c>
      <c r="N34" s="139">
        <f>M34/K34-1</f>
        <v>-0.005912162162162171</v>
      </c>
      <c r="O34" s="26"/>
      <c r="P34" s="252"/>
    </row>
    <row r="35" spans="1:16" ht="12" customHeight="1">
      <c r="A35" s="252"/>
      <c r="B35" s="26"/>
      <c r="C35" s="33"/>
      <c r="D35" s="33"/>
      <c r="E35" s="31"/>
      <c r="F35" s="31"/>
      <c r="G35" s="31"/>
      <c r="H35" s="31"/>
      <c r="I35" s="31"/>
      <c r="J35" s="31"/>
      <c r="K35" s="31"/>
      <c r="L35" s="32"/>
      <c r="M35" s="32"/>
      <c r="N35" s="32"/>
      <c r="O35" s="26"/>
      <c r="P35" s="252"/>
    </row>
    <row r="36" spans="1:16" ht="12" customHeight="1">
      <c r="A36" s="252"/>
      <c r="B36" s="28"/>
      <c r="C36" s="29" t="s">
        <v>288</v>
      </c>
      <c r="D36" s="29"/>
      <c r="E36" s="157"/>
      <c r="F36" s="157"/>
      <c r="G36" s="157"/>
      <c r="H36" s="157"/>
      <c r="I36" s="157"/>
      <c r="J36" s="157"/>
      <c r="K36" s="164" t="s">
        <v>18</v>
      </c>
      <c r="L36" s="163"/>
      <c r="M36" s="166" t="s">
        <v>28</v>
      </c>
      <c r="N36" s="163"/>
      <c r="O36" s="28"/>
      <c r="P36" s="252"/>
    </row>
    <row r="37" spans="1:16" ht="12" customHeight="1">
      <c r="A37" s="252"/>
      <c r="B37" s="28"/>
      <c r="C37" s="37" t="s">
        <v>19</v>
      </c>
      <c r="D37" s="37"/>
      <c r="E37" s="436">
        <v>0.087</v>
      </c>
      <c r="F37" s="141"/>
      <c r="G37" s="34">
        <v>0.087</v>
      </c>
      <c r="H37" s="141"/>
      <c r="I37" s="34">
        <v>0.087</v>
      </c>
      <c r="J37" s="141"/>
      <c r="K37" s="532">
        <v>0.088</v>
      </c>
      <c r="L37" s="141">
        <v>0.011494252873563315</v>
      </c>
      <c r="M37" s="532">
        <v>0.0894</v>
      </c>
      <c r="N37" s="139">
        <f>M37/K37-1</f>
        <v>0.015909090909090873</v>
      </c>
      <c r="O37" s="28"/>
      <c r="P37" s="252"/>
    </row>
    <row r="38" spans="1:16" ht="12" customHeight="1">
      <c r="A38" s="252"/>
      <c r="B38" s="23"/>
      <c r="C38" s="38" t="s">
        <v>24</v>
      </c>
      <c r="D38" s="38"/>
      <c r="E38" s="436">
        <v>0.0626</v>
      </c>
      <c r="F38" s="141"/>
      <c r="G38" s="34">
        <v>0.0626</v>
      </c>
      <c r="H38" s="141"/>
      <c r="I38" s="34">
        <v>0.0626</v>
      </c>
      <c r="J38" s="141"/>
      <c r="K38" s="532">
        <v>0.0633</v>
      </c>
      <c r="L38" s="141">
        <v>0.011182108626198062</v>
      </c>
      <c r="M38" s="532">
        <v>0.0643</v>
      </c>
      <c r="N38" s="139">
        <f>M38/K38-1</f>
        <v>0.01579778830963674</v>
      </c>
      <c r="O38" s="23"/>
      <c r="P38" s="252"/>
    </row>
    <row r="39" spans="1:16" ht="12" customHeight="1">
      <c r="A39" s="252"/>
      <c r="B39" s="23"/>
      <c r="C39" s="38" t="s">
        <v>25</v>
      </c>
      <c r="D39" s="38"/>
      <c r="E39" s="436">
        <v>0.0602</v>
      </c>
      <c r="F39" s="141"/>
      <c r="G39" s="34">
        <v>0.0602</v>
      </c>
      <c r="H39" s="141"/>
      <c r="I39" s="34">
        <v>0.0602</v>
      </c>
      <c r="J39" s="141"/>
      <c r="K39" s="532">
        <v>0.0609</v>
      </c>
      <c r="L39" s="141">
        <v>0.011627906976744207</v>
      </c>
      <c r="M39" s="532">
        <v>0.0619</v>
      </c>
      <c r="N39" s="139">
        <f>M39/K39-1</f>
        <v>0.016420361247947435</v>
      </c>
      <c r="O39" s="23"/>
      <c r="P39" s="252"/>
    </row>
    <row r="40" spans="1:16" ht="12" customHeight="1">
      <c r="A40" s="252"/>
      <c r="B40" s="26"/>
      <c r="C40" s="38" t="s">
        <v>26</v>
      </c>
      <c r="D40" s="38"/>
      <c r="E40" s="436">
        <v>0.0695</v>
      </c>
      <c r="F40" s="141"/>
      <c r="G40" s="34">
        <v>0.0695</v>
      </c>
      <c r="H40" s="141"/>
      <c r="I40" s="34">
        <v>0.0695</v>
      </c>
      <c r="J40" s="141"/>
      <c r="K40" s="532">
        <v>0.0703</v>
      </c>
      <c r="L40" s="141">
        <v>0.011510791366906359</v>
      </c>
      <c r="M40" s="532">
        <v>0.0714</v>
      </c>
      <c r="N40" s="139">
        <f>M40/K40-1</f>
        <v>0.015647226173542084</v>
      </c>
      <c r="O40" s="26"/>
      <c r="P40" s="252"/>
    </row>
    <row r="41" spans="1:16" ht="12" customHeight="1">
      <c r="A41" s="252"/>
      <c r="B41" s="26"/>
      <c r="C41" s="38" t="s">
        <v>27</v>
      </c>
      <c r="D41" s="38"/>
      <c r="E41" s="436">
        <v>0.0626</v>
      </c>
      <c r="F41" s="141"/>
      <c r="G41" s="34">
        <v>0.0626</v>
      </c>
      <c r="H41" s="141"/>
      <c r="I41" s="34">
        <v>0.0626</v>
      </c>
      <c r="J41" s="141"/>
      <c r="K41" s="532">
        <v>0.0633</v>
      </c>
      <c r="L41" s="141">
        <v>0.011182108626198062</v>
      </c>
      <c r="M41" s="532">
        <v>0.0643</v>
      </c>
      <c r="N41" s="139">
        <f>M41/K41-1</f>
        <v>0.01579778830963674</v>
      </c>
      <c r="O41" s="26"/>
      <c r="P41" s="252"/>
    </row>
    <row r="42" spans="1:16" ht="12" customHeight="1">
      <c r="A42" s="252"/>
      <c r="B42" s="23"/>
      <c r="C42" s="38"/>
      <c r="D42" s="38"/>
      <c r="E42" s="31"/>
      <c r="F42" s="31"/>
      <c r="G42" s="31"/>
      <c r="H42" s="31"/>
      <c r="I42" s="31"/>
      <c r="J42" s="31"/>
      <c r="K42" s="31"/>
      <c r="L42" s="32"/>
      <c r="M42" s="32"/>
      <c r="N42" s="32"/>
      <c r="O42" s="23"/>
      <c r="P42" s="252"/>
    </row>
    <row r="43" spans="1:16" ht="12" customHeight="1">
      <c r="A43" s="252"/>
      <c r="B43" s="23"/>
      <c r="C43" s="29" t="s">
        <v>183</v>
      </c>
      <c r="D43" s="29"/>
      <c r="E43" s="164" t="s">
        <v>18</v>
      </c>
      <c r="F43" s="157"/>
      <c r="G43" s="164"/>
      <c r="H43" s="157"/>
      <c r="I43" s="164" t="s">
        <v>28</v>
      </c>
      <c r="J43" s="157"/>
      <c r="K43" s="164" t="s">
        <v>16</v>
      </c>
      <c r="L43" s="158"/>
      <c r="M43" s="165" t="s">
        <v>18</v>
      </c>
      <c r="N43" s="158"/>
      <c r="O43" s="23"/>
      <c r="P43" s="252"/>
    </row>
    <row r="44" spans="1:16" ht="12" customHeight="1">
      <c r="A44" s="252"/>
      <c r="B44" s="23"/>
      <c r="C44" s="38" t="s">
        <v>29</v>
      </c>
      <c r="D44" s="38"/>
      <c r="E44" s="530">
        <v>1.91</v>
      </c>
      <c r="F44" s="141">
        <v>-0.1511111111111112</v>
      </c>
      <c r="G44" s="30">
        <v>1.91</v>
      </c>
      <c r="H44" s="586"/>
      <c r="I44" s="558">
        <v>0.74</v>
      </c>
      <c r="J44" s="141">
        <f>I44/G44-1</f>
        <v>-0.6125654450261779</v>
      </c>
      <c r="K44" s="558">
        <v>0.37</v>
      </c>
      <c r="L44" s="141">
        <f>K44/I44-1</f>
        <v>-0.5</v>
      </c>
      <c r="M44" s="558">
        <v>0.19</v>
      </c>
      <c r="N44" s="140"/>
      <c r="O44" s="23"/>
      <c r="P44" s="252"/>
    </row>
    <row r="45" spans="1:16" ht="12" customHeight="1">
      <c r="A45" s="252"/>
      <c r="B45" s="23"/>
      <c r="C45" s="38" t="s">
        <v>30</v>
      </c>
      <c r="D45" s="38"/>
      <c r="E45" s="530">
        <v>9.59</v>
      </c>
      <c r="F45" s="141">
        <v>-0.030333670374115385</v>
      </c>
      <c r="G45" s="30">
        <v>9.59</v>
      </c>
      <c r="H45" s="586"/>
      <c r="I45" s="558">
        <v>8.35</v>
      </c>
      <c r="J45" s="141">
        <f>I45/G45-1</f>
        <v>-0.1293013555787279</v>
      </c>
      <c r="K45" s="558">
        <v>8</v>
      </c>
      <c r="L45" s="141">
        <f>K45/I45-1</f>
        <v>-0.041916167664670656</v>
      </c>
      <c r="M45" s="558">
        <v>7.83</v>
      </c>
      <c r="N45" s="140"/>
      <c r="O45" s="23"/>
      <c r="P45" s="252"/>
    </row>
    <row r="46" spans="1:16" ht="12" customHeight="1">
      <c r="A46" s="252"/>
      <c r="B46" s="28"/>
      <c r="C46" s="33"/>
      <c r="D46" s="33"/>
      <c r="E46" s="35"/>
      <c r="F46" s="35"/>
      <c r="G46" s="35"/>
      <c r="H46" s="35"/>
      <c r="I46" s="35"/>
      <c r="J46" s="35"/>
      <c r="K46" s="35"/>
      <c r="L46" s="36"/>
      <c r="M46" s="36"/>
      <c r="N46" s="36"/>
      <c r="O46" s="28"/>
      <c r="P46" s="252"/>
    </row>
    <row r="47" spans="1:16" ht="12" customHeight="1">
      <c r="A47" s="252"/>
      <c r="B47" s="23"/>
      <c r="C47" s="29" t="s">
        <v>31</v>
      </c>
      <c r="D47" s="29"/>
      <c r="E47" s="161"/>
      <c r="F47" s="160"/>
      <c r="G47" s="161"/>
      <c r="H47" s="160"/>
      <c r="I47" s="161"/>
      <c r="J47" s="160"/>
      <c r="K47" s="161"/>
      <c r="L47" s="162"/>
      <c r="M47" s="162"/>
      <c r="N47" s="162"/>
      <c r="O47" s="23"/>
      <c r="P47" s="252"/>
    </row>
    <row r="48" spans="1:16" ht="12" customHeight="1">
      <c r="A48" s="252"/>
      <c r="B48" s="26"/>
      <c r="C48" s="38" t="s">
        <v>209</v>
      </c>
      <c r="D48" s="38"/>
      <c r="E48" s="437">
        <v>0.00706666666</v>
      </c>
      <c r="F48" s="141"/>
      <c r="G48" s="147">
        <v>0.00706666666</v>
      </c>
      <c r="H48" s="141"/>
      <c r="I48" s="147">
        <v>0.00706666666</v>
      </c>
      <c r="J48" s="141"/>
      <c r="K48" s="147">
        <v>0.00706666666</v>
      </c>
      <c r="L48" s="141"/>
      <c r="M48" s="147">
        <v>0.00706666666</v>
      </c>
      <c r="N48" s="139"/>
      <c r="O48" s="26"/>
      <c r="P48" s="252"/>
    </row>
    <row r="49" spans="1:16" ht="12" customHeight="1">
      <c r="A49" s="252"/>
      <c r="B49" s="26"/>
      <c r="C49" s="38" t="s">
        <v>32</v>
      </c>
      <c r="D49" s="38"/>
      <c r="E49" s="437">
        <v>0.009</v>
      </c>
      <c r="F49" s="141"/>
      <c r="G49" s="147">
        <v>0.009</v>
      </c>
      <c r="H49" s="141"/>
      <c r="I49" s="147">
        <v>0.009</v>
      </c>
      <c r="J49" s="141"/>
      <c r="K49" s="147">
        <v>0.009</v>
      </c>
      <c r="L49" s="141"/>
      <c r="M49" s="147">
        <v>0.009</v>
      </c>
      <c r="N49" s="139"/>
      <c r="O49" s="26"/>
      <c r="P49" s="252"/>
    </row>
    <row r="50" spans="1:16" ht="12" customHeight="1">
      <c r="A50" s="252"/>
      <c r="B50" s="26"/>
      <c r="C50" s="38" t="s">
        <v>33</v>
      </c>
      <c r="D50" s="38"/>
      <c r="E50" s="437">
        <v>0.0115</v>
      </c>
      <c r="F50" s="141"/>
      <c r="G50" s="147">
        <v>0.0115</v>
      </c>
      <c r="H50" s="141"/>
      <c r="I50" s="147">
        <v>0.0115</v>
      </c>
      <c r="J50" s="141"/>
      <c r="K50" s="147">
        <v>0.0115</v>
      </c>
      <c r="L50" s="141"/>
      <c r="M50" s="147">
        <v>0.0115</v>
      </c>
      <c r="N50" s="139"/>
      <c r="O50" s="26"/>
      <c r="P50" s="252"/>
    </row>
    <row r="51" spans="1:16" ht="12" customHeight="1">
      <c r="A51" s="252"/>
      <c r="B51" s="28"/>
      <c r="C51" s="33"/>
      <c r="D51" s="33"/>
      <c r="E51" s="157"/>
      <c r="F51" s="157"/>
      <c r="G51" s="157"/>
      <c r="H51" s="157"/>
      <c r="I51" s="157"/>
      <c r="J51" s="157"/>
      <c r="K51" s="157"/>
      <c r="L51" s="159"/>
      <c r="M51" s="159"/>
      <c r="N51" s="159"/>
      <c r="O51" s="28"/>
      <c r="P51" s="252"/>
    </row>
    <row r="52" spans="1:16" ht="12" customHeight="1">
      <c r="A52" s="252"/>
      <c r="B52" s="28"/>
      <c r="C52" s="38" t="s">
        <v>147</v>
      </c>
      <c r="D52" s="38"/>
      <c r="E52" s="436">
        <v>0.007</v>
      </c>
      <c r="F52" s="141"/>
      <c r="G52" s="147">
        <v>0.007</v>
      </c>
      <c r="H52" s="141"/>
      <c r="I52" s="147">
        <v>0.007</v>
      </c>
      <c r="J52" s="141"/>
      <c r="K52" s="147">
        <v>0.007</v>
      </c>
      <c r="L52" s="141"/>
      <c r="M52" s="147">
        <v>0.007</v>
      </c>
      <c r="N52" s="139"/>
      <c r="O52" s="28"/>
      <c r="P52" s="252"/>
    </row>
    <row r="53" spans="1:16" ht="12" customHeight="1">
      <c r="A53" s="252"/>
      <c r="B53" s="28"/>
      <c r="C53" s="38" t="s">
        <v>148</v>
      </c>
      <c r="D53" s="38"/>
      <c r="E53" s="436">
        <v>0.0106</v>
      </c>
      <c r="F53" s="141"/>
      <c r="G53" s="147">
        <v>0.0106</v>
      </c>
      <c r="H53" s="141"/>
      <c r="I53" s="147">
        <v>0.0106</v>
      </c>
      <c r="J53" s="141"/>
      <c r="K53" s="147">
        <v>0.0106</v>
      </c>
      <c r="L53" s="141"/>
      <c r="M53" s="147">
        <v>0.0106</v>
      </c>
      <c r="N53" s="139"/>
      <c r="O53" s="28"/>
      <c r="P53" s="252"/>
    </row>
    <row r="54" spans="1:16" ht="12" customHeight="1">
      <c r="A54" s="252"/>
      <c r="B54" s="28"/>
      <c r="C54" s="38" t="s">
        <v>149</v>
      </c>
      <c r="D54" s="38"/>
      <c r="E54" s="436">
        <v>0.015</v>
      </c>
      <c r="F54" s="141"/>
      <c r="G54" s="147">
        <v>0.015</v>
      </c>
      <c r="H54" s="141"/>
      <c r="I54" s="147">
        <v>0.015</v>
      </c>
      <c r="J54" s="141"/>
      <c r="K54" s="147">
        <v>0.015</v>
      </c>
      <c r="L54" s="141"/>
      <c r="M54" s="147">
        <v>0.015</v>
      </c>
      <c r="N54" s="139"/>
      <c r="O54" s="28"/>
      <c r="P54" s="252"/>
    </row>
    <row r="55" spans="1:16" ht="12" customHeight="1">
      <c r="A55" s="252"/>
      <c r="B55" s="28"/>
      <c r="C55" s="38"/>
      <c r="D55" s="38"/>
      <c r="E55" s="39"/>
      <c r="F55" s="39"/>
      <c r="G55" s="39"/>
      <c r="H55" s="39"/>
      <c r="I55" s="39"/>
      <c r="J55" s="39"/>
      <c r="K55" s="39"/>
      <c r="L55" s="120"/>
      <c r="M55" s="120"/>
      <c r="N55" s="120"/>
      <c r="O55" s="28"/>
      <c r="P55" s="252"/>
    </row>
    <row r="56" spans="1:16" ht="12" customHeight="1">
      <c r="A56" s="252"/>
      <c r="B56" s="23"/>
      <c r="C56" s="29" t="s">
        <v>468</v>
      </c>
      <c r="D56" s="29"/>
      <c r="E56" s="160" t="s">
        <v>16</v>
      </c>
      <c r="F56" s="157"/>
      <c r="G56" s="160"/>
      <c r="H56" s="157"/>
      <c r="I56" s="160"/>
      <c r="J56" s="157"/>
      <c r="K56" s="160"/>
      <c r="L56" s="158"/>
      <c r="M56" s="158"/>
      <c r="N56" s="158"/>
      <c r="O56" s="23"/>
      <c r="P56" s="252"/>
    </row>
    <row r="57" spans="1:16" ht="12" customHeight="1">
      <c r="A57" s="252"/>
      <c r="B57" s="23"/>
      <c r="C57" s="29" t="s">
        <v>576</v>
      </c>
      <c r="D57" s="29"/>
      <c r="E57" s="160"/>
      <c r="F57" s="157"/>
      <c r="G57" s="160"/>
      <c r="H57" s="157"/>
      <c r="I57" s="160"/>
      <c r="J57" s="157"/>
      <c r="K57" s="160"/>
      <c r="L57" s="158"/>
      <c r="M57" s="158"/>
      <c r="N57" s="158"/>
      <c r="O57" s="23"/>
      <c r="P57" s="252"/>
    </row>
    <row r="58" spans="1:16" ht="12" customHeight="1">
      <c r="A58" s="252"/>
      <c r="B58" s="23"/>
      <c r="C58" s="38" t="s">
        <v>469</v>
      </c>
      <c r="D58" s="38"/>
      <c r="E58" s="265">
        <v>22.65</v>
      </c>
      <c r="F58" s="142"/>
      <c r="G58" s="30">
        <v>22.65</v>
      </c>
      <c r="H58" s="142"/>
      <c r="I58" s="30">
        <v>22.65</v>
      </c>
      <c r="J58" s="142"/>
      <c r="K58" s="30">
        <v>22.65</v>
      </c>
      <c r="L58" s="141"/>
      <c r="M58" s="30">
        <v>22.65</v>
      </c>
      <c r="N58" s="802"/>
      <c r="O58" s="23"/>
      <c r="P58" s="252"/>
    </row>
    <row r="59" spans="1:16" ht="12" customHeight="1">
      <c r="A59" s="252"/>
      <c r="B59" s="23"/>
      <c r="C59" s="38" t="s">
        <v>470</v>
      </c>
      <c r="D59" s="38"/>
      <c r="E59" s="265">
        <v>29.33</v>
      </c>
      <c r="F59" s="142"/>
      <c r="G59" s="30">
        <v>29.33</v>
      </c>
      <c r="H59" s="142"/>
      <c r="I59" s="30">
        <v>29.33</v>
      </c>
      <c r="J59" s="142"/>
      <c r="K59" s="30">
        <v>29.33</v>
      </c>
      <c r="L59" s="141"/>
      <c r="M59" s="30">
        <v>29.33</v>
      </c>
      <c r="N59" s="803"/>
      <c r="O59" s="23"/>
      <c r="P59" s="252"/>
    </row>
    <row r="60" spans="1:16" ht="12" customHeight="1">
      <c r="A60" s="252"/>
      <c r="B60" s="23"/>
      <c r="C60" s="38" t="s">
        <v>471</v>
      </c>
      <c r="D60" s="38"/>
      <c r="E60" s="530">
        <v>46.18</v>
      </c>
      <c r="F60" s="141">
        <v>0.05169665224322495</v>
      </c>
      <c r="G60" s="30">
        <v>46.18</v>
      </c>
      <c r="H60" s="141"/>
      <c r="I60" s="30">
        <v>46.18</v>
      </c>
      <c r="J60" s="141"/>
      <c r="K60" s="30">
        <v>46.18</v>
      </c>
      <c r="L60" s="141"/>
      <c r="M60" s="30">
        <v>46.18</v>
      </c>
      <c r="N60" s="804"/>
      <c r="O60" s="23"/>
      <c r="P60" s="252"/>
    </row>
    <row r="61" spans="1:16" ht="12" customHeight="1">
      <c r="A61" s="252"/>
      <c r="B61" s="23"/>
      <c r="C61" s="38" t="s">
        <v>472</v>
      </c>
      <c r="D61" s="38"/>
      <c r="E61" s="265">
        <v>67.18</v>
      </c>
      <c r="F61" s="141"/>
      <c r="G61" s="805">
        <v>67.18</v>
      </c>
      <c r="H61" s="141"/>
      <c r="I61" s="805">
        <v>67.18</v>
      </c>
      <c r="J61" s="141"/>
      <c r="K61" s="805">
        <v>67.18</v>
      </c>
      <c r="L61" s="141"/>
      <c r="M61" s="30">
        <v>67.18</v>
      </c>
      <c r="N61" s="139"/>
      <c r="O61" s="23"/>
      <c r="P61" s="252"/>
    </row>
    <row r="62" spans="1:16" ht="12" customHeight="1">
      <c r="A62" s="252"/>
      <c r="B62" s="23"/>
      <c r="C62" s="29" t="s">
        <v>572</v>
      </c>
      <c r="D62" s="29"/>
      <c r="E62" s="160"/>
      <c r="F62" s="157"/>
      <c r="G62" s="160"/>
      <c r="H62" s="157"/>
      <c r="I62" s="160"/>
      <c r="J62" s="157"/>
      <c r="K62" s="160"/>
      <c r="L62" s="158"/>
      <c r="M62" s="160" t="s">
        <v>18</v>
      </c>
      <c r="N62" s="158"/>
      <c r="O62" s="23"/>
      <c r="P62" s="252"/>
    </row>
    <row r="63" spans="1:18" ht="12" customHeight="1">
      <c r="A63" s="252"/>
      <c r="B63" s="23"/>
      <c r="C63" s="38" t="s">
        <v>461</v>
      </c>
      <c r="D63" s="38"/>
      <c r="E63" s="265"/>
      <c r="F63" s="142"/>
      <c r="G63" s="30"/>
      <c r="H63" s="142"/>
      <c r="I63" s="30"/>
      <c r="J63" s="142"/>
      <c r="K63" s="30"/>
      <c r="L63" s="141"/>
      <c r="M63" s="558">
        <v>21.01</v>
      </c>
      <c r="N63" s="802"/>
      <c r="O63" s="23"/>
      <c r="P63" s="252"/>
      <c r="R63" s="801"/>
    </row>
    <row r="64" spans="1:16" ht="12" customHeight="1">
      <c r="A64" s="252"/>
      <c r="B64" s="23"/>
      <c r="C64" s="38" t="s">
        <v>463</v>
      </c>
      <c r="D64" s="38"/>
      <c r="E64" s="265"/>
      <c r="F64" s="142"/>
      <c r="G64" s="30"/>
      <c r="H64" s="142"/>
      <c r="I64" s="30"/>
      <c r="J64" s="142"/>
      <c r="K64" s="30"/>
      <c r="L64" s="141"/>
      <c r="M64" s="558">
        <v>29.41</v>
      </c>
      <c r="N64" s="803"/>
      <c r="O64" s="23"/>
      <c r="P64" s="252"/>
    </row>
    <row r="65" spans="1:16" ht="12" customHeight="1">
      <c r="A65" s="252"/>
      <c r="B65" s="23"/>
      <c r="C65" s="38" t="s">
        <v>467</v>
      </c>
      <c r="D65" s="38"/>
      <c r="E65" s="265"/>
      <c r="F65" s="141"/>
      <c r="G65" s="30"/>
      <c r="H65" s="141"/>
      <c r="I65" s="30"/>
      <c r="J65" s="141"/>
      <c r="K65" s="30"/>
      <c r="L65" s="141"/>
      <c r="M65" s="558">
        <v>42.02</v>
      </c>
      <c r="N65" s="139"/>
      <c r="O65" s="23"/>
      <c r="P65" s="252"/>
    </row>
    <row r="66" spans="1:16" ht="12" customHeight="1">
      <c r="A66" s="252"/>
      <c r="B66" s="28"/>
      <c r="C66" s="38"/>
      <c r="D66" s="38"/>
      <c r="E66" s="39"/>
      <c r="F66" s="39"/>
      <c r="G66" s="39"/>
      <c r="H66" s="39"/>
      <c r="I66" s="39"/>
      <c r="J66" s="39"/>
      <c r="K66" s="39"/>
      <c r="L66" s="120"/>
      <c r="M66" s="120"/>
      <c r="N66" s="120"/>
      <c r="O66" s="28"/>
      <c r="P66" s="252"/>
    </row>
    <row r="67" spans="1:16" ht="12" customHeight="1">
      <c r="A67" s="252"/>
      <c r="B67" s="23"/>
      <c r="C67" s="29" t="s">
        <v>464</v>
      </c>
      <c r="D67" s="29"/>
      <c r="F67" s="156"/>
      <c r="H67" s="156"/>
      <c r="J67" s="156"/>
      <c r="L67" s="158"/>
      <c r="M67" s="158"/>
      <c r="N67" s="158"/>
      <c r="O67" s="23"/>
      <c r="P67" s="252"/>
    </row>
    <row r="68" spans="1:16" ht="12" customHeight="1">
      <c r="A68" s="252"/>
      <c r="B68" s="23"/>
      <c r="C68" s="38" t="s">
        <v>176</v>
      </c>
      <c r="D68" s="38"/>
      <c r="E68" s="265">
        <v>16.76</v>
      </c>
      <c r="F68" s="142"/>
      <c r="G68" s="30">
        <v>16.76</v>
      </c>
      <c r="H68" s="142"/>
      <c r="I68" s="30">
        <v>16.76</v>
      </c>
      <c r="J68" s="142"/>
      <c r="K68" s="30">
        <v>16.76</v>
      </c>
      <c r="L68" s="141"/>
      <c r="M68" s="30">
        <v>16.76</v>
      </c>
      <c r="N68" s="140"/>
      <c r="O68" s="23"/>
      <c r="P68" s="252"/>
    </row>
    <row r="69" spans="1:16" ht="12" customHeight="1">
      <c r="A69" s="252"/>
      <c r="B69" s="23"/>
      <c r="C69" s="38" t="s">
        <v>177</v>
      </c>
      <c r="D69" s="38"/>
      <c r="E69" s="265">
        <v>23.487394957983195</v>
      </c>
      <c r="F69" s="141"/>
      <c r="G69" s="30">
        <v>23.487394957983195</v>
      </c>
      <c r="H69" s="141"/>
      <c r="I69" s="30">
        <v>23.487394957983195</v>
      </c>
      <c r="J69" s="141"/>
      <c r="K69" s="30">
        <v>23.487394957983195</v>
      </c>
      <c r="L69" s="141"/>
      <c r="M69" s="30">
        <v>23.487394957983195</v>
      </c>
      <c r="N69" s="139"/>
      <c r="O69" s="23"/>
      <c r="P69" s="252"/>
    </row>
    <row r="70" spans="1:16" ht="12" customHeight="1">
      <c r="A70" s="252"/>
      <c r="B70" s="23"/>
      <c r="C70" s="38" t="s">
        <v>466</v>
      </c>
      <c r="D70" s="38"/>
      <c r="E70" s="265">
        <v>28.529411764705888</v>
      </c>
      <c r="F70" s="141"/>
      <c r="G70" s="30">
        <v>28.529411764705888</v>
      </c>
      <c r="H70" s="141"/>
      <c r="I70" s="30">
        <v>28.529411764705888</v>
      </c>
      <c r="J70" s="141"/>
      <c r="K70" s="30">
        <v>28.529411764705888</v>
      </c>
      <c r="L70" s="141"/>
      <c r="M70" s="30">
        <v>28.529411764705888</v>
      </c>
      <c r="N70" s="139"/>
      <c r="O70" s="23"/>
      <c r="P70" s="252"/>
    </row>
    <row r="71" spans="1:16" ht="12" customHeight="1">
      <c r="A71" s="252"/>
      <c r="B71" s="23"/>
      <c r="C71" s="38"/>
      <c r="D71" s="38"/>
      <c r="E71" s="31"/>
      <c r="F71" s="186"/>
      <c r="G71" s="31"/>
      <c r="H71" s="186"/>
      <c r="I71" s="31"/>
      <c r="J71" s="186"/>
      <c r="K71" s="31"/>
      <c r="L71" s="120"/>
      <c r="M71" s="120"/>
      <c r="N71" s="120"/>
      <c r="O71" s="23"/>
      <c r="P71" s="252"/>
    </row>
    <row r="72" spans="1:16" ht="12" customHeight="1">
      <c r="A72" s="252"/>
      <c r="B72" s="23"/>
      <c r="C72" s="29" t="s">
        <v>208</v>
      </c>
      <c r="D72" s="29"/>
      <c r="E72" s="160"/>
      <c r="F72" s="160"/>
      <c r="G72" s="160"/>
      <c r="H72" s="157"/>
      <c r="I72" s="260"/>
      <c r="J72" s="158"/>
      <c r="K72" s="260"/>
      <c r="L72" s="158"/>
      <c r="M72" s="158"/>
      <c r="N72" s="158"/>
      <c r="O72" s="23"/>
      <c r="P72" s="252"/>
    </row>
    <row r="73" spans="1:16" ht="12" customHeight="1">
      <c r="A73" s="252"/>
      <c r="B73" s="23"/>
      <c r="C73" s="29" t="s">
        <v>576</v>
      </c>
      <c r="D73" s="29"/>
      <c r="E73" s="160"/>
      <c r="F73" s="160"/>
      <c r="G73" s="160"/>
      <c r="H73" s="157"/>
      <c r="I73" s="260"/>
      <c r="J73" s="158"/>
      <c r="K73" s="260"/>
      <c r="L73" s="158"/>
      <c r="M73" s="158"/>
      <c r="N73" s="158"/>
      <c r="O73" s="23"/>
      <c r="P73" s="252"/>
    </row>
    <row r="74" spans="1:16" ht="12" customHeight="1">
      <c r="A74" s="252"/>
      <c r="B74" s="23"/>
      <c r="C74" s="38" t="s">
        <v>473</v>
      </c>
      <c r="D74" s="38"/>
      <c r="E74" s="160"/>
      <c r="F74" s="157"/>
      <c r="G74" s="530">
        <v>29.369747899159666</v>
      </c>
      <c r="H74" s="142"/>
      <c r="I74" s="265">
        <v>29.369747899159666</v>
      </c>
      <c r="J74" s="140"/>
      <c r="K74" s="265">
        <v>29.369747899159666</v>
      </c>
      <c r="L74" s="141"/>
      <c r="M74" s="30">
        <v>29.369747899159666</v>
      </c>
      <c r="N74" s="140"/>
      <c r="O74" s="23"/>
      <c r="P74" s="252"/>
    </row>
    <row r="75" spans="1:16" ht="12" customHeight="1">
      <c r="A75" s="252"/>
      <c r="B75" s="23"/>
      <c r="C75" s="38" t="s">
        <v>474</v>
      </c>
      <c r="D75" s="38"/>
      <c r="E75" s="160"/>
      <c r="F75" s="157"/>
      <c r="G75" s="534">
        <v>36.09</v>
      </c>
      <c r="H75" s="142"/>
      <c r="I75" s="806">
        <v>36.09</v>
      </c>
      <c r="J75" s="140"/>
      <c r="K75" s="265">
        <v>36.09</v>
      </c>
      <c r="L75" s="141"/>
      <c r="M75" s="30">
        <v>36.09</v>
      </c>
      <c r="N75" s="140"/>
      <c r="O75" s="23"/>
      <c r="P75" s="252"/>
    </row>
    <row r="76" spans="1:16" ht="12" customHeight="1">
      <c r="A76" s="252"/>
      <c r="B76" s="23"/>
      <c r="C76" s="38" t="s">
        <v>475</v>
      </c>
      <c r="D76" s="38"/>
      <c r="E76" s="160"/>
      <c r="F76" s="157"/>
      <c r="G76" s="530">
        <v>50.378151260504204</v>
      </c>
      <c r="H76" s="142"/>
      <c r="I76" s="265">
        <v>50.378151260504204</v>
      </c>
      <c r="J76" s="139"/>
      <c r="K76" s="265">
        <v>50.378151260504204</v>
      </c>
      <c r="L76" s="141"/>
      <c r="M76" s="30">
        <v>50.378151260504204</v>
      </c>
      <c r="N76" s="139"/>
      <c r="O76" s="23"/>
      <c r="P76" s="252"/>
    </row>
    <row r="77" spans="1:16" ht="12" customHeight="1">
      <c r="A77" s="252"/>
      <c r="B77" s="23"/>
      <c r="C77" s="38" t="s">
        <v>476</v>
      </c>
      <c r="D77" s="38"/>
      <c r="E77" s="160"/>
      <c r="F77" s="157"/>
      <c r="G77" s="530">
        <v>67.18487394957984</v>
      </c>
      <c r="H77" s="142"/>
      <c r="I77" s="265">
        <v>67.18487394957984</v>
      </c>
      <c r="J77" s="139"/>
      <c r="K77" s="265">
        <v>67.18487394957984</v>
      </c>
      <c r="L77" s="141"/>
      <c r="M77" s="30">
        <v>67.18487394957984</v>
      </c>
      <c r="N77" s="139"/>
      <c r="O77" s="23"/>
      <c r="P77" s="252"/>
    </row>
    <row r="78" spans="1:16" ht="12" customHeight="1">
      <c r="A78" s="252"/>
      <c r="B78" s="23"/>
      <c r="C78" s="29" t="s">
        <v>571</v>
      </c>
      <c r="D78" s="29"/>
      <c r="E78" s="160"/>
      <c r="F78" s="160"/>
      <c r="G78" s="160"/>
      <c r="H78" s="157"/>
      <c r="I78" s="260"/>
      <c r="J78" s="158"/>
      <c r="K78" s="260"/>
      <c r="L78" s="158"/>
      <c r="M78" s="160" t="s">
        <v>18</v>
      </c>
      <c r="N78" s="158"/>
      <c r="O78" s="23"/>
      <c r="P78" s="252"/>
    </row>
    <row r="79" spans="1:16" ht="12" customHeight="1">
      <c r="A79" s="252"/>
      <c r="B79" s="23"/>
      <c r="C79" s="38" t="s">
        <v>516</v>
      </c>
      <c r="D79" s="38"/>
      <c r="E79" s="160"/>
      <c r="F79" s="157"/>
      <c r="G79" s="265"/>
      <c r="H79" s="142"/>
      <c r="I79" s="265"/>
      <c r="J79" s="140"/>
      <c r="K79" s="265"/>
      <c r="L79" s="141"/>
      <c r="M79" s="558">
        <v>29.41</v>
      </c>
      <c r="N79" s="140"/>
      <c r="O79" s="23"/>
      <c r="P79" s="252"/>
    </row>
    <row r="80" spans="1:16" ht="12" customHeight="1">
      <c r="A80" s="252"/>
      <c r="B80" s="23"/>
      <c r="C80" s="38" t="s">
        <v>517</v>
      </c>
      <c r="D80" s="38"/>
      <c r="E80" s="160"/>
      <c r="F80" s="157"/>
      <c r="G80" s="806"/>
      <c r="H80" s="142"/>
      <c r="I80" s="806"/>
      <c r="J80" s="140"/>
      <c r="K80" s="265"/>
      <c r="L80" s="141"/>
      <c r="M80" s="558">
        <v>42.02</v>
      </c>
      <c r="N80" s="140"/>
      <c r="O80" s="23"/>
      <c r="P80" s="252"/>
    </row>
    <row r="81" spans="1:16" ht="12" customHeight="1">
      <c r="A81" s="252"/>
      <c r="B81" s="23"/>
      <c r="C81" s="38" t="s">
        <v>518</v>
      </c>
      <c r="D81" s="38"/>
      <c r="E81" s="160"/>
      <c r="F81" s="157"/>
      <c r="G81" s="265"/>
      <c r="H81" s="142"/>
      <c r="I81" s="265"/>
      <c r="J81" s="139"/>
      <c r="K81" s="265"/>
      <c r="L81" s="141"/>
      <c r="M81" s="558">
        <v>54.62</v>
      </c>
      <c r="N81" s="139"/>
      <c r="O81" s="23"/>
      <c r="P81" s="252"/>
    </row>
    <row r="82" spans="1:16" ht="12" customHeight="1">
      <c r="A82" s="252"/>
      <c r="B82" s="28"/>
      <c r="C82" s="38"/>
      <c r="D82" s="38"/>
      <c r="E82" s="39"/>
      <c r="F82" s="39"/>
      <c r="G82" s="39"/>
      <c r="H82" s="39"/>
      <c r="I82" s="39"/>
      <c r="J82" s="120"/>
      <c r="K82" s="39"/>
      <c r="L82" s="120"/>
      <c r="M82" s="120"/>
      <c r="N82" s="120"/>
      <c r="O82" s="28"/>
      <c r="P82" s="252"/>
    </row>
    <row r="83" spans="1:16" ht="12" customHeight="1">
      <c r="A83" s="252"/>
      <c r="B83" s="28"/>
      <c r="C83" s="29" t="s">
        <v>175</v>
      </c>
      <c r="D83" s="38"/>
      <c r="E83" s="39"/>
      <c r="F83" s="39"/>
      <c r="G83" s="39"/>
      <c r="H83" s="39"/>
      <c r="I83" s="39"/>
      <c r="J83" s="120"/>
      <c r="K83" s="433" t="s">
        <v>94</v>
      </c>
      <c r="L83" s="120"/>
      <c r="M83" s="864" t="s">
        <v>16</v>
      </c>
      <c r="N83" s="120"/>
      <c r="O83" s="28"/>
      <c r="P83" s="252"/>
    </row>
    <row r="84" spans="1:16" ht="12" customHeight="1">
      <c r="A84" s="252"/>
      <c r="B84" s="28"/>
      <c r="C84" s="38" t="s">
        <v>306</v>
      </c>
      <c r="D84" s="38"/>
      <c r="E84" s="39"/>
      <c r="F84" s="39"/>
      <c r="G84" s="530">
        <v>11.722689075630251</v>
      </c>
      <c r="H84" s="142"/>
      <c r="I84" s="265">
        <v>11.722689075630251</v>
      </c>
      <c r="J84" s="140"/>
      <c r="K84" s="534">
        <v>5.84</v>
      </c>
      <c r="L84" s="141">
        <f>K84/I84-1</f>
        <v>-0.501820788530466</v>
      </c>
      <c r="M84" s="558">
        <v>6.3</v>
      </c>
      <c r="N84" s="140"/>
      <c r="O84" s="28"/>
      <c r="P84" s="252"/>
    </row>
    <row r="85" spans="1:16" ht="12" customHeight="1">
      <c r="A85" s="252"/>
      <c r="B85" s="28"/>
      <c r="C85" s="38" t="s">
        <v>305</v>
      </c>
      <c r="D85" s="38"/>
      <c r="E85" s="39"/>
      <c r="F85" s="39"/>
      <c r="G85" s="39"/>
      <c r="H85" s="39"/>
      <c r="I85" s="530">
        <v>16.764705882352942</v>
      </c>
      <c r="J85" s="140"/>
      <c r="K85" s="530">
        <v>8.36</v>
      </c>
      <c r="L85" s="141">
        <f>K85/I85-1</f>
        <v>-0.5013333333333334</v>
      </c>
      <c r="M85" s="30">
        <v>8.36</v>
      </c>
      <c r="N85" s="140"/>
      <c r="O85" s="28"/>
      <c r="P85" s="252"/>
    </row>
    <row r="86" spans="1:16" ht="12" customHeight="1">
      <c r="A86" s="252"/>
      <c r="B86" s="28"/>
      <c r="C86" s="38"/>
      <c r="D86" s="38"/>
      <c r="E86" s="39"/>
      <c r="F86" s="39"/>
      <c r="G86" s="39"/>
      <c r="H86" s="39"/>
      <c r="I86" s="39"/>
      <c r="J86" s="120"/>
      <c r="K86" s="39"/>
      <c r="L86" s="120"/>
      <c r="M86" s="120"/>
      <c r="N86" s="120"/>
      <c r="O86" s="28"/>
      <c r="P86" s="252"/>
    </row>
    <row r="87" spans="1:16" ht="10.5" customHeight="1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</row>
    <row r="88" spans="1:16" ht="12.75">
      <c r="A88" s="200"/>
      <c r="B88" s="200"/>
      <c r="C88" s="200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6"/>
      <c r="P88" s="133"/>
    </row>
    <row r="89" ht="12.75">
      <c r="O89" s="43"/>
    </row>
    <row r="90" ht="12.75">
      <c r="O90" s="43"/>
    </row>
    <row r="91" ht="12.75">
      <c r="O91" s="43"/>
    </row>
    <row r="134" spans="9:18" ht="12.75">
      <c r="I134" s="560"/>
      <c r="J134" s="560"/>
      <c r="K134" s="560"/>
      <c r="L134" s="560"/>
      <c r="M134" s="560"/>
      <c r="N134" s="560"/>
      <c r="O134" s="561"/>
      <c r="P134" s="560"/>
      <c r="Q134" s="560"/>
      <c r="R134" s="560"/>
    </row>
    <row r="135" spans="9:18" ht="12.75">
      <c r="I135" s="560"/>
      <c r="J135" s="560"/>
      <c r="K135" s="560"/>
      <c r="L135" s="560"/>
      <c r="M135" s="560"/>
      <c r="N135" s="560"/>
      <c r="O135" s="561"/>
      <c r="P135" s="560"/>
      <c r="Q135" s="560"/>
      <c r="R135" s="560"/>
    </row>
    <row r="136" spans="9:18" ht="12.75">
      <c r="I136" s="560"/>
      <c r="J136" s="560"/>
      <c r="K136" s="560"/>
      <c r="L136" s="560"/>
      <c r="M136" s="560"/>
      <c r="N136" s="560"/>
      <c r="O136" s="561"/>
      <c r="P136" s="560"/>
      <c r="Q136" s="560"/>
      <c r="R136" s="560"/>
    </row>
    <row r="137" spans="9:18" ht="12.75">
      <c r="I137" s="560"/>
      <c r="J137" s="560"/>
      <c r="K137" s="560"/>
      <c r="L137" s="560"/>
      <c r="M137" s="560"/>
      <c r="N137" s="560"/>
      <c r="O137" s="561"/>
      <c r="P137" s="560"/>
      <c r="Q137" s="560"/>
      <c r="R137" s="560"/>
    </row>
    <row r="138" spans="9:18" ht="12.75">
      <c r="I138" s="560"/>
      <c r="J138" s="560"/>
      <c r="K138" s="560"/>
      <c r="L138" s="560"/>
      <c r="M138" s="560"/>
      <c r="N138" s="560"/>
      <c r="O138" s="561"/>
      <c r="P138" s="560"/>
      <c r="Q138" s="560"/>
      <c r="R138" s="560"/>
    </row>
    <row r="139" spans="9:18" ht="12.75">
      <c r="I139" s="560"/>
      <c r="J139" s="560"/>
      <c r="K139" s="560"/>
      <c r="L139" s="560"/>
      <c r="M139" s="560"/>
      <c r="N139" s="560"/>
      <c r="O139" s="561"/>
      <c r="P139" s="560"/>
      <c r="Q139" s="560"/>
      <c r="R139" s="560"/>
    </row>
    <row r="140" spans="9:18" ht="12.75">
      <c r="I140" s="560"/>
      <c r="J140" s="560"/>
      <c r="K140" s="560"/>
      <c r="L140" s="560"/>
      <c r="M140" s="560"/>
      <c r="N140" s="560"/>
      <c r="O140" s="561"/>
      <c r="P140" s="560"/>
      <c r="Q140" s="560"/>
      <c r="R140" s="560"/>
    </row>
    <row r="141" spans="9:18" ht="12.75">
      <c r="I141" s="560"/>
      <c r="J141" s="560"/>
      <c r="K141" s="560"/>
      <c r="L141" s="186"/>
      <c r="M141" s="31"/>
      <c r="N141" s="560"/>
      <c r="O141" s="561"/>
      <c r="P141" s="560"/>
      <c r="Q141" s="560"/>
      <c r="R141" s="560"/>
    </row>
    <row r="142" spans="9:18" ht="12.75">
      <c r="I142" s="560"/>
      <c r="J142" s="560"/>
      <c r="K142" s="560"/>
      <c r="L142" s="186"/>
      <c r="M142" s="31"/>
      <c r="N142" s="560"/>
      <c r="O142" s="561"/>
      <c r="P142" s="560"/>
      <c r="Q142" s="560"/>
      <c r="R142" s="560"/>
    </row>
    <row r="143" spans="9:18" ht="12.75">
      <c r="I143" s="560"/>
      <c r="J143" s="560"/>
      <c r="K143" s="560"/>
      <c r="L143" s="186"/>
      <c r="M143" s="31"/>
      <c r="N143" s="560"/>
      <c r="O143" s="561"/>
      <c r="P143" s="560"/>
      <c r="Q143" s="560"/>
      <c r="R143" s="560"/>
    </row>
    <row r="144" spans="9:18" ht="12.75">
      <c r="I144" s="560"/>
      <c r="J144" s="560"/>
      <c r="K144" s="560"/>
      <c r="L144" s="186"/>
      <c r="M144" s="31"/>
      <c r="N144" s="560"/>
      <c r="O144" s="561"/>
      <c r="P144" s="560"/>
      <c r="Q144" s="560"/>
      <c r="R144" s="560"/>
    </row>
    <row r="145" spans="9:18" ht="12.75">
      <c r="I145" s="560"/>
      <c r="J145" s="560"/>
      <c r="K145" s="560"/>
      <c r="L145" s="560"/>
      <c r="M145" s="560"/>
      <c r="N145" s="560"/>
      <c r="O145" s="561"/>
      <c r="P145" s="560"/>
      <c r="Q145" s="560"/>
      <c r="R145" s="560"/>
    </row>
    <row r="146" spans="9:18" ht="12.75">
      <c r="I146" s="560"/>
      <c r="J146" s="560"/>
      <c r="K146" s="560"/>
      <c r="L146" s="560"/>
      <c r="M146" s="560"/>
      <c r="N146" s="560"/>
      <c r="O146" s="561"/>
      <c r="P146" s="560"/>
      <c r="Q146" s="560"/>
      <c r="R146" s="560"/>
    </row>
    <row r="147" spans="9:18" ht="12.75">
      <c r="I147" s="560"/>
      <c r="J147" s="560"/>
      <c r="K147" s="560"/>
      <c r="L147" s="560"/>
      <c r="M147" s="560"/>
      <c r="N147" s="560"/>
      <c r="O147" s="561"/>
      <c r="P147" s="560"/>
      <c r="Q147" s="560"/>
      <c r="R147" s="560"/>
    </row>
    <row r="148" spans="9:18" ht="12.75">
      <c r="I148" s="560"/>
      <c r="J148" s="560"/>
      <c r="K148" s="560"/>
      <c r="L148" s="560"/>
      <c r="M148" s="560"/>
      <c r="N148" s="560"/>
      <c r="O148" s="561"/>
      <c r="P148" s="560"/>
      <c r="Q148" s="560"/>
      <c r="R148" s="560"/>
    </row>
    <row r="149" spans="9:18" ht="12.75">
      <c r="I149" s="560"/>
      <c r="J149" s="560"/>
      <c r="K149" s="560"/>
      <c r="L149" s="560"/>
      <c r="M149" s="560"/>
      <c r="N149" s="560"/>
      <c r="O149" s="561"/>
      <c r="P149" s="560"/>
      <c r="Q149" s="560"/>
      <c r="R149" s="560"/>
    </row>
    <row r="150" spans="9:18" ht="12.75">
      <c r="I150" s="560"/>
      <c r="J150" s="560"/>
      <c r="K150" s="560"/>
      <c r="L150" s="560"/>
      <c r="M150" s="560"/>
      <c r="N150" s="560"/>
      <c r="O150" s="561"/>
      <c r="P150" s="560"/>
      <c r="Q150" s="560"/>
      <c r="R150" s="560"/>
    </row>
    <row r="151" spans="9:18" ht="12.75">
      <c r="I151" s="560"/>
      <c r="J151" s="560"/>
      <c r="K151" s="560"/>
      <c r="L151" s="560"/>
      <c r="M151" s="560"/>
      <c r="N151" s="560"/>
      <c r="O151" s="561"/>
      <c r="P151" s="560"/>
      <c r="Q151" s="560"/>
      <c r="R151" s="560"/>
    </row>
    <row r="152" spans="9:18" ht="12.75">
      <c r="I152" s="560"/>
      <c r="J152" s="560"/>
      <c r="K152" s="560"/>
      <c r="L152" s="560"/>
      <c r="M152" s="560"/>
      <c r="N152" s="560"/>
      <c r="O152" s="561"/>
      <c r="P152" s="560"/>
      <c r="Q152" s="560"/>
      <c r="R152" s="560"/>
    </row>
    <row r="153" spans="9:18" ht="12.75">
      <c r="I153" s="560"/>
      <c r="J153" s="560"/>
      <c r="K153" s="560"/>
      <c r="L153" s="560"/>
      <c r="M153" s="560"/>
      <c r="N153" s="560"/>
      <c r="O153" s="561"/>
      <c r="P153" s="560"/>
      <c r="Q153" s="560"/>
      <c r="R153" s="560"/>
    </row>
    <row r="154" spans="9:18" ht="12.75">
      <c r="I154" s="560"/>
      <c r="J154" s="560"/>
      <c r="K154" s="560"/>
      <c r="L154" s="560"/>
      <c r="M154" s="560"/>
      <c r="N154" s="560"/>
      <c r="O154" s="561"/>
      <c r="P154" s="560"/>
      <c r="Q154" s="560"/>
      <c r="R154" s="560"/>
    </row>
    <row r="155" spans="9:18" ht="12.75">
      <c r="I155" s="560"/>
      <c r="J155" s="560"/>
      <c r="K155" s="560"/>
      <c r="L155" s="560"/>
      <c r="M155" s="560"/>
      <c r="N155" s="560"/>
      <c r="O155" s="561"/>
      <c r="P155" s="560"/>
      <c r="Q155" s="560"/>
      <c r="R155" s="560"/>
    </row>
  </sheetData>
  <sheetProtection password="C7A0" sheet="1" objects="1" scenarios="1"/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68" r:id="rId1"/>
  <headerFooter alignWithMargins="0">
    <oddFooter xml:space="preserve">&amp;L&amp;"KPN Sans,Regular"KPN Investor Relations&amp;C&amp;"KPN Sans,Regular"&amp;A&amp;R&amp;"KPN Sans,Regular"Q4 2008 </oddFooter>
  </headerFooter>
  <rowBreaks count="1" manualBreakCount="1">
    <brk id="8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.25" style="8" customWidth="1"/>
    <col min="2" max="2" width="0.875" style="70" customWidth="1"/>
    <col min="3" max="3" width="40.75390625" style="10" customWidth="1"/>
    <col min="4" max="4" width="1.75390625" style="10" customWidth="1"/>
    <col min="5" max="5" width="9.00390625" style="10" customWidth="1"/>
    <col min="6" max="6" width="1.75390625" style="10" customWidth="1"/>
    <col min="7" max="10" width="9.00390625" style="10" customWidth="1"/>
    <col min="11" max="11" width="2.00390625" style="10" customWidth="1"/>
    <col min="12" max="13" width="8.375" style="328" customWidth="1"/>
    <col min="14" max="14" width="1.75390625" style="10" customWidth="1"/>
    <col min="15" max="15" width="9.00390625" style="10" customWidth="1"/>
    <col min="16" max="16" width="1.75390625" style="10" customWidth="1"/>
    <col min="17" max="18" width="9.00390625" style="10" customWidth="1"/>
    <col min="19" max="20" width="9.00390625" style="439" customWidth="1"/>
    <col min="21" max="21" width="0.875" style="10" customWidth="1"/>
    <col min="22" max="22" width="1.25" style="8" customWidth="1"/>
    <col min="23" max="23" width="9.125" style="8" customWidth="1"/>
    <col min="24" max="24" width="10.125" style="8" bestFit="1" customWidth="1"/>
    <col min="25" max="16384" width="9.125" style="8" customWidth="1"/>
  </cols>
  <sheetData>
    <row r="1" spans="1:22" ht="9" customHeight="1">
      <c r="A1" s="230"/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303"/>
      <c r="M1" s="303"/>
      <c r="N1" s="232"/>
      <c r="O1" s="232"/>
      <c r="P1" s="232"/>
      <c r="Q1" s="232"/>
      <c r="R1" s="232"/>
      <c r="S1" s="240"/>
      <c r="T1" s="240"/>
      <c r="U1" s="232"/>
      <c r="V1" s="230"/>
    </row>
    <row r="2" spans="1:22" ht="15" customHeight="1">
      <c r="A2" s="235"/>
      <c r="C2" s="1108" t="s">
        <v>76</v>
      </c>
      <c r="D2" s="872"/>
      <c r="E2" s="477">
        <v>2008</v>
      </c>
      <c r="F2" s="872"/>
      <c r="G2" s="49" t="s">
        <v>534</v>
      </c>
      <c r="H2" s="50" t="s">
        <v>500</v>
      </c>
      <c r="I2" s="50" t="s">
        <v>408</v>
      </c>
      <c r="J2" s="50" t="s">
        <v>319</v>
      </c>
      <c r="K2" s="125"/>
      <c r="L2" s="516" t="s">
        <v>214</v>
      </c>
      <c r="M2" s="51" t="s">
        <v>214</v>
      </c>
      <c r="N2" s="872"/>
      <c r="O2" s="477">
        <v>2007</v>
      </c>
      <c r="P2" s="872"/>
      <c r="Q2" s="49" t="s">
        <v>309</v>
      </c>
      <c r="R2" s="50" t="s">
        <v>302</v>
      </c>
      <c r="S2" s="50" t="s">
        <v>289</v>
      </c>
      <c r="T2" s="50" t="s">
        <v>265</v>
      </c>
      <c r="U2" s="125"/>
      <c r="V2" s="235"/>
    </row>
    <row r="3" spans="1:22" ht="12.75" customHeight="1">
      <c r="A3" s="230"/>
      <c r="C3" s="1107" t="s">
        <v>184</v>
      </c>
      <c r="D3" s="488"/>
      <c r="E3" s="488"/>
      <c r="F3" s="488"/>
      <c r="G3" s="385"/>
      <c r="H3" s="50"/>
      <c r="I3" s="195"/>
      <c r="J3" s="195"/>
      <c r="K3" s="71"/>
      <c r="L3" s="608" t="s">
        <v>536</v>
      </c>
      <c r="M3" s="137" t="s">
        <v>535</v>
      </c>
      <c r="N3" s="488"/>
      <c r="O3" s="488"/>
      <c r="P3" s="488"/>
      <c r="Q3" s="385"/>
      <c r="R3" s="50"/>
      <c r="S3" s="50"/>
      <c r="T3" s="195"/>
      <c r="U3" s="71"/>
      <c r="V3" s="230"/>
    </row>
    <row r="4" spans="1:23" ht="12.75" customHeight="1">
      <c r="A4" s="230"/>
      <c r="C4" s="71"/>
      <c r="D4" s="488"/>
      <c r="E4" s="488"/>
      <c r="F4" s="488"/>
      <c r="G4" s="385"/>
      <c r="H4" s="71"/>
      <c r="I4" s="195"/>
      <c r="J4" s="195"/>
      <c r="K4" s="71"/>
      <c r="L4" s="609"/>
      <c r="M4" s="387"/>
      <c r="N4" s="488"/>
      <c r="O4" s="488"/>
      <c r="P4" s="479"/>
      <c r="Q4" s="385"/>
      <c r="R4" s="71"/>
      <c r="S4" s="195"/>
      <c r="T4" s="195"/>
      <c r="U4" s="71"/>
      <c r="V4" s="230"/>
      <c r="W4" s="193"/>
    </row>
    <row r="5" spans="1:24" ht="12.75" customHeight="1">
      <c r="A5" s="230"/>
      <c r="C5" s="74" t="s">
        <v>154</v>
      </c>
      <c r="D5" s="488"/>
      <c r="E5" s="873">
        <f>SUM(G5:J5)</f>
        <v>14427</v>
      </c>
      <c r="F5" s="479"/>
      <c r="G5" s="266">
        <f>Revenues!G64</f>
        <v>3615</v>
      </c>
      <c r="H5" s="203">
        <f>Revenues!H64</f>
        <v>3626</v>
      </c>
      <c r="I5" s="75">
        <f>Revenues!I64</f>
        <v>3654</v>
      </c>
      <c r="J5" s="616">
        <f>Revenues!J64</f>
        <v>3532</v>
      </c>
      <c r="K5" s="71"/>
      <c r="L5" s="624">
        <f>E5/O5-1</f>
        <v>0.1577722494181848</v>
      </c>
      <c r="M5" s="441">
        <f>G5/Q5-1</f>
        <v>0.010058675607711676</v>
      </c>
      <c r="N5" s="488"/>
      <c r="O5" s="873">
        <f>SUM(Q5:T5)</f>
        <v>12461</v>
      </c>
      <c r="P5" s="479"/>
      <c r="Q5" s="266">
        <f>Revenues!Q64</f>
        <v>3579</v>
      </c>
      <c r="R5" s="75">
        <f>Revenues!R64</f>
        <v>3007</v>
      </c>
      <c r="S5" s="203">
        <f>Revenues!S64</f>
        <v>2957</v>
      </c>
      <c r="T5" s="616">
        <f>Revenues!T64</f>
        <v>2918</v>
      </c>
      <c r="U5" s="71"/>
      <c r="V5" s="230"/>
      <c r="W5" s="194"/>
      <c r="X5" s="261"/>
    </row>
    <row r="6" spans="1:24" ht="12.75" customHeight="1">
      <c r="A6" s="230"/>
      <c r="C6" s="74" t="s">
        <v>153</v>
      </c>
      <c r="D6" s="1061"/>
      <c r="E6" s="873">
        <f>SUM(G6:J6)</f>
        <v>175</v>
      </c>
      <c r="F6" s="1052"/>
      <c r="G6" s="266">
        <f>Revenues!G24-G5</f>
        <v>103</v>
      </c>
      <c r="H6" s="75">
        <f>Revenues!H24-H5</f>
        <v>26</v>
      </c>
      <c r="I6" s="75">
        <f>Revenues!I24-I5</f>
        <v>8</v>
      </c>
      <c r="J6" s="616">
        <f>Revenues!J24-J5</f>
        <v>38</v>
      </c>
      <c r="K6" s="71"/>
      <c r="L6" s="624">
        <f>E6/O6-1</f>
        <v>0.023391812865497075</v>
      </c>
      <c r="M6" s="441">
        <f>G6/Q6-1</f>
        <v>0.2875000000000001</v>
      </c>
      <c r="N6" s="488"/>
      <c r="O6" s="873">
        <f>SUM(Q6:T6)</f>
        <v>171</v>
      </c>
      <c r="P6" s="1052"/>
      <c r="Q6" s="266">
        <f>Revenues!Q24-Q5</f>
        <v>80</v>
      </c>
      <c r="R6" s="75">
        <f>Revenues!R24-R5</f>
        <v>30</v>
      </c>
      <c r="S6" s="75">
        <f>Revenues!S24-S5</f>
        <v>55</v>
      </c>
      <c r="T6" s="616">
        <f>Revenues!T24-T5</f>
        <v>6</v>
      </c>
      <c r="U6" s="71"/>
      <c r="V6" s="230"/>
      <c r="W6" s="194"/>
      <c r="X6" s="196"/>
    </row>
    <row r="7" spans="1:24" s="12" customFormat="1" ht="12.75" customHeight="1">
      <c r="A7" s="236"/>
      <c r="B7" s="48"/>
      <c r="C7" s="48" t="s">
        <v>170</v>
      </c>
      <c r="D7" s="500"/>
      <c r="E7" s="1123">
        <f>SUM(E5:E6)</f>
        <v>14602</v>
      </c>
      <c r="F7" s="498"/>
      <c r="G7" s="1124">
        <f>SUM(G5:G6)</f>
        <v>3718</v>
      </c>
      <c r="H7" s="333">
        <f>SUM(H5:H6)</f>
        <v>3652</v>
      </c>
      <c r="I7" s="218">
        <f>SUM(I5:I6)</f>
        <v>3662</v>
      </c>
      <c r="J7" s="218">
        <f>SUM(J5:J6)</f>
        <v>3570</v>
      </c>
      <c r="K7" s="218"/>
      <c r="L7" s="614">
        <f>E7/O7-1</f>
        <v>0.15595313489550344</v>
      </c>
      <c r="M7" s="424">
        <f>G7/Q7-1</f>
        <v>0.016124624214266303</v>
      </c>
      <c r="N7" s="498"/>
      <c r="O7" s="1125">
        <f>SUM(Q7:T7)</f>
        <v>12632</v>
      </c>
      <c r="P7" s="498"/>
      <c r="Q7" s="1126">
        <f>SUM(Q5:Q6)</f>
        <v>3659</v>
      </c>
      <c r="R7" s="218">
        <f>SUM(R5:R6)</f>
        <v>3037</v>
      </c>
      <c r="S7" s="218">
        <f>SUM(S5:S6)</f>
        <v>3012</v>
      </c>
      <c r="T7" s="218">
        <f>SUM(T5:T6)</f>
        <v>2924</v>
      </c>
      <c r="U7" s="77"/>
      <c r="V7" s="236"/>
      <c r="W7" s="194"/>
      <c r="X7" s="1047"/>
    </row>
    <row r="8" spans="1:24" ht="12.75" customHeight="1">
      <c r="A8" s="230"/>
      <c r="C8" s="71"/>
      <c r="D8" s="488"/>
      <c r="E8" s="479"/>
      <c r="F8" s="479"/>
      <c r="G8" s="1033"/>
      <c r="H8" s="190"/>
      <c r="I8" s="195"/>
      <c r="J8" s="195"/>
      <c r="K8" s="71"/>
      <c r="L8" s="513"/>
      <c r="M8" s="202"/>
      <c r="N8" s="488"/>
      <c r="O8" s="479"/>
      <c r="P8" s="479"/>
      <c r="Q8" s="385"/>
      <c r="R8" s="876"/>
      <c r="S8" s="190"/>
      <c r="T8" s="195"/>
      <c r="U8" s="71"/>
      <c r="V8" s="230"/>
      <c r="W8" s="211"/>
      <c r="X8" s="196"/>
    </row>
    <row r="9" spans="1:27" ht="12.75" customHeight="1">
      <c r="A9" s="230"/>
      <c r="C9" s="74" t="s">
        <v>2</v>
      </c>
      <c r="D9" s="488"/>
      <c r="E9" s="873">
        <f aca="true" t="shared" si="0" ref="E9:E15">SUM(G9:J9)</f>
        <v>2222</v>
      </c>
      <c r="F9" s="479"/>
      <c r="G9" s="266">
        <v>562</v>
      </c>
      <c r="H9" s="203">
        <v>585</v>
      </c>
      <c r="I9" s="75">
        <v>438</v>
      </c>
      <c r="J9" s="616">
        <v>637</v>
      </c>
      <c r="K9" s="71"/>
      <c r="L9" s="624">
        <f aca="true" t="shared" si="1" ref="L9:L16">E9/O9-1</f>
        <v>0.3615196078431373</v>
      </c>
      <c r="M9" s="441">
        <f>G9/Q9-1</f>
        <v>-0.04258943781942082</v>
      </c>
      <c r="N9" s="488"/>
      <c r="O9" s="873">
        <f aca="true" t="shared" si="2" ref="O9:O15">SUM(Q9:T9)</f>
        <v>1632</v>
      </c>
      <c r="P9" s="479"/>
      <c r="Q9" s="266">
        <v>587</v>
      </c>
      <c r="R9" s="75">
        <v>332</v>
      </c>
      <c r="S9" s="203">
        <v>349</v>
      </c>
      <c r="T9" s="616">
        <v>364</v>
      </c>
      <c r="U9" s="71"/>
      <c r="V9" s="230"/>
      <c r="W9" s="196"/>
      <c r="X9" s="196"/>
      <c r="Y9" s="196"/>
      <c r="Z9" s="196"/>
      <c r="AA9" s="196"/>
    </row>
    <row r="10" spans="1:27" ht="12.75" customHeight="1">
      <c r="A10" s="230"/>
      <c r="C10" s="74" t="s">
        <v>3</v>
      </c>
      <c r="D10" s="488"/>
      <c r="E10" s="873">
        <f t="shared" si="0"/>
        <v>1037</v>
      </c>
      <c r="F10" s="479"/>
      <c r="G10" s="266">
        <v>293</v>
      </c>
      <c r="H10" s="203">
        <v>259</v>
      </c>
      <c r="I10" s="75">
        <v>236</v>
      </c>
      <c r="J10" s="616">
        <v>249</v>
      </c>
      <c r="K10" s="71"/>
      <c r="L10" s="624">
        <f t="shared" si="1"/>
        <v>0.1345733041575492</v>
      </c>
      <c r="M10" s="441">
        <f aca="true" t="shared" si="3" ref="M10:M16">G10/Q10-1</f>
        <v>0.046428571428571486</v>
      </c>
      <c r="N10" s="488"/>
      <c r="O10" s="873">
        <f t="shared" si="2"/>
        <v>914</v>
      </c>
      <c r="P10" s="479"/>
      <c r="Q10" s="266">
        <v>280</v>
      </c>
      <c r="R10" s="75">
        <v>227</v>
      </c>
      <c r="S10" s="203">
        <v>200</v>
      </c>
      <c r="T10" s="616">
        <v>207</v>
      </c>
      <c r="U10" s="71"/>
      <c r="V10" s="230"/>
      <c r="W10" s="196"/>
      <c r="X10" s="196"/>
      <c r="Y10" s="196"/>
      <c r="Z10" s="196"/>
      <c r="AA10" s="196"/>
    </row>
    <row r="11" spans="1:27" ht="12.75" customHeight="1">
      <c r="A11" s="230"/>
      <c r="C11" s="74" t="s">
        <v>4</v>
      </c>
      <c r="D11" s="488"/>
      <c r="E11" s="873">
        <f t="shared" si="0"/>
        <v>5265</v>
      </c>
      <c r="F11" s="479"/>
      <c r="G11" s="266">
        <v>1338</v>
      </c>
      <c r="H11" s="203">
        <v>1332</v>
      </c>
      <c r="I11" s="75">
        <v>1335</v>
      </c>
      <c r="J11" s="616">
        <v>1260</v>
      </c>
      <c r="K11" s="71"/>
      <c r="L11" s="624">
        <f t="shared" si="1"/>
        <v>0.1523309258043335</v>
      </c>
      <c r="M11" s="441">
        <f t="shared" si="3"/>
        <v>0.008289374529012905</v>
      </c>
      <c r="N11" s="488"/>
      <c r="O11" s="873">
        <f t="shared" si="2"/>
        <v>4569</v>
      </c>
      <c r="P11" s="479"/>
      <c r="Q11" s="266">
        <v>1327</v>
      </c>
      <c r="R11" s="75">
        <v>1126</v>
      </c>
      <c r="S11" s="203">
        <v>1069</v>
      </c>
      <c r="T11" s="616">
        <v>1047</v>
      </c>
      <c r="U11" s="71"/>
      <c r="V11" s="230"/>
      <c r="W11" s="196"/>
      <c r="X11" s="196"/>
      <c r="Y11" s="196"/>
      <c r="Z11" s="196"/>
      <c r="AA11" s="196"/>
    </row>
    <row r="12" spans="1:27" ht="12.75" customHeight="1">
      <c r="A12" s="230"/>
      <c r="C12" s="74" t="s">
        <v>77</v>
      </c>
      <c r="D12" s="488"/>
      <c r="E12" s="873">
        <f t="shared" si="0"/>
        <v>-102</v>
      </c>
      <c r="F12" s="479"/>
      <c r="G12" s="266">
        <v>-25</v>
      </c>
      <c r="H12" s="203">
        <v>-30</v>
      </c>
      <c r="I12" s="75">
        <v>-23</v>
      </c>
      <c r="J12" s="616">
        <v>-24</v>
      </c>
      <c r="K12" s="71"/>
      <c r="L12" s="624">
        <f t="shared" si="1"/>
        <v>-0.28671328671328666</v>
      </c>
      <c r="M12" s="441">
        <f t="shared" si="3"/>
        <v>-0.375</v>
      </c>
      <c r="N12" s="488"/>
      <c r="O12" s="873">
        <f t="shared" si="2"/>
        <v>-143</v>
      </c>
      <c r="P12" s="479"/>
      <c r="Q12" s="266">
        <v>-40</v>
      </c>
      <c r="R12" s="75">
        <v>-30</v>
      </c>
      <c r="S12" s="203">
        <v>-29</v>
      </c>
      <c r="T12" s="616">
        <v>-44</v>
      </c>
      <c r="U12" s="71"/>
      <c r="V12" s="230"/>
      <c r="W12" s="196"/>
      <c r="X12" s="196"/>
      <c r="Y12" s="196"/>
      <c r="Z12" s="196"/>
      <c r="AA12" s="196"/>
    </row>
    <row r="13" spans="1:27" ht="12.75" customHeight="1">
      <c r="A13" s="230"/>
      <c r="C13" s="74" t="s">
        <v>9</v>
      </c>
      <c r="D13" s="488"/>
      <c r="E13" s="873">
        <f t="shared" si="0"/>
        <v>1122</v>
      </c>
      <c r="F13" s="479"/>
      <c r="G13" s="266">
        <v>269</v>
      </c>
      <c r="H13" s="203">
        <v>227</v>
      </c>
      <c r="I13" s="536">
        <v>409</v>
      </c>
      <c r="J13" s="616">
        <v>217</v>
      </c>
      <c r="K13" s="71"/>
      <c r="L13" s="624">
        <f t="shared" si="1"/>
        <v>0.47631578947368425</v>
      </c>
      <c r="M13" s="441">
        <f t="shared" si="3"/>
        <v>-0.0692041522491349</v>
      </c>
      <c r="N13" s="488"/>
      <c r="O13" s="873">
        <f t="shared" si="2"/>
        <v>760</v>
      </c>
      <c r="P13" s="479"/>
      <c r="Q13" s="266">
        <v>289</v>
      </c>
      <c r="R13" s="75">
        <v>162</v>
      </c>
      <c r="S13" s="203">
        <v>148</v>
      </c>
      <c r="T13" s="616">
        <v>161</v>
      </c>
      <c r="U13" s="71"/>
      <c r="V13" s="230"/>
      <c r="W13" s="196"/>
      <c r="X13" s="196"/>
      <c r="Y13" s="196"/>
      <c r="Z13" s="196"/>
      <c r="AA13" s="196"/>
    </row>
    <row r="14" spans="1:33" ht="12.75" customHeight="1">
      <c r="A14" s="230"/>
      <c r="C14" s="74" t="s">
        <v>282</v>
      </c>
      <c r="D14" s="488"/>
      <c r="E14" s="873">
        <f t="shared" si="0"/>
        <v>1614</v>
      </c>
      <c r="F14" s="479"/>
      <c r="G14" s="266">
        <v>397</v>
      </c>
      <c r="H14" s="203">
        <v>401</v>
      </c>
      <c r="I14" s="75">
        <v>407</v>
      </c>
      <c r="J14" s="616">
        <v>409</v>
      </c>
      <c r="K14" s="71"/>
      <c r="L14" s="624">
        <f t="shared" si="1"/>
        <v>-0.01585365853658538</v>
      </c>
      <c r="M14" s="441">
        <f t="shared" si="3"/>
        <v>-0.01975308641975304</v>
      </c>
      <c r="N14" s="488"/>
      <c r="O14" s="873">
        <f t="shared" si="2"/>
        <v>1640</v>
      </c>
      <c r="P14" s="479"/>
      <c r="Q14" s="266">
        <v>405</v>
      </c>
      <c r="R14" s="75">
        <v>380</v>
      </c>
      <c r="S14" s="203">
        <v>416</v>
      </c>
      <c r="T14" s="616">
        <v>439</v>
      </c>
      <c r="U14" s="71"/>
      <c r="V14" s="230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</row>
    <row r="15" spans="1:27" ht="12.75" customHeight="1">
      <c r="A15" s="230"/>
      <c r="C15" s="74" t="s">
        <v>283</v>
      </c>
      <c r="D15" s="488"/>
      <c r="E15" s="873">
        <f t="shared" si="0"/>
        <v>847</v>
      </c>
      <c r="F15" s="479"/>
      <c r="G15" s="266">
        <v>292</v>
      </c>
      <c r="H15" s="203">
        <v>177</v>
      </c>
      <c r="I15" s="536">
        <v>204</v>
      </c>
      <c r="J15" s="616">
        <v>174</v>
      </c>
      <c r="K15" s="71"/>
      <c r="L15" s="624">
        <f t="shared" si="1"/>
        <v>0.11447368421052628</v>
      </c>
      <c r="M15" s="441">
        <f t="shared" si="3"/>
        <v>0.6497175141242937</v>
      </c>
      <c r="N15" s="488"/>
      <c r="O15" s="873">
        <f t="shared" si="2"/>
        <v>760</v>
      </c>
      <c r="P15" s="479"/>
      <c r="Q15" s="266">
        <v>177</v>
      </c>
      <c r="R15" s="75">
        <v>160</v>
      </c>
      <c r="S15" s="203">
        <v>210</v>
      </c>
      <c r="T15" s="616">
        <v>213</v>
      </c>
      <c r="U15" s="71"/>
      <c r="V15" s="230"/>
      <c r="W15" s="196"/>
      <c r="X15" s="196"/>
      <c r="Y15" s="196"/>
      <c r="Z15" s="196"/>
      <c r="AA15" s="196"/>
    </row>
    <row r="16" spans="1:27" s="12" customFormat="1" ht="12.75" customHeight="1">
      <c r="A16" s="236"/>
      <c r="B16" s="48"/>
      <c r="C16" s="48" t="s">
        <v>74</v>
      </c>
      <c r="D16" s="497"/>
      <c r="E16" s="498">
        <f>SUM(E9:E15)</f>
        <v>12005</v>
      </c>
      <c r="F16" s="498"/>
      <c r="G16" s="219">
        <f>SUM(G9:G15)</f>
        <v>3126</v>
      </c>
      <c r="H16" s="218">
        <f>SUM(H9:H15)</f>
        <v>2951</v>
      </c>
      <c r="I16" s="218">
        <f>SUM(I9:I15)</f>
        <v>3006</v>
      </c>
      <c r="J16" s="218">
        <f>SUM(J9:J15)</f>
        <v>2922</v>
      </c>
      <c r="K16" s="218"/>
      <c r="L16" s="614">
        <f t="shared" si="1"/>
        <v>0.1848598499802605</v>
      </c>
      <c r="M16" s="424">
        <f t="shared" si="3"/>
        <v>0.03338842975206613</v>
      </c>
      <c r="N16" s="498"/>
      <c r="O16" s="498">
        <f>SUM(O9:O15)</f>
        <v>10132</v>
      </c>
      <c r="P16" s="498"/>
      <c r="Q16" s="219">
        <f>SUM(Q9:Q15)</f>
        <v>3025</v>
      </c>
      <c r="R16" s="218">
        <f>SUM(R9:R15)</f>
        <v>2357</v>
      </c>
      <c r="S16" s="218">
        <f>SUM(S9:S15)</f>
        <v>2363</v>
      </c>
      <c r="T16" s="218">
        <f>SUM(T9:T15)</f>
        <v>2387</v>
      </c>
      <c r="U16" s="77"/>
      <c r="V16" s="236"/>
      <c r="W16" s="1047"/>
      <c r="X16" s="1047"/>
      <c r="Y16" s="1047"/>
      <c r="Z16" s="1047"/>
      <c r="AA16" s="1047"/>
    </row>
    <row r="17" spans="1:24" ht="12.75" customHeight="1">
      <c r="A17" s="230"/>
      <c r="C17" s="71"/>
      <c r="D17" s="488"/>
      <c r="E17" s="500"/>
      <c r="F17" s="479"/>
      <c r="G17" s="167"/>
      <c r="H17" s="809"/>
      <c r="I17" s="146"/>
      <c r="J17" s="146"/>
      <c r="K17" s="195"/>
      <c r="L17" s="512"/>
      <c r="M17" s="399"/>
      <c r="N17" s="488"/>
      <c r="O17" s="500"/>
      <c r="P17" s="479"/>
      <c r="Q17" s="167"/>
      <c r="R17" s="173"/>
      <c r="S17" s="809"/>
      <c r="T17" s="146"/>
      <c r="U17" s="71"/>
      <c r="V17" s="230"/>
      <c r="W17" s="262"/>
      <c r="X17" s="196"/>
    </row>
    <row r="18" spans="1:24" s="12" customFormat="1" ht="12.75" customHeight="1">
      <c r="A18" s="236"/>
      <c r="B18" s="48"/>
      <c r="C18" s="48" t="s">
        <v>104</v>
      </c>
      <c r="D18" s="497"/>
      <c r="E18" s="502">
        <f>'Profit &amp; Margin'!E22</f>
        <v>2597</v>
      </c>
      <c r="F18" s="498"/>
      <c r="G18" s="386">
        <f>'Profit &amp; Margin'!G22</f>
        <v>592</v>
      </c>
      <c r="H18" s="438">
        <f>'Profit &amp; Margin'!H22</f>
        <v>701</v>
      </c>
      <c r="I18" s="333">
        <f>'Profit &amp; Margin'!I22</f>
        <v>656</v>
      </c>
      <c r="J18" s="333">
        <f>'Profit &amp; Margin'!J22</f>
        <v>648</v>
      </c>
      <c r="K18" s="218"/>
      <c r="L18" s="614">
        <f>E18/O18-1</f>
        <v>0.038799999999999946</v>
      </c>
      <c r="M18" s="462">
        <f>G18/Q18-1</f>
        <v>-0.06624605678233442</v>
      </c>
      <c r="N18" s="499"/>
      <c r="O18" s="502">
        <f>'Profit &amp; Margin'!O22</f>
        <v>2500</v>
      </c>
      <c r="P18" s="498"/>
      <c r="Q18" s="386">
        <f>'Profit &amp; Margin'!Q22</f>
        <v>634</v>
      </c>
      <c r="R18" s="438">
        <f>'Profit &amp; Margin'!R22</f>
        <v>680</v>
      </c>
      <c r="S18" s="438">
        <f>'Profit &amp; Margin'!S22</f>
        <v>649</v>
      </c>
      <c r="T18" s="333">
        <f>'Profit &amp; Margin'!T22</f>
        <v>537</v>
      </c>
      <c r="U18" s="77"/>
      <c r="V18" s="236"/>
      <c r="W18" s="11"/>
      <c r="X18" s="1047"/>
    </row>
    <row r="19" spans="1:24" ht="12.75" customHeight="1">
      <c r="A19" s="236"/>
      <c r="C19" s="48"/>
      <c r="D19" s="497"/>
      <c r="E19" s="500"/>
      <c r="F19" s="500"/>
      <c r="G19" s="167"/>
      <c r="H19" s="146"/>
      <c r="I19" s="146"/>
      <c r="J19" s="146"/>
      <c r="K19" s="146"/>
      <c r="L19" s="515"/>
      <c r="M19" s="399"/>
      <c r="N19" s="497"/>
      <c r="O19" s="500"/>
      <c r="P19" s="500"/>
      <c r="Q19" s="167"/>
      <c r="R19" s="77"/>
      <c r="S19" s="146"/>
      <c r="T19" s="146"/>
      <c r="U19" s="77"/>
      <c r="V19" s="236"/>
      <c r="W19" s="11"/>
      <c r="X19" s="196"/>
    </row>
    <row r="20" spans="1:25" ht="12.75" customHeight="1">
      <c r="A20" s="230"/>
      <c r="C20" s="74" t="s">
        <v>229</v>
      </c>
      <c r="D20" s="488"/>
      <c r="E20" s="873">
        <f>SUM(G20:J20)</f>
        <v>-704</v>
      </c>
      <c r="F20" s="479"/>
      <c r="G20" s="266">
        <v>-188</v>
      </c>
      <c r="H20" s="203">
        <v>-176</v>
      </c>
      <c r="I20" s="75">
        <v>-175</v>
      </c>
      <c r="J20" s="616">
        <v>-165</v>
      </c>
      <c r="K20" s="71"/>
      <c r="L20" s="624">
        <f>E20/O20-1</f>
        <v>0.2571428571428571</v>
      </c>
      <c r="M20" s="441">
        <f>G20/Q20-1</f>
        <v>0.2287581699346406</v>
      </c>
      <c r="N20" s="488"/>
      <c r="O20" s="873">
        <f>SUM(Q20:T20)</f>
        <v>-560</v>
      </c>
      <c r="P20" s="479"/>
      <c r="Q20" s="266">
        <v>-153</v>
      </c>
      <c r="R20" s="75">
        <v>-142</v>
      </c>
      <c r="S20" s="203">
        <v>-133</v>
      </c>
      <c r="T20" s="616">
        <v>-132</v>
      </c>
      <c r="U20" s="71"/>
      <c r="V20" s="230"/>
      <c r="W20" s="174"/>
      <c r="X20" s="196"/>
      <c r="Y20" s="196"/>
    </row>
    <row r="21" spans="1:24" ht="12.75" customHeight="1">
      <c r="A21" s="230"/>
      <c r="C21" s="74" t="s">
        <v>113</v>
      </c>
      <c r="D21" s="488"/>
      <c r="E21" s="873">
        <f>SUM(G21:J21)</f>
        <v>-6</v>
      </c>
      <c r="F21" s="479"/>
      <c r="G21" s="266">
        <v>0</v>
      </c>
      <c r="H21" s="203">
        <v>0</v>
      </c>
      <c r="I21" s="75">
        <v>0</v>
      </c>
      <c r="J21" s="616">
        <v>-6</v>
      </c>
      <c r="K21" s="71"/>
      <c r="L21" s="625" t="s">
        <v>449</v>
      </c>
      <c r="M21" s="441">
        <f>G21/Q21-1</f>
        <v>-1</v>
      </c>
      <c r="N21" s="488"/>
      <c r="O21" s="873">
        <f>SUM(Q21:T21)</f>
        <v>1</v>
      </c>
      <c r="P21" s="479"/>
      <c r="Q21" s="266">
        <v>-1</v>
      </c>
      <c r="R21" s="75">
        <v>-1</v>
      </c>
      <c r="S21" s="203">
        <v>2</v>
      </c>
      <c r="T21" s="616">
        <v>1</v>
      </c>
      <c r="U21" s="71"/>
      <c r="V21" s="230"/>
      <c r="W21" s="174"/>
      <c r="X21" s="196"/>
    </row>
    <row r="22" spans="1:24" ht="12.75" customHeight="1">
      <c r="A22" s="230"/>
      <c r="C22" s="48"/>
      <c r="D22" s="497"/>
      <c r="E22" s="500"/>
      <c r="F22" s="500"/>
      <c r="G22" s="167"/>
      <c r="H22" s="269"/>
      <c r="I22" s="146"/>
      <c r="J22" s="146"/>
      <c r="K22" s="146"/>
      <c r="L22" s="1042"/>
      <c r="M22" s="399"/>
      <c r="N22" s="497"/>
      <c r="O22" s="500"/>
      <c r="P22" s="500"/>
      <c r="Q22" s="167"/>
      <c r="R22" s="81"/>
      <c r="S22" s="269"/>
      <c r="T22" s="146"/>
      <c r="U22" s="77"/>
      <c r="V22" s="230"/>
      <c r="W22" s="174"/>
      <c r="X22" s="196"/>
    </row>
    <row r="23" spans="1:24" s="207" customFormat="1" ht="12.75" customHeight="1">
      <c r="A23" s="238"/>
      <c r="B23" s="206"/>
      <c r="C23" s="48" t="s">
        <v>112</v>
      </c>
      <c r="D23" s="499"/>
      <c r="E23" s="502">
        <f>E18+E20+E21</f>
        <v>1887</v>
      </c>
      <c r="F23" s="498"/>
      <c r="G23" s="386">
        <f>G18+G20+G21</f>
        <v>404</v>
      </c>
      <c r="H23" s="333">
        <f>H18+H20+H21</f>
        <v>525</v>
      </c>
      <c r="I23" s="333">
        <f>I18+I20+I21</f>
        <v>481</v>
      </c>
      <c r="J23" s="333">
        <f>J18+J20+J21</f>
        <v>477</v>
      </c>
      <c r="K23" s="218"/>
      <c r="L23" s="1127">
        <f>E23/O23-1</f>
        <v>-0.02782071097372485</v>
      </c>
      <c r="M23" s="462">
        <f>G23/Q23-1</f>
        <v>-0.15833333333333333</v>
      </c>
      <c r="N23" s="499"/>
      <c r="O23" s="502">
        <f>O18+O20+O21</f>
        <v>1941</v>
      </c>
      <c r="P23" s="498"/>
      <c r="Q23" s="386">
        <f>Q18+Q20+Q21</f>
        <v>480</v>
      </c>
      <c r="R23" s="333">
        <f>R18+R20+R21</f>
        <v>537</v>
      </c>
      <c r="S23" s="333">
        <f>S18+S20+S21</f>
        <v>518</v>
      </c>
      <c r="T23" s="333">
        <f>T18+T20+T21</f>
        <v>406</v>
      </c>
      <c r="U23" s="206"/>
      <c r="V23" s="238"/>
      <c r="W23" s="209"/>
      <c r="X23" s="1046"/>
    </row>
    <row r="24" spans="1:24" ht="12.75" customHeight="1">
      <c r="A24" s="230"/>
      <c r="C24" s="48"/>
      <c r="D24" s="497"/>
      <c r="E24" s="500"/>
      <c r="F24" s="500"/>
      <c r="G24" s="167"/>
      <c r="H24" s="146"/>
      <c r="I24" s="146"/>
      <c r="J24" s="146"/>
      <c r="K24" s="146"/>
      <c r="L24" s="515"/>
      <c r="M24" s="399"/>
      <c r="N24" s="497"/>
      <c r="O24" s="500"/>
      <c r="P24" s="500"/>
      <c r="Q24" s="167"/>
      <c r="R24" s="77"/>
      <c r="S24" s="146"/>
      <c r="T24" s="146"/>
      <c r="U24" s="77"/>
      <c r="V24" s="230"/>
      <c r="W24" s="451"/>
      <c r="X24" s="196"/>
    </row>
    <row r="25" spans="1:24" ht="12.75" customHeight="1">
      <c r="A25" s="230"/>
      <c r="C25" s="74" t="s">
        <v>230</v>
      </c>
      <c r="D25" s="488"/>
      <c r="E25" s="873">
        <f>SUM(G25:J25)</f>
        <v>-550</v>
      </c>
      <c r="F25" s="479"/>
      <c r="G25" s="266">
        <v>-107</v>
      </c>
      <c r="H25" s="870">
        <v>-172</v>
      </c>
      <c r="I25" s="75">
        <v>-128</v>
      </c>
      <c r="J25" s="616">
        <v>-143</v>
      </c>
      <c r="K25" s="71"/>
      <c r="L25" s="625" t="s">
        <v>449</v>
      </c>
      <c r="M25" s="581" t="s">
        <v>449</v>
      </c>
      <c r="N25" s="488"/>
      <c r="O25" s="873">
        <f>SUM(Q25:T25)</f>
        <v>708</v>
      </c>
      <c r="P25" s="479"/>
      <c r="Q25" s="266">
        <v>1101</v>
      </c>
      <c r="R25" s="75">
        <v>-182</v>
      </c>
      <c r="S25" s="203">
        <v>-118</v>
      </c>
      <c r="T25" s="616">
        <v>-93</v>
      </c>
      <c r="U25" s="71"/>
      <c r="V25" s="230"/>
      <c r="W25" s="11"/>
      <c r="X25" s="196"/>
    </row>
    <row r="26" spans="1:24" ht="12.75" customHeight="1">
      <c r="A26" s="230"/>
      <c r="C26" s="79"/>
      <c r="D26" s="488"/>
      <c r="E26" s="501"/>
      <c r="F26" s="479"/>
      <c r="G26" s="80"/>
      <c r="H26" s="81"/>
      <c r="I26" s="81"/>
      <c r="J26" s="81"/>
      <c r="K26" s="195"/>
      <c r="L26" s="1050"/>
      <c r="M26" s="1051"/>
      <c r="N26" s="488"/>
      <c r="O26" s="501"/>
      <c r="P26" s="479"/>
      <c r="Q26" s="80"/>
      <c r="R26" s="81"/>
      <c r="S26" s="81"/>
      <c r="T26" s="81"/>
      <c r="U26" s="71"/>
      <c r="V26" s="230"/>
      <c r="W26" s="11"/>
      <c r="X26" s="196"/>
    </row>
    <row r="27" spans="1:24" s="12" customFormat="1" ht="12.75" customHeight="1">
      <c r="A27" s="236"/>
      <c r="B27" s="48"/>
      <c r="C27" s="48" t="s">
        <v>105</v>
      </c>
      <c r="D27" s="497"/>
      <c r="E27" s="499">
        <f>E23+E25</f>
        <v>1337</v>
      </c>
      <c r="F27" s="498"/>
      <c r="G27" s="219">
        <f>G23+G25</f>
        <v>297</v>
      </c>
      <c r="H27" s="218">
        <f>H23+H25</f>
        <v>353</v>
      </c>
      <c r="I27" s="218">
        <f>I23+I25</f>
        <v>353</v>
      </c>
      <c r="J27" s="218">
        <f>J23+J25</f>
        <v>334</v>
      </c>
      <c r="K27" s="218"/>
      <c r="L27" s="752">
        <f>E27/O27-1</f>
        <v>-0.49528123820309555</v>
      </c>
      <c r="M27" s="271">
        <f>G27/Q27-1</f>
        <v>-0.8121442125237192</v>
      </c>
      <c r="N27" s="499"/>
      <c r="O27" s="499">
        <f>O23+O25</f>
        <v>2649</v>
      </c>
      <c r="P27" s="498"/>
      <c r="Q27" s="219">
        <f>Q23+Q25</f>
        <v>1581</v>
      </c>
      <c r="R27" s="206">
        <f>R23+R25</f>
        <v>355</v>
      </c>
      <c r="S27" s="218">
        <f>S23+S25</f>
        <v>400</v>
      </c>
      <c r="T27" s="218">
        <f>T23+T25</f>
        <v>313</v>
      </c>
      <c r="U27" s="77"/>
      <c r="V27" s="236"/>
      <c r="W27" s="11"/>
      <c r="X27" s="1047"/>
    </row>
    <row r="28" spans="1:24" ht="12.75" customHeight="1">
      <c r="A28" s="230"/>
      <c r="C28" s="74" t="s">
        <v>101</v>
      </c>
      <c r="D28" s="488"/>
      <c r="E28" s="873">
        <f>SUM(G28:J28)</f>
        <v>5</v>
      </c>
      <c r="F28" s="479"/>
      <c r="G28" s="266">
        <v>2</v>
      </c>
      <c r="H28" s="203">
        <v>4</v>
      </c>
      <c r="I28" s="536">
        <v>0</v>
      </c>
      <c r="J28" s="616">
        <v>-1</v>
      </c>
      <c r="K28" s="71"/>
      <c r="L28" s="625" t="s">
        <v>449</v>
      </c>
      <c r="M28" s="581" t="s">
        <v>449</v>
      </c>
      <c r="N28" s="488"/>
      <c r="O28" s="873">
        <f>SUM(Q28:T28)</f>
        <v>-3</v>
      </c>
      <c r="P28" s="479"/>
      <c r="Q28" s="266">
        <v>-2</v>
      </c>
      <c r="R28" s="75">
        <v>0</v>
      </c>
      <c r="S28" s="203">
        <v>-1</v>
      </c>
      <c r="T28" s="616">
        <v>0</v>
      </c>
      <c r="U28" s="71"/>
      <c r="V28" s="230"/>
      <c r="W28" s="11"/>
      <c r="X28" s="196"/>
    </row>
    <row r="29" spans="1:24" ht="12.75" customHeight="1">
      <c r="A29" s="230"/>
      <c r="C29" s="74" t="s">
        <v>102</v>
      </c>
      <c r="D29" s="488"/>
      <c r="E29" s="873">
        <f>E27-E28</f>
        <v>1332</v>
      </c>
      <c r="F29" s="479"/>
      <c r="G29" s="266">
        <f>G27-G28</f>
        <v>295</v>
      </c>
      <c r="H29" s="203">
        <f>H27-H28</f>
        <v>349</v>
      </c>
      <c r="I29" s="75">
        <f>I27-I28</f>
        <v>353</v>
      </c>
      <c r="J29" s="616">
        <f>J27-J28</f>
        <v>335</v>
      </c>
      <c r="K29" s="71"/>
      <c r="L29" s="624">
        <f>E29/O29-1</f>
        <v>-0.497737556561086</v>
      </c>
      <c r="M29" s="441">
        <f>G29/Q29-1</f>
        <v>-0.813644977890082</v>
      </c>
      <c r="N29" s="488"/>
      <c r="O29" s="873">
        <f>O27-O28</f>
        <v>2652</v>
      </c>
      <c r="P29" s="479"/>
      <c r="Q29" s="266">
        <f>Q27-Q28</f>
        <v>1583</v>
      </c>
      <c r="R29" s="75">
        <f>R27-R28</f>
        <v>355</v>
      </c>
      <c r="S29" s="203">
        <f>S27-S28</f>
        <v>401</v>
      </c>
      <c r="T29" s="616">
        <f>T27-T28</f>
        <v>313</v>
      </c>
      <c r="U29" s="71"/>
      <c r="V29" s="230"/>
      <c r="W29" s="11"/>
      <c r="X29" s="196"/>
    </row>
    <row r="30" spans="1:24" s="12" customFormat="1" ht="12.75" customHeight="1">
      <c r="A30" s="236"/>
      <c r="B30" s="70"/>
      <c r="C30" s="48"/>
      <c r="D30" s="869"/>
      <c r="E30" s="500"/>
      <c r="F30" s="868"/>
      <c r="G30" s="167"/>
      <c r="H30" s="146"/>
      <c r="I30" s="146"/>
      <c r="J30" s="146"/>
      <c r="K30" s="48"/>
      <c r="L30" s="515"/>
      <c r="M30" s="399"/>
      <c r="N30" s="869"/>
      <c r="O30" s="500"/>
      <c r="P30" s="868"/>
      <c r="Q30" s="167"/>
      <c r="R30" s="77"/>
      <c r="S30" s="146"/>
      <c r="T30" s="146"/>
      <c r="U30" s="48"/>
      <c r="V30" s="236"/>
      <c r="W30" s="11"/>
      <c r="X30" s="196"/>
    </row>
    <row r="31" spans="1:24" s="12" customFormat="1" ht="15" customHeight="1">
      <c r="A31" s="236"/>
      <c r="B31" s="48"/>
      <c r="C31" s="78" t="s">
        <v>384</v>
      </c>
      <c r="D31" s="497"/>
      <c r="E31" s="1128">
        <f>SUM(G31:J31)</f>
        <v>0.77</v>
      </c>
      <c r="F31" s="498"/>
      <c r="G31" s="1129">
        <v>0.18</v>
      </c>
      <c r="H31" s="1130">
        <v>0.2</v>
      </c>
      <c r="I31" s="1131">
        <v>0.2</v>
      </c>
      <c r="J31" s="1132">
        <v>0.19</v>
      </c>
      <c r="K31" s="206"/>
      <c r="L31" s="723">
        <f>E31/O31-1</f>
        <v>-0.4577464788732394</v>
      </c>
      <c r="M31" s="448">
        <f>G31/Q31-1</f>
        <v>-0.788235294117647</v>
      </c>
      <c r="N31" s="499"/>
      <c r="O31" s="1128">
        <f>SUM(Q31:T31)</f>
        <v>1.42</v>
      </c>
      <c r="P31" s="498"/>
      <c r="Q31" s="1129">
        <v>0.85</v>
      </c>
      <c r="R31" s="1131">
        <v>0.19</v>
      </c>
      <c r="S31" s="1133">
        <v>0.22</v>
      </c>
      <c r="T31" s="1132">
        <v>0.16</v>
      </c>
      <c r="U31" s="77"/>
      <c r="V31" s="236"/>
      <c r="W31" s="11"/>
      <c r="X31" s="1047"/>
    </row>
    <row r="32" spans="1:24" s="43" customFormat="1" ht="15" customHeight="1">
      <c r="A32" s="243"/>
      <c r="B32" s="71"/>
      <c r="C32" s="88" t="s">
        <v>385</v>
      </c>
      <c r="D32" s="488"/>
      <c r="E32" s="874">
        <f>SUM(G32:J32)</f>
        <v>0.76</v>
      </c>
      <c r="F32" s="479"/>
      <c r="G32" s="1053">
        <v>0.17</v>
      </c>
      <c r="H32" s="871">
        <v>0.2</v>
      </c>
      <c r="I32" s="177">
        <v>0.2</v>
      </c>
      <c r="J32" s="617">
        <v>0.19</v>
      </c>
      <c r="K32" s="71"/>
      <c r="L32" s="624">
        <f>E32/O32-1</f>
        <v>-0.46478873239436613</v>
      </c>
      <c r="M32" s="441">
        <f>G32/Q32-1</f>
        <v>-0.8</v>
      </c>
      <c r="N32" s="488"/>
      <c r="O32" s="874">
        <f>SUM(Q32:T32)</f>
        <v>1.42</v>
      </c>
      <c r="P32" s="479"/>
      <c r="Q32" s="1053">
        <v>0.85</v>
      </c>
      <c r="R32" s="177">
        <v>0.2</v>
      </c>
      <c r="S32" s="810">
        <v>0.21</v>
      </c>
      <c r="T32" s="617">
        <v>0.16</v>
      </c>
      <c r="U32" s="71"/>
      <c r="V32" s="243"/>
      <c r="W32" s="13"/>
      <c r="X32" s="297"/>
    </row>
    <row r="33" spans="1:24" s="12" customFormat="1" ht="12.75" customHeight="1">
      <c r="A33" s="236"/>
      <c r="B33" s="70"/>
      <c r="C33" s="48"/>
      <c r="D33" s="869"/>
      <c r="E33" s="500"/>
      <c r="F33" s="868"/>
      <c r="G33" s="167"/>
      <c r="H33" s="146"/>
      <c r="I33" s="146"/>
      <c r="J33" s="146"/>
      <c r="K33" s="48"/>
      <c r="L33" s="515"/>
      <c r="M33" s="399"/>
      <c r="N33" s="869"/>
      <c r="O33" s="500"/>
      <c r="P33" s="868"/>
      <c r="Q33" s="167"/>
      <c r="R33" s="77"/>
      <c r="S33" s="146"/>
      <c r="T33" s="146"/>
      <c r="U33" s="48"/>
      <c r="V33" s="236"/>
      <c r="W33" s="11"/>
      <c r="X33" s="196"/>
    </row>
    <row r="34" spans="1:24" s="12" customFormat="1" ht="12.75" customHeight="1">
      <c r="A34" s="236"/>
      <c r="B34" s="48"/>
      <c r="C34" s="48" t="s">
        <v>86</v>
      </c>
      <c r="D34" s="497"/>
      <c r="E34" s="1128">
        <v>0.6</v>
      </c>
      <c r="F34" s="498"/>
      <c r="G34" s="1129">
        <v>0.4</v>
      </c>
      <c r="H34" s="1133">
        <f>H35</f>
        <v>0</v>
      </c>
      <c r="I34" s="1131">
        <f>SUM(I35)</f>
        <v>0.2</v>
      </c>
      <c r="J34" s="1132">
        <v>0</v>
      </c>
      <c r="K34" s="206"/>
      <c r="L34" s="723">
        <f>E34/O34-1</f>
        <v>0.11111111111111094</v>
      </c>
      <c r="M34" s="998">
        <f>G34/Q34-1</f>
        <v>0.11111111111111116</v>
      </c>
      <c r="N34" s="499"/>
      <c r="O34" s="1128">
        <f>SUM(Q34:T34)</f>
        <v>0.54</v>
      </c>
      <c r="P34" s="498"/>
      <c r="Q34" s="1129">
        <v>0.36</v>
      </c>
      <c r="R34" s="1131">
        <f>SUM(R35)</f>
        <v>0</v>
      </c>
      <c r="S34" s="1133">
        <f>SUM(S35)</f>
        <v>0.18</v>
      </c>
      <c r="T34" s="1132">
        <v>0</v>
      </c>
      <c r="U34" s="77"/>
      <c r="V34" s="236"/>
      <c r="W34" s="11"/>
      <c r="X34" s="1047"/>
    </row>
    <row r="35" spans="1:24" ht="12.75" customHeight="1">
      <c r="A35" s="230"/>
      <c r="C35" s="179" t="s">
        <v>87</v>
      </c>
      <c r="D35" s="488"/>
      <c r="E35" s="874">
        <f>SUM(G35:J35)</f>
        <v>0.2</v>
      </c>
      <c r="F35" s="479"/>
      <c r="G35" s="1053">
        <v>0</v>
      </c>
      <c r="H35" s="810">
        <v>0</v>
      </c>
      <c r="I35" s="177">
        <v>0.2</v>
      </c>
      <c r="J35" s="617">
        <v>0</v>
      </c>
      <c r="K35" s="71"/>
      <c r="L35" s="624">
        <f>E35/O35-1</f>
        <v>0.11111111111111116</v>
      </c>
      <c r="M35" s="581"/>
      <c r="N35" s="488"/>
      <c r="O35" s="874">
        <f>SUM(Q35:T35)</f>
        <v>0.18</v>
      </c>
      <c r="P35" s="479"/>
      <c r="Q35" s="1053">
        <v>0</v>
      </c>
      <c r="R35" s="177">
        <v>0</v>
      </c>
      <c r="S35" s="810">
        <v>0.18</v>
      </c>
      <c r="T35" s="617">
        <v>0</v>
      </c>
      <c r="U35" s="71"/>
      <c r="V35" s="230"/>
      <c r="W35" s="14"/>
      <c r="X35" s="196"/>
    </row>
    <row r="36" spans="1:22" s="12" customFormat="1" ht="12.75" customHeight="1">
      <c r="A36" s="236"/>
      <c r="B36" s="70"/>
      <c r="C36" s="78"/>
      <c r="D36" s="816"/>
      <c r="E36" s="816"/>
      <c r="F36" s="816"/>
      <c r="G36" s="1054"/>
      <c r="H36" s="618"/>
      <c r="I36" s="618"/>
      <c r="J36" s="618"/>
      <c r="K36" s="78"/>
      <c r="L36" s="611"/>
      <c r="M36" s="463"/>
      <c r="N36" s="816"/>
      <c r="O36" s="816"/>
      <c r="P36" s="1030"/>
      <c r="Q36" s="1054"/>
      <c r="R36" s="78"/>
      <c r="S36" s="618"/>
      <c r="T36" s="618"/>
      <c r="U36" s="78"/>
      <c r="V36" s="236"/>
    </row>
    <row r="37" spans="1:23" ht="9" customHeight="1">
      <c r="A37" s="230"/>
      <c r="B37" s="231"/>
      <c r="C37" s="232"/>
      <c r="D37" s="232"/>
      <c r="E37" s="232"/>
      <c r="F37" s="232"/>
      <c r="G37" s="232"/>
      <c r="H37" s="240"/>
      <c r="I37" s="240"/>
      <c r="J37" s="240"/>
      <c r="K37" s="232"/>
      <c r="L37" s="303"/>
      <c r="M37" s="303"/>
      <c r="N37" s="232"/>
      <c r="O37" s="232"/>
      <c r="P37" s="232"/>
      <c r="Q37" s="232"/>
      <c r="R37" s="232"/>
      <c r="S37" s="240"/>
      <c r="T37" s="240"/>
      <c r="U37" s="232"/>
      <c r="V37" s="230"/>
      <c r="W37" s="11"/>
    </row>
    <row r="38" spans="1:22" ht="13.5" customHeight="1">
      <c r="A38" s="83"/>
      <c r="B38" s="200" t="s">
        <v>272</v>
      </c>
      <c r="C38" s="72"/>
      <c r="D38" s="72"/>
      <c r="E38" s="72"/>
      <c r="F38" s="72"/>
      <c r="G38" s="72"/>
      <c r="H38" s="385"/>
      <c r="I38" s="385"/>
      <c r="J38" s="385"/>
      <c r="K38" s="72"/>
      <c r="L38" s="138"/>
      <c r="M38" s="138"/>
      <c r="N38" s="72"/>
      <c r="O38" s="72"/>
      <c r="P38" s="72"/>
      <c r="Q38" s="72"/>
      <c r="R38" s="72"/>
      <c r="S38" s="385"/>
      <c r="T38" s="385"/>
      <c r="U38" s="72"/>
      <c r="V38" s="83"/>
    </row>
    <row r="39" spans="1:22" ht="9" customHeight="1">
      <c r="A39" s="83"/>
      <c r="B39" s="171"/>
      <c r="C39" s="72"/>
      <c r="D39" s="72"/>
      <c r="E39" s="72"/>
      <c r="F39" s="72"/>
      <c r="G39" s="72"/>
      <c r="H39" s="385"/>
      <c r="I39" s="385"/>
      <c r="J39" s="385"/>
      <c r="K39" s="72"/>
      <c r="L39" s="138"/>
      <c r="M39" s="138"/>
      <c r="N39" s="72"/>
      <c r="O39" s="72"/>
      <c r="P39" s="72"/>
      <c r="Q39" s="72"/>
      <c r="R39" s="72"/>
      <c r="S39" s="385"/>
      <c r="T39" s="385"/>
      <c r="U39" s="72"/>
      <c r="V39" s="83"/>
    </row>
    <row r="40" spans="1:23" ht="9" customHeight="1">
      <c r="A40" s="230"/>
      <c r="B40" s="231"/>
      <c r="C40" s="232"/>
      <c r="D40" s="232"/>
      <c r="E40" s="232"/>
      <c r="F40" s="232"/>
      <c r="G40" s="232"/>
      <c r="H40" s="240"/>
      <c r="I40" s="240"/>
      <c r="J40" s="240"/>
      <c r="K40" s="232"/>
      <c r="L40" s="303"/>
      <c r="M40" s="303"/>
      <c r="N40" s="232"/>
      <c r="O40" s="232"/>
      <c r="P40" s="232"/>
      <c r="Q40" s="232"/>
      <c r="R40" s="232"/>
      <c r="S40" s="240"/>
      <c r="T40" s="240"/>
      <c r="U40" s="232"/>
      <c r="V40" s="230"/>
      <c r="W40" s="11"/>
    </row>
    <row r="41" spans="1:22" ht="14.25">
      <c r="A41" s="237"/>
      <c r="B41" s="47"/>
      <c r="C41" s="313" t="s">
        <v>76</v>
      </c>
      <c r="D41" s="872"/>
      <c r="E41" s="477">
        <v>2008</v>
      </c>
      <c r="F41" s="872"/>
      <c r="G41" s="49" t="s">
        <v>534</v>
      </c>
      <c r="H41" s="50" t="s">
        <v>500</v>
      </c>
      <c r="I41" s="50" t="s">
        <v>408</v>
      </c>
      <c r="J41" s="50" t="s">
        <v>319</v>
      </c>
      <c r="K41" s="125"/>
      <c r="L41" s="516" t="s">
        <v>214</v>
      </c>
      <c r="M41" s="51" t="s">
        <v>214</v>
      </c>
      <c r="N41" s="872"/>
      <c r="O41" s="477">
        <v>2007</v>
      </c>
      <c r="P41" s="872"/>
      <c r="Q41" s="49" t="s">
        <v>309</v>
      </c>
      <c r="R41" s="50" t="s">
        <v>302</v>
      </c>
      <c r="S41" s="50" t="s">
        <v>289</v>
      </c>
      <c r="T41" s="50" t="s">
        <v>265</v>
      </c>
      <c r="U41" s="125"/>
      <c r="V41" s="237"/>
    </row>
    <row r="42" spans="1:22" ht="14.25">
      <c r="A42" s="237"/>
      <c r="B42" s="52"/>
      <c r="C42" s="311" t="s">
        <v>131</v>
      </c>
      <c r="D42" s="488"/>
      <c r="E42" s="488"/>
      <c r="F42" s="479"/>
      <c r="G42" s="385"/>
      <c r="H42" s="50"/>
      <c r="I42" s="195"/>
      <c r="J42" s="195"/>
      <c r="K42" s="71"/>
      <c r="L42" s="608" t="s">
        <v>536</v>
      </c>
      <c r="M42" s="137" t="s">
        <v>535</v>
      </c>
      <c r="N42" s="488"/>
      <c r="O42" s="488"/>
      <c r="P42" s="488"/>
      <c r="Q42" s="385"/>
      <c r="R42" s="50"/>
      <c r="S42" s="50"/>
      <c r="T42" s="195"/>
      <c r="U42" s="71"/>
      <c r="V42" s="237"/>
    </row>
    <row r="43" spans="1:22" ht="14.25">
      <c r="A43" s="237"/>
      <c r="B43" s="52"/>
      <c r="C43" s="52"/>
      <c r="D43" s="869"/>
      <c r="E43" s="877"/>
      <c r="F43" s="868"/>
      <c r="G43" s="1029"/>
      <c r="H43" s="176"/>
      <c r="I43" s="607"/>
      <c r="J43" s="607"/>
      <c r="K43" s="48"/>
      <c r="L43" s="612"/>
      <c r="M43" s="390"/>
      <c r="N43" s="869"/>
      <c r="O43" s="877"/>
      <c r="P43" s="868"/>
      <c r="Q43" s="1029"/>
      <c r="R43" s="176"/>
      <c r="S43" s="176"/>
      <c r="T43" s="607"/>
      <c r="U43" s="48"/>
      <c r="V43" s="237"/>
    </row>
    <row r="44" spans="1:24" ht="12.75" customHeight="1">
      <c r="A44" s="230"/>
      <c r="C44" s="74" t="s">
        <v>66</v>
      </c>
      <c r="D44" s="488"/>
      <c r="E44" s="873">
        <f>SUM(G44:J44)</f>
        <v>4030</v>
      </c>
      <c r="F44" s="479"/>
      <c r="G44" s="266">
        <f>'Cash flow, Capex &amp; Debt'!G22</f>
        <v>1329</v>
      </c>
      <c r="H44" s="203">
        <f>'Cash flow, Capex &amp; Debt'!H22</f>
        <v>876</v>
      </c>
      <c r="I44" s="75">
        <f>'Cash flow, Capex &amp; Debt'!I22</f>
        <v>1177</v>
      </c>
      <c r="J44" s="616">
        <f>'Cash flow, Capex &amp; Debt'!J22</f>
        <v>648</v>
      </c>
      <c r="K44" s="71"/>
      <c r="L44" s="624">
        <f>E44/O44-1</f>
        <v>0.0359897172236503</v>
      </c>
      <c r="M44" s="441">
        <f>G44/Q44-1</f>
        <v>0.09653465346534662</v>
      </c>
      <c r="N44" s="488"/>
      <c r="O44" s="873">
        <f>SUM(Q44:T44)</f>
        <v>3890</v>
      </c>
      <c r="P44" s="479"/>
      <c r="Q44" s="266">
        <f>'Cash flow, Capex &amp; Debt'!Q22</f>
        <v>1212</v>
      </c>
      <c r="R44" s="75">
        <f>'Cash flow, Capex &amp; Debt'!R22</f>
        <v>962</v>
      </c>
      <c r="S44" s="203">
        <f>'Cash flow, Capex &amp; Debt'!S22</f>
        <v>882</v>
      </c>
      <c r="T44" s="616">
        <f>'Cash flow, Capex &amp; Debt'!T22</f>
        <v>834</v>
      </c>
      <c r="U44" s="71"/>
      <c r="V44" s="230"/>
      <c r="W44" s="187"/>
      <c r="X44" s="196"/>
    </row>
    <row r="45" spans="1:24" ht="12.75" customHeight="1">
      <c r="A45" s="230"/>
      <c r="C45" s="71" t="s">
        <v>67</v>
      </c>
      <c r="D45" s="488"/>
      <c r="E45" s="873">
        <f>SUM(G45:J45)</f>
        <v>-1699</v>
      </c>
      <c r="F45" s="479"/>
      <c r="G45" s="266">
        <f>'Cash flow, Capex &amp; Debt'!G29</f>
        <v>-353</v>
      </c>
      <c r="H45" s="203">
        <f>'Cash flow, Capex &amp; Debt'!H29</f>
        <v>-376</v>
      </c>
      <c r="I45" s="75">
        <f>'Cash flow, Capex &amp; Debt'!I29</f>
        <v>-573</v>
      </c>
      <c r="J45" s="616">
        <f>'Cash flow, Capex &amp; Debt'!J29</f>
        <v>-397</v>
      </c>
      <c r="K45" s="71"/>
      <c r="L45" s="624">
        <f>E45/O45-1</f>
        <v>-0.46131896005072925</v>
      </c>
      <c r="M45" s="441">
        <f>G45/Q45-1</f>
        <v>-0.8025727069351231</v>
      </c>
      <c r="N45" s="488"/>
      <c r="O45" s="873">
        <f>SUM(Q45:T45)</f>
        <v>-3154</v>
      </c>
      <c r="P45" s="479"/>
      <c r="Q45" s="266">
        <f>'Cash flow, Capex &amp; Debt'!Q29</f>
        <v>-1788</v>
      </c>
      <c r="R45" s="75">
        <f>'Cash flow, Capex &amp; Debt'!R29</f>
        <v>-619</v>
      </c>
      <c r="S45" s="203">
        <f>'Cash flow, Capex &amp; Debt'!S29</f>
        <v>-486</v>
      </c>
      <c r="T45" s="616">
        <f>'Cash flow, Capex &amp; Debt'!T29</f>
        <v>-261</v>
      </c>
      <c r="U45" s="71"/>
      <c r="V45" s="230"/>
      <c r="W45" s="187"/>
      <c r="X45" s="196"/>
    </row>
    <row r="46" spans="1:24" ht="12.75" customHeight="1">
      <c r="A46" s="230"/>
      <c r="C46" s="74" t="s">
        <v>477</v>
      </c>
      <c r="D46" s="488"/>
      <c r="E46" s="873">
        <f>SUM(G46:J46)</f>
        <v>-1420</v>
      </c>
      <c r="F46" s="479"/>
      <c r="G46" s="266">
        <f>'Cash flow, Capex &amp; Debt'!G35</f>
        <v>-900</v>
      </c>
      <c r="H46" s="203">
        <f>'Cash flow, Capex &amp; Debt'!H35</f>
        <v>12</v>
      </c>
      <c r="I46" s="75">
        <f>'Cash flow, Capex &amp; Debt'!I35</f>
        <v>-315</v>
      </c>
      <c r="J46" s="616">
        <f>'Cash flow, Capex &amp; Debt'!J35</f>
        <v>-217</v>
      </c>
      <c r="K46" s="71"/>
      <c r="L46" s="625" t="s">
        <v>582</v>
      </c>
      <c r="M46" s="581" t="s">
        <v>449</v>
      </c>
      <c r="N46" s="488"/>
      <c r="O46" s="873">
        <f>SUM(Q46:T46)</f>
        <v>-502</v>
      </c>
      <c r="P46" s="479"/>
      <c r="Q46" s="266">
        <f>'Cash flow, Capex &amp; Debt'!Q35</f>
        <v>921</v>
      </c>
      <c r="R46" s="75">
        <f>'Cash flow, Capex &amp; Debt'!R35</f>
        <v>-303</v>
      </c>
      <c r="S46" s="203">
        <f>'Cash flow, Capex &amp; Debt'!S35</f>
        <v>-658</v>
      </c>
      <c r="T46" s="616">
        <f>'Cash flow, Capex &amp; Debt'!T35</f>
        <v>-462</v>
      </c>
      <c r="U46" s="71"/>
      <c r="V46" s="230"/>
      <c r="W46" s="187"/>
      <c r="X46" s="196"/>
    </row>
    <row r="47" spans="1:24" s="207" customFormat="1" ht="12.75" customHeight="1">
      <c r="A47" s="238"/>
      <c r="B47" s="206"/>
      <c r="C47" s="48" t="s">
        <v>69</v>
      </c>
      <c r="D47" s="499"/>
      <c r="E47" s="499">
        <f>SUM(G47:J47)</f>
        <v>911</v>
      </c>
      <c r="F47" s="498"/>
      <c r="G47" s="219">
        <f>SUM(G44:G46)</f>
        <v>76</v>
      </c>
      <c r="H47" s="218">
        <f>SUM(H44:H46)</f>
        <v>512</v>
      </c>
      <c r="I47" s="218">
        <f>SUM(I44:I46)</f>
        <v>289</v>
      </c>
      <c r="J47" s="218">
        <f>SUM(J44:J46)</f>
        <v>34</v>
      </c>
      <c r="K47" s="218"/>
      <c r="L47" s="614">
        <f>E47/O47-1</f>
        <v>2.893162393162393</v>
      </c>
      <c r="M47" s="1097">
        <f>G47/Q47-1</f>
        <v>-0.7797101449275362</v>
      </c>
      <c r="N47" s="499"/>
      <c r="O47" s="499">
        <f>SUM(Q47:T47)</f>
        <v>234</v>
      </c>
      <c r="P47" s="498"/>
      <c r="Q47" s="219">
        <f>SUM(Q44:Q46)</f>
        <v>345</v>
      </c>
      <c r="R47" s="206">
        <f>SUM(R44:R46)</f>
        <v>40</v>
      </c>
      <c r="S47" s="218">
        <f>SUM(S44:S46)</f>
        <v>-262</v>
      </c>
      <c r="T47" s="218">
        <f>SUM(T44:T46)</f>
        <v>111</v>
      </c>
      <c r="U47" s="206"/>
      <c r="V47" s="238"/>
      <c r="W47" s="1045"/>
      <c r="X47" s="1046"/>
    </row>
    <row r="48" spans="1:24" s="12" customFormat="1" ht="12.75" customHeight="1">
      <c r="A48" s="236"/>
      <c r="B48" s="70"/>
      <c r="C48" s="48"/>
      <c r="D48" s="497"/>
      <c r="E48" s="497"/>
      <c r="F48" s="500"/>
      <c r="G48" s="167"/>
      <c r="H48" s="146"/>
      <c r="I48" s="146"/>
      <c r="J48" s="146"/>
      <c r="K48" s="146"/>
      <c r="L48" s="515"/>
      <c r="M48" s="399"/>
      <c r="N48" s="497"/>
      <c r="O48" s="497"/>
      <c r="P48" s="500"/>
      <c r="Q48" s="167"/>
      <c r="R48" s="77"/>
      <c r="S48" s="146"/>
      <c r="T48" s="146"/>
      <c r="U48" s="77"/>
      <c r="V48" s="236"/>
      <c r="W48" s="187"/>
      <c r="X48" s="196"/>
    </row>
    <row r="49" spans="1:22" s="210" customFormat="1" ht="15" customHeight="1">
      <c r="A49" s="239"/>
      <c r="B49" s="54"/>
      <c r="C49" s="104" t="s">
        <v>439</v>
      </c>
      <c r="D49" s="878"/>
      <c r="E49" s="518"/>
      <c r="F49" s="878"/>
      <c r="G49" s="1032"/>
      <c r="H49" s="811"/>
      <c r="I49" s="304"/>
      <c r="J49" s="304"/>
      <c r="K49" s="126"/>
      <c r="L49" s="614"/>
      <c r="M49" s="424"/>
      <c r="N49" s="878"/>
      <c r="O49" s="879">
        <f>SUM(Q49:Q49)</f>
        <v>524</v>
      </c>
      <c r="P49" s="878"/>
      <c r="Q49" s="771">
        <f>'Cash flow, Capex &amp; Debt'!Q39</f>
        <v>524</v>
      </c>
      <c r="R49" s="535">
        <f>'Cash flow, Capex &amp; Debt'!R39</f>
        <v>626</v>
      </c>
      <c r="S49" s="808">
        <f>'Cash flow, Capex &amp; Debt'!S39</f>
        <v>637</v>
      </c>
      <c r="T49" s="619">
        <f>'Cash flow, Capex &amp; Debt'!T39</f>
        <v>558</v>
      </c>
      <c r="U49" s="126"/>
      <c r="V49" s="239"/>
    </row>
    <row r="50" spans="1:22" s="210" customFormat="1" ht="15" customHeight="1">
      <c r="A50" s="239"/>
      <c r="B50" s="54"/>
      <c r="C50" s="223"/>
      <c r="D50" s="878"/>
      <c r="E50" s="1008"/>
      <c r="F50" s="878"/>
      <c r="G50" s="1031"/>
      <c r="H50" s="811"/>
      <c r="I50" s="304"/>
      <c r="J50" s="304"/>
      <c r="K50" s="126"/>
      <c r="L50" s="614"/>
      <c r="M50" s="424"/>
      <c r="N50" s="880"/>
      <c r="O50" s="518"/>
      <c r="P50" s="878"/>
      <c r="Q50" s="420"/>
      <c r="R50" s="421"/>
      <c r="S50" s="811"/>
      <c r="T50" s="304"/>
      <c r="U50" s="126"/>
      <c r="V50" s="239"/>
    </row>
    <row r="51" spans="1:22" s="210" customFormat="1" ht="15" customHeight="1">
      <c r="A51" s="239"/>
      <c r="B51" s="54"/>
      <c r="C51" s="74" t="s">
        <v>362</v>
      </c>
      <c r="D51" s="881"/>
      <c r="E51" s="1017">
        <f>SUM(G51:J51)</f>
        <v>313</v>
      </c>
      <c r="F51" s="881"/>
      <c r="G51" s="80">
        <f>'Cash flow, Capex &amp; Debt'!G41</f>
        <v>128</v>
      </c>
      <c r="H51" s="151">
        <f>'Cash flow, Capex &amp; Debt'!H41</f>
        <v>68</v>
      </c>
      <c r="I51" s="75">
        <f>'Cash flow, Capex &amp; Debt'!I41</f>
        <v>71</v>
      </c>
      <c r="J51" s="616">
        <f>'Cash flow, Capex &amp; Debt'!J41</f>
        <v>46</v>
      </c>
      <c r="K51" s="429"/>
      <c r="L51" s="511"/>
      <c r="M51" s="398"/>
      <c r="N51" s="881"/>
      <c r="O51" s="501"/>
      <c r="P51" s="881"/>
      <c r="Q51" s="80"/>
      <c r="R51" s="81"/>
      <c r="S51" s="269"/>
      <c r="T51" s="81"/>
      <c r="U51" s="126"/>
      <c r="V51" s="239"/>
    </row>
    <row r="52" spans="1:22" s="207" customFormat="1" ht="15" customHeight="1">
      <c r="A52" s="1044"/>
      <c r="B52" s="54"/>
      <c r="C52" s="48" t="s">
        <v>546</v>
      </c>
      <c r="D52" s="878"/>
      <c r="E52" s="1014">
        <f>SUM(G52:J52)</f>
        <v>2598</v>
      </c>
      <c r="F52" s="878"/>
      <c r="G52" s="771">
        <f>'Cash flow, Capex &amp; Debt'!G42</f>
        <v>984</v>
      </c>
      <c r="H52" s="149">
        <f>'Cash flow, Capex &amp; Debt'!H42</f>
        <v>465</v>
      </c>
      <c r="I52" s="808">
        <f>'Cash flow, Capex &amp; Debt'!I42</f>
        <v>798</v>
      </c>
      <c r="J52" s="619">
        <f>'Cash flow, Capex &amp; Debt'!J42</f>
        <v>351</v>
      </c>
      <c r="K52" s="126"/>
      <c r="L52" s="723">
        <f>E52/O52-1</f>
        <v>0.10788912579957355</v>
      </c>
      <c r="M52" s="448">
        <f>G52/Q52-1</f>
        <v>0.8778625954198473</v>
      </c>
      <c r="N52" s="878"/>
      <c r="O52" s="879">
        <f>SUM(Q52:T52)</f>
        <v>2345</v>
      </c>
      <c r="P52" s="878"/>
      <c r="Q52" s="771">
        <f>'Cash flow, Capex &amp; Debt'!Q39</f>
        <v>524</v>
      </c>
      <c r="R52" s="535">
        <f>'Cash flow, Capex &amp; Debt'!R39</f>
        <v>626</v>
      </c>
      <c r="S52" s="808">
        <f>'Cash flow, Capex &amp; Debt'!S39</f>
        <v>637</v>
      </c>
      <c r="T52" s="619">
        <f>'Cash flow, Capex &amp; Debt'!T39</f>
        <v>558</v>
      </c>
      <c r="U52" s="126"/>
      <c r="V52" s="1044"/>
    </row>
    <row r="53" spans="1:22" ht="14.25">
      <c r="A53" s="237"/>
      <c r="B53" s="58"/>
      <c r="C53" s="59"/>
      <c r="D53" s="477"/>
      <c r="E53" s="503"/>
      <c r="F53" s="477"/>
      <c r="G53" s="392"/>
      <c r="H53" s="62"/>
      <c r="I53" s="62"/>
      <c r="J53" s="62"/>
      <c r="K53" s="50"/>
      <c r="L53" s="615"/>
      <c r="M53" s="406"/>
      <c r="N53" s="477"/>
      <c r="O53" s="503"/>
      <c r="P53" s="477"/>
      <c r="Q53" s="392"/>
      <c r="R53" s="62"/>
      <c r="S53" s="62"/>
      <c r="T53" s="62"/>
      <c r="U53" s="50"/>
      <c r="V53" s="237"/>
    </row>
    <row r="54" spans="1:22" ht="14.25">
      <c r="A54" s="237"/>
      <c r="B54" s="58"/>
      <c r="C54" s="223" t="s">
        <v>178</v>
      </c>
      <c r="D54" s="477"/>
      <c r="E54" s="503"/>
      <c r="F54" s="477"/>
      <c r="G54" s="392"/>
      <c r="H54" s="62"/>
      <c r="I54" s="62"/>
      <c r="J54" s="62"/>
      <c r="K54" s="50"/>
      <c r="L54" s="615"/>
      <c r="M54" s="406"/>
      <c r="N54" s="477"/>
      <c r="O54" s="503"/>
      <c r="P54" s="477"/>
      <c r="Q54" s="392"/>
      <c r="R54" s="62"/>
      <c r="S54" s="62"/>
      <c r="T54" s="62"/>
      <c r="U54" s="50"/>
      <c r="V54" s="237"/>
    </row>
    <row r="55" spans="1:24" ht="12.75" customHeight="1">
      <c r="A55" s="230"/>
      <c r="C55" s="179" t="s">
        <v>438</v>
      </c>
      <c r="D55" s="488"/>
      <c r="E55" s="1021">
        <f>G55</f>
        <v>2.2</v>
      </c>
      <c r="F55" s="479"/>
      <c r="G55" s="1055">
        <v>2.2</v>
      </c>
      <c r="H55" s="812">
        <v>2.4</v>
      </c>
      <c r="I55" s="364">
        <v>2.3</v>
      </c>
      <c r="J55" s="620">
        <v>2.3</v>
      </c>
      <c r="K55" s="71"/>
      <c r="L55" s="615"/>
      <c r="M55" s="406"/>
      <c r="N55" s="488"/>
      <c r="O55" s="882">
        <f>Q55</f>
        <v>2.3</v>
      </c>
      <c r="P55" s="479"/>
      <c r="Q55" s="1055">
        <v>2.3</v>
      </c>
      <c r="R55" s="364">
        <v>2.1</v>
      </c>
      <c r="S55" s="812">
        <v>1.9</v>
      </c>
      <c r="T55" s="620">
        <v>1.8</v>
      </c>
      <c r="U55" s="71"/>
      <c r="V55" s="230"/>
      <c r="W55" s="187"/>
      <c r="X55" s="196"/>
    </row>
    <row r="56" spans="1:22" ht="14.25">
      <c r="A56" s="237"/>
      <c r="B56" s="58"/>
      <c r="C56" s="224"/>
      <c r="D56" s="477"/>
      <c r="E56" s="503"/>
      <c r="F56" s="477"/>
      <c r="G56" s="392"/>
      <c r="H56" s="62"/>
      <c r="I56" s="62"/>
      <c r="J56" s="62"/>
      <c r="K56" s="50"/>
      <c r="L56" s="487"/>
      <c r="M56" s="393"/>
      <c r="N56" s="477"/>
      <c r="O56" s="503"/>
      <c r="P56" s="477"/>
      <c r="Q56" s="392"/>
      <c r="R56" s="62"/>
      <c r="S56" s="62"/>
      <c r="T56" s="62"/>
      <c r="U56" s="50"/>
      <c r="V56" s="237"/>
    </row>
    <row r="57" spans="1:23" ht="9" customHeight="1">
      <c r="A57" s="230"/>
      <c r="B57" s="231"/>
      <c r="C57" s="232"/>
      <c r="D57" s="232"/>
      <c r="E57" s="232"/>
      <c r="F57" s="232"/>
      <c r="G57" s="232"/>
      <c r="H57" s="240"/>
      <c r="I57" s="240"/>
      <c r="J57" s="240"/>
      <c r="K57" s="232"/>
      <c r="L57" s="303"/>
      <c r="M57" s="303"/>
      <c r="N57" s="232"/>
      <c r="O57" s="232"/>
      <c r="P57" s="232"/>
      <c r="Q57" s="240"/>
      <c r="R57" s="232"/>
      <c r="S57" s="240"/>
      <c r="T57" s="240"/>
      <c r="U57" s="232"/>
      <c r="V57" s="230"/>
      <c r="W57" s="11"/>
    </row>
    <row r="58" spans="1:22" ht="13.5" customHeight="1">
      <c r="A58" s="83"/>
      <c r="B58" s="171" t="s">
        <v>496</v>
      </c>
      <c r="C58" s="72"/>
      <c r="D58" s="72"/>
      <c r="E58" s="72"/>
      <c r="F58" s="72"/>
      <c r="G58" s="72"/>
      <c r="H58" s="385"/>
      <c r="I58" s="385"/>
      <c r="J58" s="385"/>
      <c r="K58" s="72"/>
      <c r="L58" s="138"/>
      <c r="M58" s="138"/>
      <c r="N58" s="72"/>
      <c r="O58" s="72"/>
      <c r="P58" s="72"/>
      <c r="Q58" s="385"/>
      <c r="R58" s="72"/>
      <c r="S58" s="385"/>
      <c r="T58" s="385"/>
      <c r="U58" s="72"/>
      <c r="V58" s="83"/>
    </row>
    <row r="59" spans="1:22" ht="13.5" customHeight="1">
      <c r="A59" s="83"/>
      <c r="B59" s="171" t="s">
        <v>440</v>
      </c>
      <c r="C59" s="72"/>
      <c r="D59" s="72"/>
      <c r="E59" s="72"/>
      <c r="F59" s="72"/>
      <c r="G59" s="72"/>
      <c r="H59" s="385"/>
      <c r="I59" s="385"/>
      <c r="J59" s="385"/>
      <c r="K59" s="72"/>
      <c r="L59" s="138"/>
      <c r="M59" s="138"/>
      <c r="N59" s="72"/>
      <c r="O59" s="72"/>
      <c r="P59" s="72"/>
      <c r="Q59" s="385"/>
      <c r="R59" s="72"/>
      <c r="S59" s="385"/>
      <c r="T59" s="385"/>
      <c r="U59" s="72"/>
      <c r="V59" s="83"/>
    </row>
    <row r="60" spans="1:22" ht="13.5" customHeight="1">
      <c r="A60" s="83"/>
      <c r="B60" s="171" t="s">
        <v>415</v>
      </c>
      <c r="C60" s="72"/>
      <c r="D60" s="72"/>
      <c r="E60" s="72"/>
      <c r="F60" s="72"/>
      <c r="G60" s="72"/>
      <c r="H60" s="385"/>
      <c r="I60" s="385"/>
      <c r="J60" s="385"/>
      <c r="K60" s="72"/>
      <c r="L60" s="138"/>
      <c r="M60" s="138"/>
      <c r="N60" s="72"/>
      <c r="O60" s="72"/>
      <c r="P60" s="72"/>
      <c r="Q60" s="385"/>
      <c r="R60" s="72"/>
      <c r="S60" s="385"/>
      <c r="T60" s="385"/>
      <c r="U60" s="72"/>
      <c r="V60" s="83"/>
    </row>
    <row r="61" spans="1:22" ht="13.5" customHeight="1">
      <c r="A61" s="83"/>
      <c r="B61" s="171" t="s">
        <v>441</v>
      </c>
      <c r="C61" s="72"/>
      <c r="D61" s="72"/>
      <c r="E61" s="72"/>
      <c r="F61" s="72"/>
      <c r="G61" s="72"/>
      <c r="H61" s="385"/>
      <c r="I61" s="385"/>
      <c r="J61" s="385"/>
      <c r="K61" s="72"/>
      <c r="L61" s="138"/>
      <c r="M61" s="138"/>
      <c r="N61" s="72"/>
      <c r="O61" s="72"/>
      <c r="P61" s="72"/>
      <c r="Q61" s="385"/>
      <c r="R61" s="72"/>
      <c r="S61" s="385"/>
      <c r="T61" s="385"/>
      <c r="U61" s="72"/>
      <c r="V61" s="83"/>
    </row>
    <row r="62" spans="1:22" ht="9" customHeight="1">
      <c r="A62" s="83"/>
      <c r="B62" s="171"/>
      <c r="C62" s="72"/>
      <c r="D62" s="72"/>
      <c r="E62" s="72"/>
      <c r="F62" s="72"/>
      <c r="G62" s="72"/>
      <c r="H62" s="385"/>
      <c r="I62" s="385"/>
      <c r="J62" s="385"/>
      <c r="K62" s="72"/>
      <c r="L62" s="138"/>
      <c r="M62" s="138"/>
      <c r="N62" s="72"/>
      <c r="O62" s="72"/>
      <c r="P62" s="72"/>
      <c r="Q62" s="385"/>
      <c r="R62" s="72"/>
      <c r="S62" s="385"/>
      <c r="T62" s="385"/>
      <c r="U62" s="72"/>
      <c r="V62" s="83"/>
    </row>
    <row r="63" spans="1:23" ht="9" customHeight="1">
      <c r="A63" s="272"/>
      <c r="B63" s="241"/>
      <c r="C63" s="240"/>
      <c r="D63" s="240"/>
      <c r="E63" s="240"/>
      <c r="F63" s="240"/>
      <c r="G63" s="240"/>
      <c r="H63" s="240"/>
      <c r="I63" s="240"/>
      <c r="J63" s="240"/>
      <c r="K63" s="240"/>
      <c r="L63" s="303"/>
      <c r="M63" s="303"/>
      <c r="N63" s="240"/>
      <c r="O63" s="240"/>
      <c r="P63" s="240"/>
      <c r="Q63" s="240"/>
      <c r="R63" s="240"/>
      <c r="S63" s="240"/>
      <c r="T63" s="240"/>
      <c r="U63" s="240"/>
      <c r="V63" s="272"/>
      <c r="W63" s="11"/>
    </row>
    <row r="64" spans="1:22" ht="14.25">
      <c r="A64" s="246"/>
      <c r="B64" s="273"/>
      <c r="C64" s="313" t="s">
        <v>76</v>
      </c>
      <c r="D64" s="872"/>
      <c r="E64" s="477">
        <v>2008</v>
      </c>
      <c r="F64" s="872"/>
      <c r="G64" s="49" t="s">
        <v>534</v>
      </c>
      <c r="H64" s="50" t="s">
        <v>500</v>
      </c>
      <c r="I64" s="50" t="s">
        <v>408</v>
      </c>
      <c r="J64" s="50" t="s">
        <v>319</v>
      </c>
      <c r="K64" s="125"/>
      <c r="L64" s="516" t="s">
        <v>214</v>
      </c>
      <c r="M64" s="51" t="s">
        <v>214</v>
      </c>
      <c r="N64" s="872"/>
      <c r="O64" s="477">
        <v>2007</v>
      </c>
      <c r="P64" s="872"/>
      <c r="Q64" s="49" t="s">
        <v>309</v>
      </c>
      <c r="R64" s="50" t="s">
        <v>302</v>
      </c>
      <c r="S64" s="50" t="s">
        <v>289</v>
      </c>
      <c r="T64" s="50" t="s">
        <v>265</v>
      </c>
      <c r="U64" s="125"/>
      <c r="V64" s="246"/>
    </row>
    <row r="65" spans="1:22" ht="14.25">
      <c r="A65" s="246"/>
      <c r="B65" s="226"/>
      <c r="C65" s="311" t="s">
        <v>185</v>
      </c>
      <c r="D65" s="488"/>
      <c r="E65" s="488"/>
      <c r="F65" s="488"/>
      <c r="G65" s="385"/>
      <c r="H65" s="50"/>
      <c r="I65" s="195"/>
      <c r="J65" s="195"/>
      <c r="K65" s="71"/>
      <c r="L65" s="608" t="s">
        <v>536</v>
      </c>
      <c r="M65" s="137" t="s">
        <v>535</v>
      </c>
      <c r="N65" s="488"/>
      <c r="O65" s="488"/>
      <c r="P65" s="488"/>
      <c r="Q65" s="385"/>
      <c r="R65" s="50"/>
      <c r="S65" s="50"/>
      <c r="T65" s="195"/>
      <c r="U65" s="71"/>
      <c r="V65" s="246"/>
    </row>
    <row r="66" spans="1:22" ht="14.25">
      <c r="A66" s="246"/>
      <c r="B66" s="226"/>
      <c r="C66" s="226"/>
      <c r="D66" s="868"/>
      <c r="E66" s="884"/>
      <c r="F66" s="868"/>
      <c r="G66" s="1029"/>
      <c r="H66" s="176"/>
      <c r="I66" s="607"/>
      <c r="J66" s="607"/>
      <c r="K66" s="216"/>
      <c r="L66" s="612"/>
      <c r="M66" s="390"/>
      <c r="N66" s="868"/>
      <c r="O66" s="884"/>
      <c r="P66" s="868"/>
      <c r="Q66" s="1029"/>
      <c r="R66" s="176"/>
      <c r="S66" s="176"/>
      <c r="T66" s="607"/>
      <c r="U66" s="216"/>
      <c r="V66" s="246"/>
    </row>
    <row r="67" spans="1:24" ht="12.75" customHeight="1">
      <c r="A67" s="272"/>
      <c r="B67" s="217"/>
      <c r="C67" s="74" t="s">
        <v>129</v>
      </c>
      <c r="D67" s="479"/>
      <c r="E67" s="873">
        <f aca="true" t="shared" si="4" ref="E67:E72">G67</f>
        <v>5659</v>
      </c>
      <c r="F67" s="479"/>
      <c r="G67" s="266">
        <v>5659</v>
      </c>
      <c r="H67" s="203">
        <v>5718</v>
      </c>
      <c r="I67" s="75">
        <v>5728</v>
      </c>
      <c r="J67" s="616">
        <v>5843</v>
      </c>
      <c r="K67" s="195"/>
      <c r="L67" s="501"/>
      <c r="M67" s="80"/>
      <c r="N67" s="479"/>
      <c r="O67" s="873">
        <f aca="true" t="shared" si="5" ref="O67:O72">Q67</f>
        <v>5781</v>
      </c>
      <c r="P67" s="479"/>
      <c r="Q67" s="266">
        <v>5781</v>
      </c>
      <c r="R67" s="75">
        <v>4755</v>
      </c>
      <c r="S67" s="203">
        <v>4716</v>
      </c>
      <c r="T67" s="616">
        <v>4573</v>
      </c>
      <c r="U67" s="195"/>
      <c r="V67" s="272"/>
      <c r="W67" s="187"/>
      <c r="X67" s="196"/>
    </row>
    <row r="68" spans="1:24" ht="13.5" customHeight="1">
      <c r="A68" s="272"/>
      <c r="B68" s="217"/>
      <c r="C68" s="179" t="s">
        <v>174</v>
      </c>
      <c r="D68" s="479"/>
      <c r="E68" s="873">
        <f t="shared" si="4"/>
        <v>3860</v>
      </c>
      <c r="F68" s="479"/>
      <c r="G68" s="266">
        <v>3860</v>
      </c>
      <c r="H68" s="203">
        <v>4013</v>
      </c>
      <c r="I68" s="75">
        <v>4079</v>
      </c>
      <c r="J68" s="616">
        <v>4200</v>
      </c>
      <c r="K68" s="195"/>
      <c r="L68" s="501"/>
      <c r="M68" s="80"/>
      <c r="N68" s="479"/>
      <c r="O68" s="873">
        <f t="shared" si="5"/>
        <v>4234</v>
      </c>
      <c r="P68" s="479"/>
      <c r="Q68" s="266">
        <v>4234</v>
      </c>
      <c r="R68" s="75">
        <v>3938</v>
      </c>
      <c r="S68" s="203">
        <v>3971</v>
      </c>
      <c r="T68" s="616">
        <v>4052</v>
      </c>
      <c r="U68" s="195"/>
      <c r="V68" s="272"/>
      <c r="W68" s="187"/>
      <c r="X68" s="196"/>
    </row>
    <row r="69" spans="1:24" ht="13.5" customHeight="1">
      <c r="A69" s="272"/>
      <c r="B69" s="217"/>
      <c r="C69" s="179" t="s">
        <v>136</v>
      </c>
      <c r="D69" s="479"/>
      <c r="E69" s="873">
        <f t="shared" si="4"/>
        <v>8277</v>
      </c>
      <c r="F69" s="479"/>
      <c r="G69" s="266">
        <v>8277</v>
      </c>
      <c r="H69" s="203">
        <v>8108</v>
      </c>
      <c r="I69" s="75">
        <v>8037</v>
      </c>
      <c r="J69" s="616">
        <v>8143</v>
      </c>
      <c r="K69" s="195"/>
      <c r="L69" s="501"/>
      <c r="M69" s="80"/>
      <c r="N69" s="479"/>
      <c r="O69" s="873">
        <f t="shared" si="5"/>
        <v>8275</v>
      </c>
      <c r="P69" s="479"/>
      <c r="Q69" s="266">
        <v>8275</v>
      </c>
      <c r="R69" s="75">
        <v>7772</v>
      </c>
      <c r="S69" s="203">
        <v>7869</v>
      </c>
      <c r="T69" s="616">
        <v>7981</v>
      </c>
      <c r="U69" s="195"/>
      <c r="V69" s="272"/>
      <c r="W69" s="187"/>
      <c r="X69" s="196"/>
    </row>
    <row r="70" spans="1:24" ht="13.5" customHeight="1">
      <c r="A70" s="272"/>
      <c r="B70" s="217"/>
      <c r="C70" s="179" t="s">
        <v>139</v>
      </c>
      <c r="D70" s="479"/>
      <c r="E70" s="873">
        <f t="shared" si="4"/>
        <v>2382</v>
      </c>
      <c r="F70" s="479"/>
      <c r="G70" s="266">
        <v>2382</v>
      </c>
      <c r="H70" s="203">
        <v>2492</v>
      </c>
      <c r="I70" s="75">
        <v>2705</v>
      </c>
      <c r="J70" s="616">
        <v>2276</v>
      </c>
      <c r="K70" s="195"/>
      <c r="L70" s="501"/>
      <c r="M70" s="80"/>
      <c r="N70" s="479"/>
      <c r="O70" s="873">
        <f t="shared" si="5"/>
        <v>2447</v>
      </c>
      <c r="P70" s="479"/>
      <c r="Q70" s="266">
        <v>2447</v>
      </c>
      <c r="R70" s="75">
        <v>1223</v>
      </c>
      <c r="S70" s="203">
        <v>1107</v>
      </c>
      <c r="T70" s="616">
        <v>1165</v>
      </c>
      <c r="U70" s="195"/>
      <c r="V70" s="272"/>
      <c r="W70" s="187"/>
      <c r="X70" s="196"/>
    </row>
    <row r="71" spans="1:24" ht="12.75" customHeight="1">
      <c r="A71" s="272"/>
      <c r="B71" s="217"/>
      <c r="C71" s="179" t="s">
        <v>187</v>
      </c>
      <c r="D71" s="479"/>
      <c r="E71" s="873">
        <f t="shared" si="4"/>
        <v>3735</v>
      </c>
      <c r="F71" s="479"/>
      <c r="G71" s="266">
        <v>3735</v>
      </c>
      <c r="H71" s="203">
        <v>4109</v>
      </c>
      <c r="I71" s="75">
        <v>3677</v>
      </c>
      <c r="J71" s="616">
        <v>4057</v>
      </c>
      <c r="K71" s="195"/>
      <c r="L71" s="501"/>
      <c r="M71" s="80"/>
      <c r="N71" s="479"/>
      <c r="O71" s="873">
        <f t="shared" si="5"/>
        <v>4060</v>
      </c>
      <c r="P71" s="479"/>
      <c r="Q71" s="266">
        <v>4060</v>
      </c>
      <c r="R71" s="75">
        <v>3046</v>
      </c>
      <c r="S71" s="203">
        <v>3139</v>
      </c>
      <c r="T71" s="616">
        <v>3333</v>
      </c>
      <c r="U71" s="195"/>
      <c r="V71" s="272"/>
      <c r="W71" s="187"/>
      <c r="X71" s="196"/>
    </row>
    <row r="72" spans="1:24" s="283" customFormat="1" ht="13.5" customHeight="1">
      <c r="A72" s="276"/>
      <c r="B72" s="277"/>
      <c r="C72" s="278" t="s">
        <v>492</v>
      </c>
      <c r="D72" s="885"/>
      <c r="E72" s="886">
        <f t="shared" si="4"/>
        <v>1199</v>
      </c>
      <c r="F72" s="885"/>
      <c r="G72" s="621">
        <v>1199</v>
      </c>
      <c r="H72" s="813">
        <v>1333</v>
      </c>
      <c r="I72" s="279">
        <v>799</v>
      </c>
      <c r="J72" s="622">
        <v>968</v>
      </c>
      <c r="K72" s="329"/>
      <c r="L72" s="1073"/>
      <c r="M72" s="417"/>
      <c r="N72" s="885"/>
      <c r="O72" s="886">
        <f t="shared" si="5"/>
        <v>1148</v>
      </c>
      <c r="P72" s="885"/>
      <c r="Q72" s="621">
        <v>1148</v>
      </c>
      <c r="R72" s="279">
        <v>675</v>
      </c>
      <c r="S72" s="813">
        <v>714</v>
      </c>
      <c r="T72" s="622">
        <v>925</v>
      </c>
      <c r="U72" s="329"/>
      <c r="V72" s="276"/>
      <c r="W72" s="281"/>
      <c r="X72" s="282"/>
    </row>
    <row r="73" spans="1:24" s="12" customFormat="1" ht="12.75" customHeight="1">
      <c r="A73" s="275"/>
      <c r="B73" s="217"/>
      <c r="C73" s="223" t="s">
        <v>135</v>
      </c>
      <c r="D73" s="500"/>
      <c r="E73" s="498">
        <f>SUM(E67:E71)</f>
        <v>23913</v>
      </c>
      <c r="F73" s="498"/>
      <c r="G73" s="219">
        <f>SUM(G67:G71)</f>
        <v>23913</v>
      </c>
      <c r="H73" s="218">
        <f>SUM(H67:H71)</f>
        <v>24440</v>
      </c>
      <c r="I73" s="218">
        <f>SUM(I67:I71)</f>
        <v>24226</v>
      </c>
      <c r="J73" s="218">
        <f>SUM(J67:J71)</f>
        <v>24519</v>
      </c>
      <c r="K73" s="218"/>
      <c r="L73" s="1134"/>
      <c r="M73" s="219"/>
      <c r="N73" s="498"/>
      <c r="O73" s="498">
        <f>SUM(O67:O71)</f>
        <v>24797</v>
      </c>
      <c r="P73" s="498"/>
      <c r="Q73" s="219">
        <f>SUM(Q67:Q71)</f>
        <v>24797</v>
      </c>
      <c r="R73" s="218">
        <f>SUM(R67:R71)</f>
        <v>20734</v>
      </c>
      <c r="S73" s="218">
        <f>SUM(S67:S71)</f>
        <v>20802</v>
      </c>
      <c r="T73" s="218">
        <f>SUM(T67:T71)</f>
        <v>21104</v>
      </c>
      <c r="U73" s="146"/>
      <c r="V73" s="275"/>
      <c r="W73" s="187"/>
      <c r="X73" s="196"/>
    </row>
    <row r="74" spans="1:22" ht="14.25">
      <c r="A74" s="246"/>
      <c r="B74" s="274"/>
      <c r="C74" s="59"/>
      <c r="D74" s="477"/>
      <c r="E74" s="503"/>
      <c r="F74" s="477"/>
      <c r="G74" s="392"/>
      <c r="H74" s="62"/>
      <c r="I74" s="62"/>
      <c r="J74" s="62"/>
      <c r="K74" s="50"/>
      <c r="L74" s="503"/>
      <c r="M74" s="392"/>
      <c r="N74" s="477"/>
      <c r="O74" s="503"/>
      <c r="P74" s="477"/>
      <c r="Q74" s="392"/>
      <c r="R74" s="62"/>
      <c r="S74" s="62"/>
      <c r="T74" s="62"/>
      <c r="U74" s="50"/>
      <c r="V74" s="246"/>
    </row>
    <row r="75" spans="1:24" ht="13.5" customHeight="1">
      <c r="A75" s="272"/>
      <c r="B75" s="217"/>
      <c r="C75" s="179" t="s">
        <v>493</v>
      </c>
      <c r="D75" s="479"/>
      <c r="E75" s="873">
        <f>G75</f>
        <v>3759</v>
      </c>
      <c r="F75" s="479"/>
      <c r="G75" s="266">
        <v>3759</v>
      </c>
      <c r="H75" s="203">
        <v>3549</v>
      </c>
      <c r="I75" s="75">
        <v>3959</v>
      </c>
      <c r="J75" s="616">
        <v>4636</v>
      </c>
      <c r="K75" s="195"/>
      <c r="L75" s="501"/>
      <c r="M75" s="80"/>
      <c r="N75" s="479"/>
      <c r="O75" s="873">
        <f>Q75</f>
        <v>4518</v>
      </c>
      <c r="P75" s="479"/>
      <c r="Q75" s="266">
        <v>4518</v>
      </c>
      <c r="R75" s="75">
        <v>3252</v>
      </c>
      <c r="S75" s="203">
        <v>3872</v>
      </c>
      <c r="T75" s="616">
        <v>4389</v>
      </c>
      <c r="U75" s="195"/>
      <c r="V75" s="272"/>
      <c r="W75" s="187"/>
      <c r="X75" s="196"/>
    </row>
    <row r="76" spans="1:24" ht="12.75" customHeight="1">
      <c r="A76" s="272"/>
      <c r="B76" s="217"/>
      <c r="C76" s="74" t="s">
        <v>130</v>
      </c>
      <c r="D76" s="479"/>
      <c r="E76" s="873">
        <f>G76</f>
        <v>14356</v>
      </c>
      <c r="F76" s="479"/>
      <c r="G76" s="266">
        <v>14356</v>
      </c>
      <c r="H76" s="203">
        <v>14402</v>
      </c>
      <c r="I76" s="75">
        <v>14254</v>
      </c>
      <c r="J76" s="616">
        <v>13547</v>
      </c>
      <c r="K76" s="195"/>
      <c r="L76" s="501"/>
      <c r="M76" s="80"/>
      <c r="N76" s="479"/>
      <c r="O76" s="873">
        <f>Q76</f>
        <v>13702</v>
      </c>
      <c r="P76" s="479"/>
      <c r="Q76" s="266">
        <v>13702</v>
      </c>
      <c r="R76" s="75">
        <v>13000</v>
      </c>
      <c r="S76" s="203">
        <v>13128</v>
      </c>
      <c r="T76" s="616">
        <v>13183</v>
      </c>
      <c r="U76" s="195"/>
      <c r="V76" s="272"/>
      <c r="W76" s="187"/>
      <c r="X76" s="196"/>
    </row>
    <row r="77" spans="1:24" s="283" customFormat="1" ht="12.75" customHeight="1">
      <c r="A77" s="276"/>
      <c r="B77" s="277"/>
      <c r="C77" s="284" t="s">
        <v>186</v>
      </c>
      <c r="D77" s="885"/>
      <c r="E77" s="886">
        <f>G77</f>
        <v>1319</v>
      </c>
      <c r="F77" s="885"/>
      <c r="G77" s="621">
        <v>1319</v>
      </c>
      <c r="H77" s="813">
        <v>1412</v>
      </c>
      <c r="I77" s="279">
        <v>1395</v>
      </c>
      <c r="J77" s="622">
        <v>1539</v>
      </c>
      <c r="K77" s="329"/>
      <c r="L77" s="1073"/>
      <c r="M77" s="417"/>
      <c r="N77" s="885"/>
      <c r="O77" s="886">
        <f>Q77</f>
        <v>1587</v>
      </c>
      <c r="P77" s="885"/>
      <c r="Q77" s="621">
        <v>1587</v>
      </c>
      <c r="R77" s="279">
        <v>1449</v>
      </c>
      <c r="S77" s="813">
        <v>1500</v>
      </c>
      <c r="T77" s="622">
        <v>1563</v>
      </c>
      <c r="U77" s="329"/>
      <c r="V77" s="276"/>
      <c r="W77" s="281"/>
      <c r="X77" s="282"/>
    </row>
    <row r="78" spans="1:24" ht="13.5" customHeight="1">
      <c r="A78" s="272"/>
      <c r="B78" s="217"/>
      <c r="C78" s="179" t="s">
        <v>494</v>
      </c>
      <c r="D78" s="479"/>
      <c r="E78" s="873">
        <f>G78</f>
        <v>5798</v>
      </c>
      <c r="F78" s="479"/>
      <c r="G78" s="266">
        <v>5798</v>
      </c>
      <c r="H78" s="203">
        <v>6489</v>
      </c>
      <c r="I78" s="75">
        <v>6013</v>
      </c>
      <c r="J78" s="616">
        <v>6336</v>
      </c>
      <c r="K78" s="195"/>
      <c r="L78" s="501"/>
      <c r="M78" s="80"/>
      <c r="N78" s="479"/>
      <c r="O78" s="873">
        <f>Q78</f>
        <v>6577</v>
      </c>
      <c r="P78" s="479"/>
      <c r="Q78" s="266">
        <v>6577</v>
      </c>
      <c r="R78" s="75">
        <v>4482</v>
      </c>
      <c r="S78" s="203">
        <v>3802</v>
      </c>
      <c r="T78" s="616">
        <v>3532</v>
      </c>
      <c r="U78" s="195"/>
      <c r="V78" s="272"/>
      <c r="W78" s="187"/>
      <c r="X78" s="196"/>
    </row>
    <row r="79" spans="1:24" s="12" customFormat="1" ht="12.75" customHeight="1">
      <c r="A79" s="275"/>
      <c r="B79" s="217"/>
      <c r="C79" s="223" t="s">
        <v>134</v>
      </c>
      <c r="D79" s="500"/>
      <c r="E79" s="498">
        <f>SUM(E75:E78)-E77</f>
        <v>23913</v>
      </c>
      <c r="F79" s="498"/>
      <c r="G79" s="219">
        <f>SUM(G75:G78)-G77</f>
        <v>23913</v>
      </c>
      <c r="H79" s="218">
        <f>SUM(H75:H78)-H77</f>
        <v>24440</v>
      </c>
      <c r="I79" s="218">
        <f>SUM(I75:I78)-I77</f>
        <v>24226</v>
      </c>
      <c r="J79" s="218">
        <f>SUM(J75:J78)-J77</f>
        <v>24519</v>
      </c>
      <c r="K79" s="218"/>
      <c r="L79" s="1134"/>
      <c r="M79" s="219"/>
      <c r="N79" s="498"/>
      <c r="O79" s="498">
        <f>SUM(O75:O78)-O77</f>
        <v>24797</v>
      </c>
      <c r="P79" s="498"/>
      <c r="Q79" s="219">
        <f>SUM(Q75:Q78)-Q77</f>
        <v>24797</v>
      </c>
      <c r="R79" s="218">
        <f>SUM(R75:R78)-R77</f>
        <v>20734</v>
      </c>
      <c r="S79" s="218">
        <f>SUM(S75:S78)-S77</f>
        <v>20802</v>
      </c>
      <c r="T79" s="218">
        <f>SUM(T75:T78)-T77</f>
        <v>21104</v>
      </c>
      <c r="U79" s="146"/>
      <c r="V79" s="275"/>
      <c r="W79" s="187"/>
      <c r="X79" s="196"/>
    </row>
    <row r="80" spans="1:22" ht="14.25">
      <c r="A80" s="246"/>
      <c r="B80" s="274"/>
      <c r="C80" s="59"/>
      <c r="D80" s="477"/>
      <c r="E80" s="503"/>
      <c r="F80" s="477"/>
      <c r="G80" s="392"/>
      <c r="H80" s="62"/>
      <c r="I80" s="62"/>
      <c r="J80" s="62"/>
      <c r="K80" s="50"/>
      <c r="L80" s="612"/>
      <c r="M80" s="390"/>
      <c r="N80" s="477"/>
      <c r="O80" s="503"/>
      <c r="P80" s="477"/>
      <c r="Q80" s="392"/>
      <c r="R80" s="62"/>
      <c r="S80" s="62"/>
      <c r="T80" s="62"/>
      <c r="U80" s="50"/>
      <c r="V80" s="246"/>
    </row>
    <row r="81" spans="1:23" ht="9" customHeight="1">
      <c r="A81" s="272"/>
      <c r="B81" s="241"/>
      <c r="C81" s="240"/>
      <c r="D81" s="240"/>
      <c r="E81" s="240"/>
      <c r="F81" s="240"/>
      <c r="G81" s="240"/>
      <c r="H81" s="240"/>
      <c r="I81" s="240"/>
      <c r="J81" s="240"/>
      <c r="K81" s="240"/>
      <c r="L81" s="303"/>
      <c r="M81" s="303"/>
      <c r="N81" s="240"/>
      <c r="O81" s="240"/>
      <c r="P81" s="240"/>
      <c r="Q81" s="240"/>
      <c r="R81" s="240"/>
      <c r="S81" s="240"/>
      <c r="T81" s="240"/>
      <c r="U81" s="240"/>
      <c r="V81" s="272"/>
      <c r="W81" s="11"/>
    </row>
    <row r="82" spans="1:22" ht="13.5" customHeight="1">
      <c r="A82" s="83"/>
      <c r="B82" s="171" t="s">
        <v>132</v>
      </c>
      <c r="C82" s="72"/>
      <c r="D82" s="72"/>
      <c r="E82" s="72"/>
      <c r="F82" s="72"/>
      <c r="G82" s="72"/>
      <c r="H82" s="72"/>
      <c r="I82" s="72"/>
      <c r="J82" s="72"/>
      <c r="K82" s="72"/>
      <c r="L82" s="138"/>
      <c r="M82" s="138"/>
      <c r="N82" s="72"/>
      <c r="O82" s="72"/>
      <c r="P82" s="72"/>
      <c r="Q82" s="72"/>
      <c r="R82" s="72"/>
      <c r="S82" s="385"/>
      <c r="T82" s="385"/>
      <c r="U82" s="72"/>
      <c r="V82" s="83"/>
    </row>
    <row r="83" spans="1:22" ht="13.5" customHeight="1">
      <c r="A83" s="83"/>
      <c r="B83" s="171" t="s">
        <v>133</v>
      </c>
      <c r="C83" s="72"/>
      <c r="D83" s="72"/>
      <c r="E83" s="72"/>
      <c r="F83" s="72"/>
      <c r="G83" s="72"/>
      <c r="H83" s="72"/>
      <c r="I83" s="72"/>
      <c r="J83" s="72"/>
      <c r="K83" s="72"/>
      <c r="L83" s="138"/>
      <c r="M83" s="138"/>
      <c r="N83" s="72"/>
      <c r="O83" s="72"/>
      <c r="P83" s="72"/>
      <c r="Q83" s="72"/>
      <c r="R83" s="72"/>
      <c r="S83" s="385"/>
      <c r="T83" s="385"/>
      <c r="U83" s="72"/>
      <c r="V83" s="83"/>
    </row>
    <row r="84" spans="1:22" ht="13.5" customHeight="1">
      <c r="A84" s="83"/>
      <c r="B84" s="171" t="s">
        <v>140</v>
      </c>
      <c r="C84" s="72"/>
      <c r="D84" s="72"/>
      <c r="E84" s="72"/>
      <c r="F84" s="72"/>
      <c r="G84" s="72"/>
      <c r="H84" s="72"/>
      <c r="I84" s="72"/>
      <c r="J84" s="72"/>
      <c r="K84" s="72"/>
      <c r="L84" s="138"/>
      <c r="M84" s="138"/>
      <c r="N84" s="72"/>
      <c r="O84" s="72"/>
      <c r="P84" s="72"/>
      <c r="Q84" s="72"/>
      <c r="R84" s="72"/>
      <c r="S84" s="385"/>
      <c r="T84" s="385"/>
      <c r="U84" s="72"/>
      <c r="V84" s="83"/>
    </row>
    <row r="85" spans="1:22" ht="13.5" customHeight="1">
      <c r="A85" s="83"/>
      <c r="B85" s="171" t="s">
        <v>495</v>
      </c>
      <c r="C85" s="72"/>
      <c r="D85" s="72"/>
      <c r="E85" s="72"/>
      <c r="F85" s="72"/>
      <c r="G85" s="72"/>
      <c r="H85" s="72"/>
      <c r="I85" s="72"/>
      <c r="J85" s="72"/>
      <c r="K85" s="72"/>
      <c r="L85" s="138"/>
      <c r="M85" s="138"/>
      <c r="N85" s="72"/>
      <c r="O85" s="72"/>
      <c r="P85" s="72"/>
      <c r="Q85" s="72"/>
      <c r="R85" s="72"/>
      <c r="S85" s="385"/>
      <c r="T85" s="385"/>
      <c r="U85" s="72"/>
      <c r="V85" s="83"/>
    </row>
    <row r="86" spans="1:22" ht="13.5">
      <c r="A86" s="585"/>
      <c r="B86" s="171" t="s">
        <v>551</v>
      </c>
      <c r="C86" s="152"/>
      <c r="D86" s="152"/>
      <c r="E86" s="152"/>
      <c r="F86" s="152"/>
      <c r="G86" s="152"/>
      <c r="H86" s="152"/>
      <c r="I86" s="152"/>
      <c r="J86" s="152"/>
      <c r="K86" s="152"/>
      <c r="L86" s="807"/>
      <c r="M86" s="807"/>
      <c r="N86" s="152"/>
      <c r="O86" s="152"/>
      <c r="P86" s="152"/>
      <c r="Q86" s="152"/>
      <c r="R86" s="152"/>
      <c r="S86" s="639"/>
      <c r="T86" s="639"/>
      <c r="U86" s="152"/>
      <c r="V86" s="585"/>
    </row>
    <row r="93" spans="2:21" ht="9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153"/>
      <c r="M93" s="153"/>
      <c r="N93" s="8"/>
      <c r="O93" s="8"/>
      <c r="P93" s="8"/>
      <c r="Q93" s="8"/>
      <c r="R93" s="8"/>
      <c r="S93" s="623"/>
      <c r="T93" s="623"/>
      <c r="U93" s="8"/>
    </row>
    <row r="94" spans="2:21" ht="15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153"/>
      <c r="M94" s="153"/>
      <c r="N94" s="8"/>
      <c r="O94" s="8"/>
      <c r="P94" s="8"/>
      <c r="Q94" s="8"/>
      <c r="R94" s="8"/>
      <c r="S94" s="623"/>
      <c r="T94" s="623"/>
      <c r="U94" s="8"/>
    </row>
    <row r="95" spans="2:21" ht="12.75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153"/>
      <c r="M95" s="153"/>
      <c r="N95" s="8"/>
      <c r="O95" s="8"/>
      <c r="P95" s="8"/>
      <c r="Q95" s="8"/>
      <c r="R95" s="8"/>
      <c r="S95" s="623"/>
      <c r="T95" s="623"/>
      <c r="U95" s="8"/>
    </row>
    <row r="96" spans="2:21" ht="9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153"/>
      <c r="M96" s="153"/>
      <c r="N96" s="8"/>
      <c r="O96" s="8"/>
      <c r="P96" s="8"/>
      <c r="Q96" s="8"/>
      <c r="R96" s="8"/>
      <c r="S96" s="623"/>
      <c r="T96" s="623"/>
      <c r="U96" s="8"/>
    </row>
    <row r="97" spans="2:21" ht="12.75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153"/>
      <c r="M97" s="153"/>
      <c r="N97" s="8"/>
      <c r="O97" s="8"/>
      <c r="P97" s="8"/>
      <c r="Q97" s="8"/>
      <c r="R97" s="8"/>
      <c r="S97" s="623"/>
      <c r="T97" s="623"/>
      <c r="U97" s="8"/>
    </row>
    <row r="98" spans="2:21" ht="12.75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153"/>
      <c r="M98" s="153"/>
      <c r="N98" s="8"/>
      <c r="O98" s="8"/>
      <c r="P98" s="8"/>
      <c r="Q98" s="8"/>
      <c r="R98" s="8"/>
      <c r="S98" s="623"/>
      <c r="T98" s="623"/>
      <c r="U98" s="8"/>
    </row>
    <row r="99" spans="2:21" ht="12.75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153"/>
      <c r="M99" s="153"/>
      <c r="N99" s="8"/>
      <c r="O99" s="8"/>
      <c r="P99" s="8"/>
      <c r="Q99" s="8"/>
      <c r="R99" s="8"/>
      <c r="S99" s="623"/>
      <c r="T99" s="623"/>
      <c r="U99" s="8"/>
    </row>
    <row r="100" spans="2:21" ht="12.7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153"/>
      <c r="M100" s="153"/>
      <c r="N100" s="8"/>
      <c r="O100" s="8"/>
      <c r="P100" s="8"/>
      <c r="Q100" s="8"/>
      <c r="R100" s="8"/>
      <c r="S100" s="623"/>
      <c r="T100" s="623"/>
      <c r="U100" s="8"/>
    </row>
    <row r="101" spans="2:21" ht="12.75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153"/>
      <c r="M101" s="153"/>
      <c r="N101" s="8"/>
      <c r="O101" s="8"/>
      <c r="P101" s="8"/>
      <c r="Q101" s="8"/>
      <c r="R101" s="8"/>
      <c r="S101" s="623"/>
      <c r="T101" s="623"/>
      <c r="U101" s="8"/>
    </row>
    <row r="102" spans="2:21" ht="12.75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153"/>
      <c r="M102" s="153"/>
      <c r="N102" s="8"/>
      <c r="O102" s="8"/>
      <c r="P102" s="8"/>
      <c r="Q102" s="8"/>
      <c r="R102" s="8"/>
      <c r="S102" s="623"/>
      <c r="T102" s="623"/>
      <c r="U102" s="8"/>
    </row>
    <row r="103" spans="2:21" ht="12.75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153"/>
      <c r="M103" s="153"/>
      <c r="N103" s="8"/>
      <c r="O103" s="8"/>
      <c r="P103" s="8"/>
      <c r="Q103" s="8"/>
      <c r="R103" s="8"/>
      <c r="S103" s="623"/>
      <c r="T103" s="623"/>
      <c r="U103" s="8"/>
    </row>
    <row r="104" spans="2:21" ht="12.7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153"/>
      <c r="M104" s="153"/>
      <c r="N104" s="8"/>
      <c r="O104" s="8"/>
      <c r="P104" s="8"/>
      <c r="Q104" s="8"/>
      <c r="R104" s="8"/>
      <c r="S104" s="623"/>
      <c r="T104" s="623"/>
      <c r="U104" s="8"/>
    </row>
    <row r="105" spans="2:21" ht="12.75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153"/>
      <c r="M105" s="153"/>
      <c r="N105" s="8"/>
      <c r="O105" s="8"/>
      <c r="P105" s="8"/>
      <c r="Q105" s="8"/>
      <c r="R105" s="8"/>
      <c r="S105" s="623"/>
      <c r="T105" s="623"/>
      <c r="U105" s="8"/>
    </row>
    <row r="106" spans="2:21" ht="12.75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153"/>
      <c r="M106" s="153"/>
      <c r="N106" s="8"/>
      <c r="O106" s="8"/>
      <c r="P106" s="8"/>
      <c r="Q106" s="8"/>
      <c r="R106" s="8"/>
      <c r="S106" s="623"/>
      <c r="T106" s="623"/>
      <c r="U106" s="8"/>
    </row>
    <row r="107" spans="2:21" ht="12.7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153"/>
      <c r="M107" s="153"/>
      <c r="N107" s="8"/>
      <c r="O107" s="8"/>
      <c r="P107" s="8"/>
      <c r="Q107" s="8"/>
      <c r="R107" s="8"/>
      <c r="S107" s="623"/>
      <c r="T107" s="623"/>
      <c r="U107" s="8"/>
    </row>
    <row r="108" spans="2:21" ht="12.75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153"/>
      <c r="M108" s="153"/>
      <c r="N108" s="8"/>
      <c r="O108" s="8"/>
      <c r="P108" s="8"/>
      <c r="Q108" s="8"/>
      <c r="R108" s="8"/>
      <c r="S108" s="623"/>
      <c r="T108" s="623"/>
      <c r="U108" s="8"/>
    </row>
    <row r="109" spans="2:21" ht="12.75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153"/>
      <c r="M109" s="153"/>
      <c r="N109" s="8"/>
      <c r="O109" s="8"/>
      <c r="P109" s="8"/>
      <c r="Q109" s="8"/>
      <c r="R109" s="8"/>
      <c r="S109" s="623"/>
      <c r="T109" s="623"/>
      <c r="U109" s="8"/>
    </row>
    <row r="110" spans="2:21" ht="12.75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153"/>
      <c r="M110" s="153"/>
      <c r="N110" s="8"/>
      <c r="O110" s="8"/>
      <c r="P110" s="8"/>
      <c r="Q110" s="8"/>
      <c r="R110" s="8"/>
      <c r="S110" s="623"/>
      <c r="T110" s="623"/>
      <c r="U110" s="8"/>
    </row>
    <row r="111" spans="2:21" ht="12.75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153"/>
      <c r="M111" s="153"/>
      <c r="N111" s="8"/>
      <c r="O111" s="8"/>
      <c r="P111" s="8"/>
      <c r="Q111" s="8"/>
      <c r="R111" s="8"/>
      <c r="S111" s="623"/>
      <c r="T111" s="623"/>
      <c r="U111" s="8"/>
    </row>
    <row r="112" spans="2:21" ht="12.75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153"/>
      <c r="M112" s="153"/>
      <c r="N112" s="8"/>
      <c r="O112" s="8"/>
      <c r="P112" s="8"/>
      <c r="Q112" s="8"/>
      <c r="R112" s="8"/>
      <c r="S112" s="623"/>
      <c r="T112" s="623"/>
      <c r="U112" s="8"/>
    </row>
    <row r="113" spans="2:21" ht="12.75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153"/>
      <c r="M113" s="153"/>
      <c r="N113" s="8"/>
      <c r="O113" s="8"/>
      <c r="P113" s="8"/>
      <c r="Q113" s="8"/>
      <c r="R113" s="8"/>
      <c r="S113" s="623"/>
      <c r="T113" s="623"/>
      <c r="U113" s="8"/>
    </row>
    <row r="114" spans="2:21" ht="9.75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153"/>
      <c r="M114" s="153"/>
      <c r="N114" s="8"/>
      <c r="O114" s="8"/>
      <c r="P114" s="8"/>
      <c r="Q114" s="8"/>
      <c r="R114" s="8"/>
      <c r="S114" s="623"/>
      <c r="T114" s="623"/>
      <c r="U114" s="8"/>
    </row>
    <row r="115" spans="2:21" ht="9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153"/>
      <c r="M115" s="153"/>
      <c r="N115" s="8"/>
      <c r="O115" s="8"/>
      <c r="P115" s="8"/>
      <c r="Q115" s="8"/>
      <c r="R115" s="8"/>
      <c r="S115" s="623"/>
      <c r="T115" s="623"/>
      <c r="U115" s="8"/>
    </row>
    <row r="116" spans="2:21" ht="12.7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153"/>
      <c r="M116" s="153"/>
      <c r="N116" s="8"/>
      <c r="O116" s="8"/>
      <c r="P116" s="8"/>
      <c r="Q116" s="8"/>
      <c r="R116" s="8"/>
      <c r="S116" s="623"/>
      <c r="T116" s="623"/>
      <c r="U116" s="8"/>
    </row>
    <row r="117" spans="2:21" ht="9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153"/>
      <c r="M117" s="153"/>
      <c r="N117" s="8"/>
      <c r="O117" s="8"/>
      <c r="P117" s="8"/>
      <c r="Q117" s="8"/>
      <c r="R117" s="8"/>
      <c r="S117" s="623"/>
      <c r="T117" s="623"/>
      <c r="U117" s="8"/>
    </row>
    <row r="118" spans="2:21" ht="1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153"/>
      <c r="M118" s="153"/>
      <c r="N118" s="8"/>
      <c r="O118" s="8"/>
      <c r="P118" s="8"/>
      <c r="Q118" s="8"/>
      <c r="R118" s="8"/>
      <c r="S118" s="623"/>
      <c r="T118" s="623"/>
      <c r="U118" s="8"/>
    </row>
    <row r="119" spans="2:21" ht="12.7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153"/>
      <c r="M119" s="153"/>
      <c r="N119" s="8"/>
      <c r="O119" s="8"/>
      <c r="P119" s="8"/>
      <c r="Q119" s="8"/>
      <c r="R119" s="8"/>
      <c r="S119" s="623"/>
      <c r="T119" s="623"/>
      <c r="U119" s="8"/>
    </row>
    <row r="120" spans="2:21" ht="9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153"/>
      <c r="M120" s="153"/>
      <c r="N120" s="8"/>
      <c r="O120" s="8"/>
      <c r="P120" s="8"/>
      <c r="Q120" s="8"/>
      <c r="R120" s="8"/>
      <c r="S120" s="623"/>
      <c r="T120" s="623"/>
      <c r="U120" s="8"/>
    </row>
    <row r="121" spans="2:21" ht="12.7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153"/>
      <c r="M121" s="153"/>
      <c r="N121" s="8"/>
      <c r="O121" s="8"/>
      <c r="P121" s="8"/>
      <c r="Q121" s="8"/>
      <c r="R121" s="8"/>
      <c r="S121" s="623"/>
      <c r="T121" s="623"/>
      <c r="U121" s="8"/>
    </row>
    <row r="122" spans="2:21" ht="12.7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153"/>
      <c r="M122" s="153"/>
      <c r="N122" s="8"/>
      <c r="O122" s="8"/>
      <c r="P122" s="8"/>
      <c r="Q122" s="8"/>
      <c r="R122" s="8"/>
      <c r="S122" s="623"/>
      <c r="T122" s="623"/>
      <c r="U122" s="8"/>
    </row>
    <row r="123" spans="2:21" ht="12.7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153"/>
      <c r="M123" s="153"/>
      <c r="N123" s="8"/>
      <c r="O123" s="8"/>
      <c r="P123" s="8"/>
      <c r="Q123" s="8"/>
      <c r="R123" s="8"/>
      <c r="S123" s="623"/>
      <c r="T123" s="623"/>
      <c r="U123" s="8"/>
    </row>
    <row r="124" spans="2:21" ht="12.7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153"/>
      <c r="M124" s="153"/>
      <c r="N124" s="8"/>
      <c r="O124" s="8"/>
      <c r="P124" s="8"/>
      <c r="Q124" s="8"/>
      <c r="R124" s="8"/>
      <c r="S124" s="623"/>
      <c r="T124" s="623"/>
      <c r="U124" s="8"/>
    </row>
    <row r="125" spans="2:21" ht="12.7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153"/>
      <c r="M125" s="153"/>
      <c r="N125" s="8"/>
      <c r="O125" s="8"/>
      <c r="P125" s="8"/>
      <c r="Q125" s="8"/>
      <c r="R125" s="8"/>
      <c r="S125" s="623"/>
      <c r="T125" s="623"/>
      <c r="U125" s="8"/>
    </row>
    <row r="126" spans="2:21" ht="12.7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153"/>
      <c r="M126" s="153"/>
      <c r="N126" s="8"/>
      <c r="O126" s="8"/>
      <c r="P126" s="8"/>
      <c r="Q126" s="8"/>
      <c r="R126" s="8"/>
      <c r="S126" s="623"/>
      <c r="T126" s="623"/>
      <c r="U126" s="8"/>
    </row>
    <row r="127" spans="2:21" ht="12.7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153"/>
      <c r="M127" s="153"/>
      <c r="N127" s="8"/>
      <c r="O127" s="8"/>
      <c r="P127" s="8"/>
      <c r="Q127" s="8"/>
      <c r="R127" s="8"/>
      <c r="S127" s="623"/>
      <c r="T127" s="623"/>
      <c r="U127" s="8"/>
    </row>
    <row r="128" spans="2:21" ht="12.7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153"/>
      <c r="M128" s="153"/>
      <c r="N128" s="8"/>
      <c r="O128" s="8"/>
      <c r="P128" s="8"/>
      <c r="Q128" s="8"/>
      <c r="R128" s="8"/>
      <c r="S128" s="623"/>
      <c r="T128" s="623"/>
      <c r="U128" s="8"/>
    </row>
    <row r="129" spans="2:21" ht="12.7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153"/>
      <c r="M129" s="153"/>
      <c r="N129" s="8"/>
      <c r="O129" s="8"/>
      <c r="P129" s="8"/>
      <c r="Q129" s="8"/>
      <c r="R129" s="8"/>
      <c r="S129" s="623"/>
      <c r="T129" s="623"/>
      <c r="U129" s="8"/>
    </row>
    <row r="130" spans="2:21" ht="12.7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153"/>
      <c r="M130" s="153"/>
      <c r="N130" s="8"/>
      <c r="O130" s="8"/>
      <c r="P130" s="8"/>
      <c r="Q130" s="8"/>
      <c r="R130" s="8"/>
      <c r="S130" s="623"/>
      <c r="T130" s="623"/>
      <c r="U130" s="8"/>
    </row>
    <row r="131" spans="2:21" ht="12.7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153"/>
      <c r="M131" s="153"/>
      <c r="N131" s="8"/>
      <c r="O131" s="8"/>
      <c r="P131" s="8"/>
      <c r="Q131" s="8"/>
      <c r="R131" s="8"/>
      <c r="S131" s="623"/>
      <c r="T131" s="623"/>
      <c r="U131" s="8"/>
    </row>
    <row r="132" spans="2:21" ht="12.7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153"/>
      <c r="M132" s="153"/>
      <c r="N132" s="8"/>
      <c r="O132" s="8"/>
      <c r="P132" s="8"/>
      <c r="Q132" s="8"/>
      <c r="R132" s="8"/>
      <c r="S132" s="623"/>
      <c r="T132" s="623"/>
      <c r="U132" s="8"/>
    </row>
    <row r="133" spans="2:21" ht="12.7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153"/>
      <c r="M133" s="153"/>
      <c r="N133" s="8"/>
      <c r="O133" s="8"/>
      <c r="P133" s="8"/>
      <c r="Q133" s="8"/>
      <c r="R133" s="8"/>
      <c r="S133" s="623"/>
      <c r="T133" s="623"/>
      <c r="U133" s="8"/>
    </row>
    <row r="134" spans="2:21" ht="12.7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153"/>
      <c r="M134" s="153"/>
      <c r="N134" s="8"/>
      <c r="O134" s="8"/>
      <c r="P134" s="8"/>
      <c r="Q134" s="8"/>
      <c r="R134" s="8"/>
      <c r="S134" s="623"/>
      <c r="T134" s="623"/>
      <c r="U134" s="8"/>
    </row>
    <row r="135" spans="2:21" ht="12.7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153"/>
      <c r="M135" s="153"/>
      <c r="N135" s="8"/>
      <c r="O135" s="8"/>
      <c r="P135" s="8"/>
      <c r="Q135" s="8"/>
      <c r="R135" s="8"/>
      <c r="S135" s="623"/>
      <c r="T135" s="623"/>
      <c r="U135" s="8"/>
    </row>
    <row r="136" spans="2:21" ht="12.7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153"/>
      <c r="M136" s="153"/>
      <c r="N136" s="8"/>
      <c r="O136" s="8"/>
      <c r="P136" s="8"/>
      <c r="Q136" s="8"/>
      <c r="R136" s="8"/>
      <c r="S136" s="623"/>
      <c r="T136" s="623"/>
      <c r="U136" s="8"/>
    </row>
    <row r="137" spans="2:21" ht="12.7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153"/>
      <c r="M137" s="153"/>
      <c r="N137" s="8"/>
      <c r="O137" s="8"/>
      <c r="P137" s="8"/>
      <c r="Q137" s="8"/>
      <c r="R137" s="8"/>
      <c r="S137" s="623"/>
      <c r="T137" s="623"/>
      <c r="U137" s="8"/>
    </row>
    <row r="138" spans="2:21" ht="12.7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153"/>
      <c r="M138" s="153"/>
      <c r="N138" s="8"/>
      <c r="O138" s="8"/>
      <c r="P138" s="8"/>
      <c r="Q138" s="8"/>
      <c r="R138" s="8"/>
      <c r="S138" s="623"/>
      <c r="T138" s="623"/>
      <c r="U138" s="8"/>
    </row>
    <row r="139" spans="2:21" ht="12.7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153"/>
      <c r="M139" s="153"/>
      <c r="N139" s="8"/>
      <c r="O139" s="8"/>
      <c r="P139" s="8"/>
      <c r="Q139" s="8"/>
      <c r="R139" s="8"/>
      <c r="S139" s="623"/>
      <c r="T139" s="623"/>
      <c r="U139" s="8"/>
    </row>
    <row r="140" spans="2:21" ht="12.7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153"/>
      <c r="M140" s="153"/>
      <c r="N140" s="8"/>
      <c r="O140" s="8"/>
      <c r="P140" s="8"/>
      <c r="Q140" s="8"/>
      <c r="R140" s="8"/>
      <c r="S140" s="623"/>
      <c r="T140" s="623"/>
      <c r="U140" s="8"/>
    </row>
    <row r="141" spans="2:21" ht="12.7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153"/>
      <c r="M141" s="153"/>
      <c r="N141" s="8"/>
      <c r="O141" s="8"/>
      <c r="P141" s="8"/>
      <c r="Q141" s="8"/>
      <c r="R141" s="8"/>
      <c r="S141" s="623"/>
      <c r="T141" s="623"/>
      <c r="U141" s="8"/>
    </row>
    <row r="142" spans="2:21" ht="12.7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153"/>
      <c r="M142" s="153"/>
      <c r="N142" s="8"/>
      <c r="O142" s="8"/>
      <c r="P142" s="8"/>
      <c r="Q142" s="8"/>
      <c r="R142" s="8"/>
      <c r="S142" s="623"/>
      <c r="T142" s="623"/>
      <c r="U142" s="8"/>
    </row>
    <row r="143" spans="2:21" ht="12.7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153"/>
      <c r="M143" s="153"/>
      <c r="N143" s="8"/>
      <c r="O143" s="8"/>
      <c r="P143" s="8"/>
      <c r="Q143" s="8"/>
      <c r="R143" s="8"/>
      <c r="S143" s="623"/>
      <c r="T143" s="623"/>
      <c r="U143" s="8"/>
    </row>
    <row r="144" spans="2:21" ht="12.7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153"/>
      <c r="M144" s="153"/>
      <c r="N144" s="8"/>
      <c r="O144" s="8"/>
      <c r="P144" s="8"/>
      <c r="Q144" s="8"/>
      <c r="R144" s="8"/>
      <c r="S144" s="623"/>
      <c r="T144" s="623"/>
      <c r="U144" s="8"/>
    </row>
    <row r="145" spans="2:21" ht="12.7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153"/>
      <c r="M145" s="153"/>
      <c r="N145" s="8"/>
      <c r="O145" s="8"/>
      <c r="P145" s="8"/>
      <c r="Q145" s="8"/>
      <c r="R145" s="8"/>
      <c r="S145" s="623"/>
      <c r="T145" s="623"/>
      <c r="U145" s="8"/>
    </row>
    <row r="146" spans="2:21" ht="12.7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153"/>
      <c r="M146" s="153"/>
      <c r="N146" s="8"/>
      <c r="O146" s="8"/>
      <c r="P146" s="8"/>
      <c r="Q146" s="8"/>
      <c r="R146" s="8"/>
      <c r="S146" s="623"/>
      <c r="T146" s="623"/>
      <c r="U146" s="8"/>
    </row>
    <row r="147" spans="2:21" ht="12.7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153"/>
      <c r="M147" s="153"/>
      <c r="N147" s="8"/>
      <c r="O147" s="8"/>
      <c r="P147" s="8"/>
      <c r="Q147" s="8"/>
      <c r="R147" s="8"/>
      <c r="S147" s="623"/>
      <c r="T147" s="623"/>
      <c r="U147" s="8"/>
    </row>
    <row r="148" spans="2:21" ht="12.7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153"/>
      <c r="M148" s="153"/>
      <c r="N148" s="8"/>
      <c r="O148" s="8"/>
      <c r="P148" s="8"/>
      <c r="Q148" s="8"/>
      <c r="R148" s="8"/>
      <c r="S148" s="623"/>
      <c r="T148" s="623"/>
      <c r="U148" s="8"/>
    </row>
    <row r="149" spans="2:21" ht="12.7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153"/>
      <c r="M149" s="153"/>
      <c r="N149" s="8"/>
      <c r="O149" s="8"/>
      <c r="P149" s="8"/>
      <c r="Q149" s="8"/>
      <c r="R149" s="8"/>
      <c r="S149" s="623"/>
      <c r="T149" s="623"/>
      <c r="U149" s="8"/>
    </row>
    <row r="150" spans="2:21" ht="12.7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153"/>
      <c r="M150" s="153"/>
      <c r="N150" s="8"/>
      <c r="O150" s="8"/>
      <c r="P150" s="8"/>
      <c r="Q150" s="8"/>
      <c r="R150" s="8"/>
      <c r="S150" s="623"/>
      <c r="T150" s="623"/>
      <c r="U150" s="8"/>
    </row>
    <row r="151" spans="2:21" ht="12.7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153"/>
      <c r="M151" s="153"/>
      <c r="N151" s="8"/>
      <c r="O151" s="8"/>
      <c r="P151" s="8"/>
      <c r="Q151" s="8"/>
      <c r="R151" s="8"/>
      <c r="S151" s="623"/>
      <c r="T151" s="623"/>
      <c r="U151" s="8"/>
    </row>
    <row r="152" spans="2:21" ht="12.75" customHeight="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153"/>
      <c r="M152" s="153"/>
      <c r="N152" s="8"/>
      <c r="O152" s="8"/>
      <c r="P152" s="8"/>
      <c r="Q152" s="8"/>
      <c r="R152" s="8"/>
      <c r="S152" s="623"/>
      <c r="T152" s="623"/>
      <c r="U152" s="8"/>
    </row>
    <row r="153" spans="2:21" ht="12.75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153"/>
      <c r="M153" s="153"/>
      <c r="N153" s="8"/>
      <c r="O153" s="8"/>
      <c r="P153" s="8"/>
      <c r="Q153" s="8"/>
      <c r="R153" s="8"/>
      <c r="S153" s="623"/>
      <c r="T153" s="623"/>
      <c r="U153" s="8"/>
    </row>
    <row r="154" spans="2:21" ht="12.75" customHeight="1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153"/>
      <c r="M154" s="153"/>
      <c r="N154" s="8"/>
      <c r="O154" s="8"/>
      <c r="P154" s="8"/>
      <c r="Q154" s="8"/>
      <c r="R154" s="8"/>
      <c r="S154" s="623"/>
      <c r="T154" s="623"/>
      <c r="U154" s="8"/>
    </row>
    <row r="155" spans="2:21" ht="9.75" customHeight="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153"/>
      <c r="M155" s="153"/>
      <c r="N155" s="8"/>
      <c r="O155" s="8"/>
      <c r="P155" s="8"/>
      <c r="Q155" s="8"/>
      <c r="R155" s="8"/>
      <c r="S155" s="623"/>
      <c r="T155" s="623"/>
      <c r="U155" s="8"/>
    </row>
    <row r="156" spans="2:21" ht="9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153"/>
      <c r="M156" s="153"/>
      <c r="N156" s="8"/>
      <c r="O156" s="8"/>
      <c r="P156" s="8"/>
      <c r="Q156" s="8"/>
      <c r="R156" s="8"/>
      <c r="S156" s="623"/>
      <c r="T156" s="623"/>
      <c r="U156" s="8"/>
    </row>
    <row r="157" spans="2:21" ht="9" customHeight="1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153"/>
      <c r="M157" s="153"/>
      <c r="N157" s="8"/>
      <c r="O157" s="8"/>
      <c r="P157" s="8"/>
      <c r="Q157" s="8"/>
      <c r="R157" s="8"/>
      <c r="S157" s="623"/>
      <c r="T157" s="623"/>
      <c r="U157" s="8"/>
    </row>
    <row r="158" spans="2:21" ht="9" customHeight="1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153"/>
      <c r="M158" s="153"/>
      <c r="N158" s="8"/>
      <c r="O158" s="8"/>
      <c r="P158" s="8"/>
      <c r="Q158" s="8"/>
      <c r="R158" s="8"/>
      <c r="S158" s="623"/>
      <c r="T158" s="623"/>
      <c r="U158" s="8"/>
    </row>
    <row r="159" spans="2:21" ht="12.75" customHeight="1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153"/>
      <c r="M159" s="153"/>
      <c r="N159" s="8"/>
      <c r="O159" s="8"/>
      <c r="P159" s="8"/>
      <c r="Q159" s="8"/>
      <c r="R159" s="8"/>
      <c r="S159" s="623"/>
      <c r="T159" s="623"/>
      <c r="U159" s="8"/>
    </row>
    <row r="160" spans="2:21" ht="12.75" customHeight="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153"/>
      <c r="M160" s="153"/>
      <c r="N160" s="8"/>
      <c r="O160" s="8"/>
      <c r="P160" s="8"/>
      <c r="Q160" s="8"/>
      <c r="R160" s="8"/>
      <c r="S160" s="623"/>
      <c r="T160" s="623"/>
      <c r="U160" s="8"/>
    </row>
    <row r="161" spans="2:21" ht="12.75" customHeight="1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153"/>
      <c r="M161" s="153"/>
      <c r="N161" s="8"/>
      <c r="O161" s="8"/>
      <c r="P161" s="8"/>
      <c r="Q161" s="8"/>
      <c r="R161" s="8"/>
      <c r="S161" s="623"/>
      <c r="T161" s="623"/>
      <c r="U161" s="8"/>
    </row>
    <row r="162" spans="2:21" ht="12.75" customHeight="1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153"/>
      <c r="M162" s="153"/>
      <c r="N162" s="8"/>
      <c r="O162" s="8"/>
      <c r="P162" s="8"/>
      <c r="Q162" s="8"/>
      <c r="R162" s="8"/>
      <c r="S162" s="623"/>
      <c r="T162" s="623"/>
      <c r="U162" s="8"/>
    </row>
    <row r="163" spans="2:21" ht="12.75" customHeight="1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153"/>
      <c r="M163" s="153"/>
      <c r="N163" s="8"/>
      <c r="O163" s="8"/>
      <c r="P163" s="8"/>
      <c r="Q163" s="8"/>
      <c r="R163" s="8"/>
      <c r="S163" s="623"/>
      <c r="T163" s="623"/>
      <c r="U163" s="8"/>
    </row>
    <row r="164" spans="2:21" ht="12.75" customHeight="1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153"/>
      <c r="M164" s="153"/>
      <c r="N164" s="8"/>
      <c r="O164" s="8"/>
      <c r="P164" s="8"/>
      <c r="Q164" s="8"/>
      <c r="R164" s="8"/>
      <c r="S164" s="623"/>
      <c r="T164" s="623"/>
      <c r="U164" s="8"/>
    </row>
    <row r="165" spans="2:21" ht="12.75" customHeight="1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153"/>
      <c r="M165" s="153"/>
      <c r="N165" s="8"/>
      <c r="O165" s="8"/>
      <c r="P165" s="8"/>
      <c r="Q165" s="8"/>
      <c r="R165" s="8"/>
      <c r="S165" s="623"/>
      <c r="T165" s="623"/>
      <c r="U165" s="8"/>
    </row>
    <row r="166" spans="2:21" ht="12.75" customHeight="1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153"/>
      <c r="M166" s="153"/>
      <c r="N166" s="8"/>
      <c r="O166" s="8"/>
      <c r="P166" s="8"/>
      <c r="Q166" s="8"/>
      <c r="R166" s="8"/>
      <c r="S166" s="623"/>
      <c r="T166" s="623"/>
      <c r="U166" s="8"/>
    </row>
    <row r="167" spans="2:21" ht="12.75" customHeight="1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153"/>
      <c r="M167" s="153"/>
      <c r="N167" s="8"/>
      <c r="O167" s="8"/>
      <c r="P167" s="8"/>
      <c r="Q167" s="8"/>
      <c r="R167" s="8"/>
      <c r="S167" s="623"/>
      <c r="T167" s="623"/>
      <c r="U167" s="8"/>
    </row>
    <row r="168" spans="2:21" ht="12.75" customHeight="1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153"/>
      <c r="M168" s="153"/>
      <c r="N168" s="8"/>
      <c r="O168" s="8"/>
      <c r="P168" s="8"/>
      <c r="Q168" s="8"/>
      <c r="R168" s="8"/>
      <c r="S168" s="623"/>
      <c r="T168" s="623"/>
      <c r="U168" s="8"/>
    </row>
    <row r="169" spans="2:21" ht="12.75" customHeigh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153"/>
      <c r="M169" s="153"/>
      <c r="N169" s="8"/>
      <c r="O169" s="8"/>
      <c r="P169" s="8"/>
      <c r="Q169" s="8"/>
      <c r="R169" s="8"/>
      <c r="S169" s="623"/>
      <c r="T169" s="623"/>
      <c r="U169" s="8"/>
    </row>
    <row r="170" spans="2:21" ht="12.75" customHeight="1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153"/>
      <c r="M170" s="153"/>
      <c r="N170" s="8"/>
      <c r="O170" s="8"/>
      <c r="P170" s="8"/>
      <c r="Q170" s="8"/>
      <c r="R170" s="8"/>
      <c r="S170" s="623"/>
      <c r="T170" s="623"/>
      <c r="U170" s="8"/>
    </row>
    <row r="171" spans="2:21" ht="12.75" customHeight="1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153"/>
      <c r="M171" s="153"/>
      <c r="N171" s="8"/>
      <c r="O171" s="8"/>
      <c r="P171" s="8"/>
      <c r="Q171" s="8"/>
      <c r="R171" s="8"/>
      <c r="S171" s="623"/>
      <c r="T171" s="623"/>
      <c r="U171" s="8"/>
    </row>
    <row r="172" spans="2:21" ht="12.75" customHeight="1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153"/>
      <c r="M172" s="153"/>
      <c r="N172" s="8"/>
      <c r="O172" s="8"/>
      <c r="P172" s="8"/>
      <c r="Q172" s="8"/>
      <c r="R172" s="8"/>
      <c r="S172" s="623"/>
      <c r="T172" s="623"/>
      <c r="U172" s="8"/>
    </row>
    <row r="173" spans="2:21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153"/>
      <c r="M173" s="153"/>
      <c r="N173" s="8"/>
      <c r="O173" s="8"/>
      <c r="P173" s="8"/>
      <c r="Q173" s="8"/>
      <c r="R173" s="8"/>
      <c r="S173" s="623"/>
      <c r="T173" s="623"/>
      <c r="U173" s="8"/>
    </row>
    <row r="174" spans="2:21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153"/>
      <c r="M174" s="153"/>
      <c r="N174" s="8"/>
      <c r="O174" s="8"/>
      <c r="P174" s="8"/>
      <c r="Q174" s="8"/>
      <c r="R174" s="8"/>
      <c r="S174" s="623"/>
      <c r="T174" s="623"/>
      <c r="U174" s="8"/>
    </row>
    <row r="175" spans="2:21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153"/>
      <c r="M175" s="153"/>
      <c r="N175" s="8"/>
      <c r="O175" s="8"/>
      <c r="P175" s="8"/>
      <c r="Q175" s="8"/>
      <c r="R175" s="8"/>
      <c r="S175" s="623"/>
      <c r="T175" s="623"/>
      <c r="U175" s="8"/>
    </row>
    <row r="176" spans="2:21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153"/>
      <c r="M176" s="153"/>
      <c r="N176" s="8"/>
      <c r="O176" s="8"/>
      <c r="P176" s="8"/>
      <c r="Q176" s="8"/>
      <c r="R176" s="8"/>
      <c r="S176" s="623"/>
      <c r="T176" s="623"/>
      <c r="U176" s="8"/>
    </row>
    <row r="177" spans="2:21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153"/>
      <c r="M177" s="153"/>
      <c r="N177" s="8"/>
      <c r="O177" s="8"/>
      <c r="P177" s="8"/>
      <c r="Q177" s="8"/>
      <c r="R177" s="8"/>
      <c r="S177" s="623"/>
      <c r="T177" s="623"/>
      <c r="U177" s="8"/>
    </row>
    <row r="178" spans="2:21" ht="9" customHeight="1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153"/>
      <c r="M178" s="153"/>
      <c r="N178" s="8"/>
      <c r="O178" s="8"/>
      <c r="P178" s="8"/>
      <c r="Q178" s="8"/>
      <c r="R178" s="8"/>
      <c r="S178" s="623"/>
      <c r="T178" s="623"/>
      <c r="U178" s="8"/>
    </row>
    <row r="179" spans="2:21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153"/>
      <c r="M179" s="153"/>
      <c r="N179" s="8"/>
      <c r="O179" s="8"/>
      <c r="P179" s="8"/>
      <c r="Q179" s="8"/>
      <c r="R179" s="8"/>
      <c r="S179" s="623"/>
      <c r="T179" s="623"/>
      <c r="U179" s="8"/>
    </row>
  </sheetData>
  <sheetProtection password="C7A0" sheet="1" objects="1" scenarios="1"/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58" r:id="rId1"/>
  <headerFooter alignWithMargins="0">
    <oddFooter xml:space="preserve">&amp;L&amp;"KPN Sans,Regular"KPN Investor Relations&amp;C&amp;"KPN Sans,Regular"&amp;A&amp;R&amp;"KPN Sans,Regular"Q4 2008 </oddFooter>
  </headerFooter>
  <rowBreaks count="1" manualBreakCount="1">
    <brk id="156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.25" style="8" customWidth="1"/>
    <col min="2" max="2" width="0.875" style="70" customWidth="1"/>
    <col min="3" max="3" width="40.125" style="10" bestFit="1" customWidth="1"/>
    <col min="4" max="4" width="1.75390625" style="10" customWidth="1"/>
    <col min="5" max="5" width="9.00390625" style="10" customWidth="1"/>
    <col min="6" max="6" width="1.75390625" style="10" customWidth="1"/>
    <col min="7" max="10" width="9.00390625" style="439" customWidth="1"/>
    <col min="11" max="11" width="2.00390625" style="10" customWidth="1"/>
    <col min="12" max="13" width="8.375" style="644" customWidth="1"/>
    <col min="14" max="14" width="1.75390625" style="10" customWidth="1"/>
    <col min="15" max="15" width="9.00390625" style="10" customWidth="1"/>
    <col min="16" max="16" width="1.75390625" style="10" customWidth="1"/>
    <col min="17" max="20" width="9.00390625" style="439" customWidth="1"/>
    <col min="21" max="21" width="0.875" style="10" customWidth="1"/>
    <col min="22" max="22" width="1.25" style="8" customWidth="1"/>
    <col min="23" max="16384" width="9.125" style="8" customWidth="1"/>
  </cols>
  <sheetData>
    <row r="1" spans="1:22" ht="9" customHeight="1">
      <c r="A1" s="230"/>
      <c r="B1" s="231"/>
      <c r="C1" s="232"/>
      <c r="D1" s="232"/>
      <c r="E1" s="232"/>
      <c r="F1" s="232"/>
      <c r="G1" s="240"/>
      <c r="H1" s="240"/>
      <c r="I1" s="240"/>
      <c r="J1" s="240"/>
      <c r="K1" s="232"/>
      <c r="L1" s="242"/>
      <c r="M1" s="242"/>
      <c r="N1" s="232"/>
      <c r="O1" s="232"/>
      <c r="P1" s="232"/>
      <c r="Q1" s="240"/>
      <c r="R1" s="240"/>
      <c r="S1" s="240"/>
      <c r="T1" s="240"/>
      <c r="U1" s="232"/>
      <c r="V1" s="230"/>
    </row>
    <row r="2" spans="1:22" ht="15" customHeight="1">
      <c r="A2" s="235"/>
      <c r="C2" s="313" t="s">
        <v>76</v>
      </c>
      <c r="D2" s="869"/>
      <c r="E2" s="887">
        <v>2008</v>
      </c>
      <c r="F2" s="869"/>
      <c r="G2" s="49" t="s">
        <v>537</v>
      </c>
      <c r="H2" s="50" t="s">
        <v>500</v>
      </c>
      <c r="I2" s="50" t="s">
        <v>408</v>
      </c>
      <c r="J2" s="50" t="s">
        <v>319</v>
      </c>
      <c r="K2" s="125"/>
      <c r="L2" s="516" t="s">
        <v>214</v>
      </c>
      <c r="M2" s="51" t="s">
        <v>214</v>
      </c>
      <c r="N2" s="869"/>
      <c r="O2" s="887">
        <v>2007</v>
      </c>
      <c r="P2" s="869"/>
      <c r="Q2" s="49" t="s">
        <v>309</v>
      </c>
      <c r="R2" s="50" t="s">
        <v>302</v>
      </c>
      <c r="S2" s="50" t="s">
        <v>289</v>
      </c>
      <c r="T2" s="50" t="s">
        <v>265</v>
      </c>
      <c r="U2" s="48"/>
      <c r="V2" s="235"/>
    </row>
    <row r="3" spans="1:22" ht="12.75" customHeight="1">
      <c r="A3" s="230"/>
      <c r="C3" s="311" t="s">
        <v>171</v>
      </c>
      <c r="D3" s="488"/>
      <c r="E3" s="488"/>
      <c r="F3" s="488"/>
      <c r="G3" s="385"/>
      <c r="H3" s="195"/>
      <c r="I3" s="195"/>
      <c r="J3" s="195"/>
      <c r="K3" s="71"/>
      <c r="L3" s="630" t="s">
        <v>536</v>
      </c>
      <c r="M3" s="395" t="s">
        <v>535</v>
      </c>
      <c r="N3" s="488"/>
      <c r="O3" s="488"/>
      <c r="P3" s="488"/>
      <c r="Q3" s="49"/>
      <c r="R3" s="50"/>
      <c r="S3" s="195"/>
      <c r="T3" s="195"/>
      <c r="U3" s="71"/>
      <c r="V3" s="230"/>
    </row>
    <row r="4" spans="1:22" ht="9" customHeight="1">
      <c r="A4" s="230"/>
      <c r="C4" s="71"/>
      <c r="D4" s="488"/>
      <c r="E4" s="488"/>
      <c r="F4" s="488"/>
      <c r="G4" s="385"/>
      <c r="H4" s="195"/>
      <c r="I4" s="195"/>
      <c r="J4" s="195"/>
      <c r="K4" s="71"/>
      <c r="L4" s="631"/>
      <c r="M4" s="396"/>
      <c r="N4" s="488"/>
      <c r="O4" s="488"/>
      <c r="P4" s="488"/>
      <c r="Q4" s="385"/>
      <c r="R4" s="195"/>
      <c r="S4" s="195"/>
      <c r="T4" s="195"/>
      <c r="U4" s="71"/>
      <c r="V4" s="230"/>
    </row>
    <row r="5" spans="1:22" ht="13.5" customHeight="1">
      <c r="A5" s="230"/>
      <c r="C5" s="74" t="s">
        <v>420</v>
      </c>
      <c r="D5" s="488"/>
      <c r="E5" s="873">
        <f>SUM(G5:K5)</f>
        <v>3218</v>
      </c>
      <c r="F5" s="488"/>
      <c r="G5" s="266">
        <v>815</v>
      </c>
      <c r="H5" s="75">
        <v>840</v>
      </c>
      <c r="I5" s="75">
        <v>808</v>
      </c>
      <c r="J5" s="616">
        <v>755</v>
      </c>
      <c r="K5" s="71"/>
      <c r="L5" s="624">
        <f>E5/O5-1</f>
        <v>0.08606142423219709</v>
      </c>
      <c r="M5" s="441">
        <f>G5/Q5-1</f>
        <v>0.07236842105263164</v>
      </c>
      <c r="N5" s="488"/>
      <c r="O5" s="873">
        <f>SUM(Q5:T5)</f>
        <v>2963</v>
      </c>
      <c r="P5" s="488"/>
      <c r="Q5" s="266">
        <v>760</v>
      </c>
      <c r="R5" s="75">
        <v>769</v>
      </c>
      <c r="S5" s="75">
        <v>736</v>
      </c>
      <c r="T5" s="616">
        <v>698</v>
      </c>
      <c r="U5" s="71"/>
      <c r="V5" s="230"/>
    </row>
    <row r="6" spans="1:22" ht="12.75" customHeight="1">
      <c r="A6" s="230"/>
      <c r="C6" s="74" t="s">
        <v>14</v>
      </c>
      <c r="D6" s="488"/>
      <c r="E6" s="873">
        <f>SUM(G6:J6)</f>
        <v>647</v>
      </c>
      <c r="F6" s="488"/>
      <c r="G6" s="266">
        <v>165</v>
      </c>
      <c r="H6" s="75">
        <v>161</v>
      </c>
      <c r="I6" s="75">
        <v>171</v>
      </c>
      <c r="J6" s="616">
        <v>150</v>
      </c>
      <c r="K6" s="71"/>
      <c r="L6" s="624">
        <f>E6/O6-1</f>
        <v>0.055464926590538255</v>
      </c>
      <c r="M6" s="441">
        <f>G6/Q6-1</f>
        <v>0.06451612903225801</v>
      </c>
      <c r="N6" s="488"/>
      <c r="O6" s="873">
        <f>SUM(Q6:T6)</f>
        <v>613</v>
      </c>
      <c r="P6" s="488"/>
      <c r="Q6" s="266">
        <v>155</v>
      </c>
      <c r="R6" s="75">
        <v>151</v>
      </c>
      <c r="S6" s="75">
        <v>155</v>
      </c>
      <c r="T6" s="616">
        <v>152</v>
      </c>
      <c r="U6" s="71"/>
      <c r="V6" s="230"/>
    </row>
    <row r="7" spans="1:22" ht="12.75" customHeight="1">
      <c r="A7" s="230"/>
      <c r="C7" s="74" t="s">
        <v>215</v>
      </c>
      <c r="D7" s="488"/>
      <c r="E7" s="873">
        <f>SUM(G7:J7)</f>
        <v>348</v>
      </c>
      <c r="F7" s="488"/>
      <c r="G7" s="266">
        <v>87</v>
      </c>
      <c r="H7" s="75">
        <v>89</v>
      </c>
      <c r="I7" s="75">
        <v>87</v>
      </c>
      <c r="J7" s="616">
        <v>85</v>
      </c>
      <c r="K7" s="71"/>
      <c r="L7" s="624">
        <f>E7/O7-1</f>
        <v>0.011627906976744207</v>
      </c>
      <c r="M7" s="441">
        <f>G7/Q7-1</f>
        <v>-0.011363636363636354</v>
      </c>
      <c r="N7" s="488"/>
      <c r="O7" s="873">
        <f>SUM(Q7:T7)</f>
        <v>344</v>
      </c>
      <c r="P7" s="488"/>
      <c r="Q7" s="875">
        <v>88</v>
      </c>
      <c r="R7" s="75">
        <v>88</v>
      </c>
      <c r="S7" s="75">
        <v>85</v>
      </c>
      <c r="T7" s="616">
        <v>83</v>
      </c>
      <c r="U7" s="71"/>
      <c r="V7" s="230"/>
    </row>
    <row r="8" spans="1:22" ht="13.5" customHeight="1">
      <c r="A8" s="230"/>
      <c r="C8" s="74" t="s">
        <v>478</v>
      </c>
      <c r="D8" s="488"/>
      <c r="E8" s="873">
        <f>SUM(G8:J8)</f>
        <v>183</v>
      </c>
      <c r="F8" s="488"/>
      <c r="G8" s="266">
        <v>58</v>
      </c>
      <c r="H8" s="75">
        <v>45</v>
      </c>
      <c r="I8" s="75">
        <v>42</v>
      </c>
      <c r="J8" s="616">
        <v>38</v>
      </c>
      <c r="K8" s="1060"/>
      <c r="L8" s="1279" t="s">
        <v>552</v>
      </c>
      <c r="M8" s="441">
        <f>G8/Q8-1</f>
        <v>0.41463414634146334</v>
      </c>
      <c r="N8" s="1061"/>
      <c r="O8" s="894">
        <f>SUM(Q8:T8)</f>
        <v>57</v>
      </c>
      <c r="P8" s="488"/>
      <c r="Q8" s="266">
        <v>41</v>
      </c>
      <c r="R8" s="75">
        <v>8</v>
      </c>
      <c r="S8" s="75">
        <v>4</v>
      </c>
      <c r="T8" s="616">
        <v>4</v>
      </c>
      <c r="U8" s="71"/>
      <c r="V8" s="230"/>
    </row>
    <row r="9" spans="1:22" s="12" customFormat="1" ht="12.75" customHeight="1">
      <c r="A9" s="236"/>
      <c r="B9" s="48"/>
      <c r="C9" s="314" t="s">
        <v>219</v>
      </c>
      <c r="D9" s="497"/>
      <c r="E9" s="499">
        <f>SUM(E5:E8)</f>
        <v>4396</v>
      </c>
      <c r="F9" s="499"/>
      <c r="G9" s="219">
        <f>SUM(G5:G8)</f>
        <v>1125</v>
      </c>
      <c r="H9" s="218">
        <f>SUM(H5:H8)</f>
        <v>1135</v>
      </c>
      <c r="I9" s="218">
        <f>SUM(I5:I8)</f>
        <v>1108</v>
      </c>
      <c r="J9" s="218">
        <f>SUM(J5:J8)</f>
        <v>1028</v>
      </c>
      <c r="K9" s="218"/>
      <c r="L9" s="614">
        <f>E9/O9-1</f>
        <v>0.10535579582599941</v>
      </c>
      <c r="M9" s="424">
        <f>G9/Q9-1</f>
        <v>0.07758620689655182</v>
      </c>
      <c r="N9" s="498"/>
      <c r="O9" s="498">
        <f>SUM(O5:O8)</f>
        <v>3977</v>
      </c>
      <c r="P9" s="498"/>
      <c r="Q9" s="219">
        <f>SUM(Q5:Q8)</f>
        <v>1044</v>
      </c>
      <c r="R9" s="218">
        <f>SUM(R5:R8)</f>
        <v>1016</v>
      </c>
      <c r="S9" s="218">
        <f>SUM(S5:S8)</f>
        <v>980</v>
      </c>
      <c r="T9" s="218">
        <f>SUM(T5:T8)</f>
        <v>937</v>
      </c>
      <c r="U9" s="77"/>
      <c r="V9" s="236"/>
    </row>
    <row r="10" spans="1:22" ht="12.75" customHeight="1">
      <c r="A10" s="230"/>
      <c r="C10" s="79"/>
      <c r="D10" s="488"/>
      <c r="E10" s="888"/>
      <c r="F10" s="488"/>
      <c r="G10" s="80"/>
      <c r="H10" s="81"/>
      <c r="I10" s="81"/>
      <c r="J10" s="81"/>
      <c r="K10" s="195"/>
      <c r="L10" s="511"/>
      <c r="M10" s="398"/>
      <c r="N10" s="488"/>
      <c r="O10" s="888"/>
      <c r="P10" s="488"/>
      <c r="Q10" s="398"/>
      <c r="R10" s="173"/>
      <c r="S10" s="81"/>
      <c r="T10" s="81"/>
      <c r="U10" s="71"/>
      <c r="V10" s="230"/>
    </row>
    <row r="11" spans="1:22" ht="12.75" customHeight="1">
      <c r="A11" s="230"/>
      <c r="C11" s="74" t="s">
        <v>108</v>
      </c>
      <c r="D11" s="488"/>
      <c r="E11" s="889">
        <f aca="true" t="shared" si="0" ref="E11:E17">SUM(G11:J11)</f>
        <v>4029</v>
      </c>
      <c r="F11" s="488"/>
      <c r="G11" s="266">
        <v>1021</v>
      </c>
      <c r="H11" s="75">
        <v>1021</v>
      </c>
      <c r="I11" s="75">
        <v>1007</v>
      </c>
      <c r="J11" s="616">
        <v>980</v>
      </c>
      <c r="K11" s="71"/>
      <c r="L11" s="624">
        <f>E11/O11-1</f>
        <v>-0.02516331962255025</v>
      </c>
      <c r="M11" s="441">
        <f aca="true" t="shared" si="1" ref="M11:M18">G11/Q11-1</f>
        <v>0.009891196834816984</v>
      </c>
      <c r="N11" s="488"/>
      <c r="O11" s="889">
        <f aca="true" t="shared" si="2" ref="O11:O17">SUM(Q11:T11)</f>
        <v>4133</v>
      </c>
      <c r="P11" s="488"/>
      <c r="Q11" s="266">
        <v>1011</v>
      </c>
      <c r="R11" s="75">
        <v>1053</v>
      </c>
      <c r="S11" s="75">
        <v>1032</v>
      </c>
      <c r="T11" s="616">
        <v>1037</v>
      </c>
      <c r="U11" s="71"/>
      <c r="V11" s="230"/>
    </row>
    <row r="12" spans="1:22" ht="13.5" customHeight="1">
      <c r="A12" s="230"/>
      <c r="C12" s="74" t="s">
        <v>422</v>
      </c>
      <c r="D12" s="488"/>
      <c r="E12" s="889">
        <f t="shared" si="0"/>
        <v>3255</v>
      </c>
      <c r="F12" s="488"/>
      <c r="G12" s="266">
        <v>839</v>
      </c>
      <c r="H12" s="75">
        <v>809</v>
      </c>
      <c r="I12" s="75">
        <v>812</v>
      </c>
      <c r="J12" s="616">
        <v>795</v>
      </c>
      <c r="K12" s="71"/>
      <c r="L12" s="624">
        <f>E12/O12-1</f>
        <v>-0.01153962951715759</v>
      </c>
      <c r="M12" s="441">
        <f t="shared" si="1"/>
        <v>0.013285024154589431</v>
      </c>
      <c r="N12" s="488"/>
      <c r="O12" s="889">
        <f t="shared" si="2"/>
        <v>3293</v>
      </c>
      <c r="P12" s="488"/>
      <c r="Q12" s="266">
        <v>828</v>
      </c>
      <c r="R12" s="75">
        <v>810</v>
      </c>
      <c r="S12" s="75">
        <v>825</v>
      </c>
      <c r="T12" s="616">
        <v>830</v>
      </c>
      <c r="U12" s="71"/>
      <c r="V12" s="230"/>
    </row>
    <row r="13" spans="1:22" ht="13.5" customHeight="1">
      <c r="A13" s="230"/>
      <c r="C13" s="74" t="s">
        <v>423</v>
      </c>
      <c r="D13" s="488"/>
      <c r="E13" s="889">
        <f t="shared" si="0"/>
        <v>1933</v>
      </c>
      <c r="F13" s="488"/>
      <c r="G13" s="266">
        <v>449</v>
      </c>
      <c r="H13" s="75">
        <v>465</v>
      </c>
      <c r="I13" s="75">
        <v>504</v>
      </c>
      <c r="J13" s="616">
        <v>515</v>
      </c>
      <c r="K13" s="71"/>
      <c r="L13" s="625" t="s">
        <v>449</v>
      </c>
      <c r="M13" s="441">
        <f t="shared" si="1"/>
        <v>-0.07991803278688525</v>
      </c>
      <c r="N13" s="488"/>
      <c r="O13" s="889">
        <f t="shared" si="2"/>
        <v>488</v>
      </c>
      <c r="P13" s="488"/>
      <c r="Q13" s="266">
        <v>488</v>
      </c>
      <c r="R13" s="75"/>
      <c r="S13" s="75"/>
      <c r="T13" s="616"/>
      <c r="U13" s="71"/>
      <c r="V13" s="230"/>
    </row>
    <row r="14" spans="1:22" ht="13.5" customHeight="1">
      <c r="A14" s="230"/>
      <c r="C14" s="74" t="s">
        <v>424</v>
      </c>
      <c r="D14" s="488"/>
      <c r="E14" s="889">
        <f t="shared" si="0"/>
        <v>3904</v>
      </c>
      <c r="F14" s="488"/>
      <c r="G14" s="266">
        <v>1042</v>
      </c>
      <c r="H14" s="75">
        <v>944</v>
      </c>
      <c r="I14" s="75">
        <v>965</v>
      </c>
      <c r="J14" s="616">
        <v>953</v>
      </c>
      <c r="K14" s="71"/>
      <c r="L14" s="624">
        <f>E14/O14-1</f>
        <v>0.016401978651392923</v>
      </c>
      <c r="M14" s="441">
        <f t="shared" si="1"/>
        <v>-0.02434456928838946</v>
      </c>
      <c r="N14" s="488"/>
      <c r="O14" s="889">
        <f t="shared" si="2"/>
        <v>3841</v>
      </c>
      <c r="P14" s="488"/>
      <c r="Q14" s="266">
        <v>1068</v>
      </c>
      <c r="R14" s="75">
        <v>918</v>
      </c>
      <c r="S14" s="75">
        <v>944</v>
      </c>
      <c r="T14" s="616">
        <v>911</v>
      </c>
      <c r="U14" s="71"/>
      <c r="V14" s="230"/>
    </row>
    <row r="15" spans="1:22" s="283" customFormat="1" ht="13.5" customHeight="1">
      <c r="A15" s="315"/>
      <c r="B15" s="294"/>
      <c r="C15" s="316" t="s">
        <v>479</v>
      </c>
      <c r="D15" s="890"/>
      <c r="E15" s="891">
        <f t="shared" si="0"/>
        <v>912</v>
      </c>
      <c r="F15" s="890"/>
      <c r="G15" s="621">
        <v>232</v>
      </c>
      <c r="H15" s="279">
        <v>227</v>
      </c>
      <c r="I15" s="279">
        <v>234</v>
      </c>
      <c r="J15" s="622">
        <v>219</v>
      </c>
      <c r="K15" s="330"/>
      <c r="L15" s="651" t="s">
        <v>449</v>
      </c>
      <c r="M15" s="1066">
        <f t="shared" si="1"/>
        <v>-0.05306122448979589</v>
      </c>
      <c r="N15" s="890"/>
      <c r="O15" s="891">
        <f t="shared" si="2"/>
        <v>245</v>
      </c>
      <c r="P15" s="890"/>
      <c r="Q15" s="621">
        <v>245</v>
      </c>
      <c r="R15" s="279"/>
      <c r="S15" s="817"/>
      <c r="T15" s="622"/>
      <c r="U15" s="330"/>
      <c r="V15" s="315"/>
    </row>
    <row r="16" spans="1:22" s="283" customFormat="1" ht="12.75" customHeight="1">
      <c r="A16" s="315"/>
      <c r="B16" s="294"/>
      <c r="C16" s="316" t="s">
        <v>284</v>
      </c>
      <c r="D16" s="890"/>
      <c r="E16" s="891">
        <f t="shared" si="0"/>
        <v>411</v>
      </c>
      <c r="F16" s="890"/>
      <c r="G16" s="634">
        <v>152</v>
      </c>
      <c r="H16" s="817">
        <v>65</v>
      </c>
      <c r="I16" s="817">
        <v>96</v>
      </c>
      <c r="J16" s="635">
        <v>98</v>
      </c>
      <c r="K16" s="330"/>
      <c r="L16" s="640">
        <f>E16/O16-1</f>
        <v>-0.09670329670329669</v>
      </c>
      <c r="M16" s="1066">
        <f t="shared" si="1"/>
        <v>0.5510204081632653</v>
      </c>
      <c r="N16" s="890"/>
      <c r="O16" s="891">
        <f t="shared" si="2"/>
        <v>455</v>
      </c>
      <c r="P16" s="890"/>
      <c r="Q16" s="621">
        <v>98</v>
      </c>
      <c r="R16" s="279">
        <v>120</v>
      </c>
      <c r="S16" s="817">
        <v>145</v>
      </c>
      <c r="T16" s="635">
        <v>92</v>
      </c>
      <c r="U16" s="330"/>
      <c r="V16" s="315"/>
    </row>
    <row r="17" spans="1:22" ht="13.5" customHeight="1">
      <c r="A17" s="230"/>
      <c r="C17" s="74" t="s">
        <v>480</v>
      </c>
      <c r="D17" s="488"/>
      <c r="E17" s="889">
        <f t="shared" si="0"/>
        <v>-2621</v>
      </c>
      <c r="F17" s="488"/>
      <c r="G17" s="266">
        <v>-679</v>
      </c>
      <c r="H17" s="75">
        <v>-642</v>
      </c>
      <c r="I17" s="75">
        <v>-651</v>
      </c>
      <c r="J17" s="616">
        <v>-649</v>
      </c>
      <c r="K17" s="71"/>
      <c r="L17" s="624">
        <f>E17/O17-1</f>
        <v>-0.05379061371841154</v>
      </c>
      <c r="M17" s="441">
        <f t="shared" si="1"/>
        <v>-0.02302158273381294</v>
      </c>
      <c r="N17" s="488"/>
      <c r="O17" s="889">
        <f t="shared" si="2"/>
        <v>-2770</v>
      </c>
      <c r="P17" s="488"/>
      <c r="Q17" s="266">
        <v>-695</v>
      </c>
      <c r="R17" s="75">
        <v>-672</v>
      </c>
      <c r="S17" s="75">
        <v>-687</v>
      </c>
      <c r="T17" s="616">
        <v>-716</v>
      </c>
      <c r="U17" s="71"/>
      <c r="V17" s="230"/>
    </row>
    <row r="18" spans="1:22" s="12" customFormat="1" ht="12.75" customHeight="1">
      <c r="A18" s="236"/>
      <c r="B18" s="48"/>
      <c r="C18" s="206" t="s">
        <v>246</v>
      </c>
      <c r="D18" s="497"/>
      <c r="E18" s="504">
        <f>SUM(E11:E14)+E17</f>
        <v>10500</v>
      </c>
      <c r="F18" s="499"/>
      <c r="G18" s="464">
        <f>SUM(G11:G14)+G17</f>
        <v>2672</v>
      </c>
      <c r="H18" s="628">
        <f>SUM(H11:H14)+H17</f>
        <v>2597</v>
      </c>
      <c r="I18" s="628">
        <f>SUM(I11:I14)+I17</f>
        <v>2637</v>
      </c>
      <c r="J18" s="628">
        <f>SUM(J11:J14)+J17</f>
        <v>2594</v>
      </c>
      <c r="K18" s="218"/>
      <c r="L18" s="1127">
        <f>E18/O18-1</f>
        <v>0.1686143572621035</v>
      </c>
      <c r="M18" s="1097">
        <f t="shared" si="1"/>
        <v>-0.010370370370370363</v>
      </c>
      <c r="N18" s="499"/>
      <c r="O18" s="504">
        <f>SUM(O11:O14)+O17</f>
        <v>8985</v>
      </c>
      <c r="P18" s="499"/>
      <c r="Q18" s="219">
        <f>SUM(Q11:Q14)+Q17</f>
        <v>2700</v>
      </c>
      <c r="R18" s="218">
        <f>SUM(R11:R14)+R17</f>
        <v>2109</v>
      </c>
      <c r="S18" s="628">
        <f>SUM(S11:S14)+S17</f>
        <v>2114</v>
      </c>
      <c r="T18" s="628">
        <f>SUM(T11:T14)+T17</f>
        <v>2062</v>
      </c>
      <c r="U18" s="77"/>
      <c r="V18" s="236"/>
    </row>
    <row r="19" spans="1:22" ht="12.75" customHeight="1">
      <c r="A19" s="230"/>
      <c r="C19" s="79"/>
      <c r="D19" s="488"/>
      <c r="E19" s="505"/>
      <c r="F19" s="488"/>
      <c r="G19" s="465"/>
      <c r="H19" s="629"/>
      <c r="I19" s="629"/>
      <c r="J19" s="629"/>
      <c r="K19" s="195"/>
      <c r="L19" s="512"/>
      <c r="M19" s="466"/>
      <c r="N19" s="488"/>
      <c r="O19" s="505"/>
      <c r="P19" s="488"/>
      <c r="Q19" s="268"/>
      <c r="R19" s="154"/>
      <c r="S19" s="629"/>
      <c r="T19" s="629"/>
      <c r="U19" s="71"/>
      <c r="V19" s="230"/>
    </row>
    <row r="20" spans="1:22" s="12" customFormat="1" ht="12.75" customHeight="1">
      <c r="A20" s="236"/>
      <c r="B20" s="48"/>
      <c r="C20" s="314" t="s">
        <v>401</v>
      </c>
      <c r="D20" s="497"/>
      <c r="E20" s="889">
        <f>SUM(G20:J20)</f>
        <v>23</v>
      </c>
      <c r="F20" s="488"/>
      <c r="G20" s="266">
        <v>1</v>
      </c>
      <c r="H20" s="75">
        <v>1</v>
      </c>
      <c r="I20" s="536">
        <v>0</v>
      </c>
      <c r="J20" s="616">
        <v>21</v>
      </c>
      <c r="K20" s="71"/>
      <c r="L20" s="625" t="s">
        <v>582</v>
      </c>
      <c r="M20" s="441">
        <f>G20/Q20-1</f>
        <v>-0.5</v>
      </c>
      <c r="N20" s="488"/>
      <c r="O20" s="889">
        <f>SUM(Q20:T20)</f>
        <v>10</v>
      </c>
      <c r="P20" s="488"/>
      <c r="Q20" s="266">
        <v>2</v>
      </c>
      <c r="R20" s="75">
        <v>1</v>
      </c>
      <c r="S20" s="75">
        <v>1</v>
      </c>
      <c r="T20" s="616">
        <v>6</v>
      </c>
      <c r="U20" s="77"/>
      <c r="V20" s="236"/>
    </row>
    <row r="21" spans="1:22" ht="12.75" customHeight="1">
      <c r="A21" s="230"/>
      <c r="C21" s="79"/>
      <c r="D21" s="488"/>
      <c r="E21" s="505"/>
      <c r="F21" s="488"/>
      <c r="G21" s="465"/>
      <c r="H21" s="629"/>
      <c r="I21" s="629"/>
      <c r="J21" s="629"/>
      <c r="K21" s="71"/>
      <c r="L21" s="512"/>
      <c r="M21" s="466"/>
      <c r="N21" s="488"/>
      <c r="O21" s="505"/>
      <c r="P21" s="488"/>
      <c r="Q21" s="268"/>
      <c r="R21" s="154"/>
      <c r="S21" s="629"/>
      <c r="T21" s="629"/>
      <c r="U21" s="71"/>
      <c r="V21" s="230"/>
    </row>
    <row r="22" spans="1:22" ht="15">
      <c r="A22" s="236"/>
      <c r="C22" s="314" t="s">
        <v>427</v>
      </c>
      <c r="D22" s="497"/>
      <c r="E22" s="889">
        <f>SUM(G22:J22)</f>
        <v>-317</v>
      </c>
      <c r="F22" s="497"/>
      <c r="G22" s="266">
        <v>-80</v>
      </c>
      <c r="H22" s="75">
        <v>-81</v>
      </c>
      <c r="I22" s="536">
        <v>-83</v>
      </c>
      <c r="J22" s="616">
        <v>-73</v>
      </c>
      <c r="K22" s="77"/>
      <c r="L22" s="624">
        <f>E22/O22-1</f>
        <v>-0.0676470588235294</v>
      </c>
      <c r="M22" s="441">
        <f>G22/Q22-1</f>
        <v>-0.08045977011494254</v>
      </c>
      <c r="N22" s="497"/>
      <c r="O22" s="889">
        <f>SUM(Q22:T22)</f>
        <v>-340</v>
      </c>
      <c r="P22" s="497"/>
      <c r="Q22" s="266">
        <v>-87</v>
      </c>
      <c r="R22" s="75">
        <v>-89</v>
      </c>
      <c r="S22" s="75">
        <v>-83</v>
      </c>
      <c r="T22" s="616">
        <v>-81</v>
      </c>
      <c r="U22" s="77"/>
      <c r="V22" s="236"/>
    </row>
    <row r="23" spans="1:22" ht="12.75" customHeight="1">
      <c r="A23" s="230"/>
      <c r="C23" s="79"/>
      <c r="D23" s="488"/>
      <c r="E23" s="505"/>
      <c r="F23" s="488"/>
      <c r="G23" s="465"/>
      <c r="H23" s="629"/>
      <c r="I23" s="629"/>
      <c r="J23" s="629"/>
      <c r="K23" s="71"/>
      <c r="L23" s="1042"/>
      <c r="M23" s="655"/>
      <c r="N23" s="488"/>
      <c r="O23" s="505"/>
      <c r="P23" s="488"/>
      <c r="Q23" s="268"/>
      <c r="R23" s="154"/>
      <c r="S23" s="629"/>
      <c r="T23" s="629"/>
      <c r="U23" s="71"/>
      <c r="V23" s="230"/>
    </row>
    <row r="24" spans="1:22" s="12" customFormat="1" ht="12.75" customHeight="1">
      <c r="A24" s="236"/>
      <c r="B24" s="48"/>
      <c r="C24" s="314" t="s">
        <v>155</v>
      </c>
      <c r="D24" s="497"/>
      <c r="E24" s="498">
        <f>E9+E18+E20+E22</f>
        <v>14602</v>
      </c>
      <c r="F24" s="498"/>
      <c r="G24" s="219">
        <f>G9+G18+G20+G22</f>
        <v>3718</v>
      </c>
      <c r="H24" s="218">
        <f>H9+H18+H20+H22</f>
        <v>3652</v>
      </c>
      <c r="I24" s="218">
        <f>I9+I18+I20+I22</f>
        <v>3662</v>
      </c>
      <c r="J24" s="218">
        <f>J9+J18+J20+J22</f>
        <v>3570</v>
      </c>
      <c r="K24" s="218"/>
      <c r="L24" s="614">
        <f>E24/O24-1</f>
        <v>0.15595313489550344</v>
      </c>
      <c r="M24" s="424">
        <f>G24/Q24-1</f>
        <v>0.016124624214266303</v>
      </c>
      <c r="N24" s="498"/>
      <c r="O24" s="498">
        <f>O9+O18+O20+O22</f>
        <v>12632</v>
      </c>
      <c r="P24" s="498"/>
      <c r="Q24" s="219">
        <f>Q9+Q18+Q20+Q22</f>
        <v>3659</v>
      </c>
      <c r="R24" s="218">
        <f>R9+R18+R20+R22</f>
        <v>3037</v>
      </c>
      <c r="S24" s="218">
        <f>S9+S18+S20+S22</f>
        <v>3012</v>
      </c>
      <c r="T24" s="218">
        <f>T9+T18+T20+T22</f>
        <v>2924</v>
      </c>
      <c r="U24" s="77"/>
      <c r="V24" s="236"/>
    </row>
    <row r="25" spans="1:22" ht="9.75" customHeight="1">
      <c r="A25" s="230"/>
      <c r="C25" s="48"/>
      <c r="D25" s="497"/>
      <c r="E25" s="497"/>
      <c r="F25" s="497"/>
      <c r="G25" s="167"/>
      <c r="H25" s="146"/>
      <c r="I25" s="146"/>
      <c r="J25" s="146"/>
      <c r="K25" s="146"/>
      <c r="L25" s="632"/>
      <c r="M25" s="391"/>
      <c r="N25" s="500"/>
      <c r="O25" s="497"/>
      <c r="P25" s="497"/>
      <c r="Q25" s="167"/>
      <c r="R25" s="146"/>
      <c r="S25" s="146"/>
      <c r="T25" s="146"/>
      <c r="U25" s="77"/>
      <c r="V25" s="230"/>
    </row>
    <row r="26" spans="1:22" ht="9" customHeight="1">
      <c r="A26" s="230"/>
      <c r="B26" s="231"/>
      <c r="C26" s="232"/>
      <c r="D26" s="232"/>
      <c r="E26" s="232"/>
      <c r="F26" s="232"/>
      <c r="G26" s="240"/>
      <c r="H26" s="240"/>
      <c r="I26" s="240"/>
      <c r="J26" s="240"/>
      <c r="K26" s="232"/>
      <c r="L26" s="242"/>
      <c r="M26" s="242"/>
      <c r="N26" s="232"/>
      <c r="O26" s="232"/>
      <c r="P26" s="232"/>
      <c r="Q26" s="240"/>
      <c r="R26" s="240"/>
      <c r="S26" s="240"/>
      <c r="T26" s="240"/>
      <c r="U26" s="232"/>
      <c r="V26" s="230"/>
    </row>
    <row r="27" spans="1:22" ht="13.5" customHeight="1">
      <c r="A27" s="83"/>
      <c r="B27" s="171"/>
      <c r="C27" s="152"/>
      <c r="D27" s="72"/>
      <c r="E27" s="72"/>
      <c r="F27" s="72"/>
      <c r="G27" s="385"/>
      <c r="H27" s="385"/>
      <c r="I27" s="385"/>
      <c r="J27" s="385"/>
      <c r="K27" s="72"/>
      <c r="L27" s="396"/>
      <c r="M27" s="396"/>
      <c r="N27" s="72"/>
      <c r="O27" s="72"/>
      <c r="P27" s="72"/>
      <c r="Q27" s="385"/>
      <c r="R27" s="385"/>
      <c r="S27" s="385"/>
      <c r="T27" s="385"/>
      <c r="U27" s="72"/>
      <c r="V27" s="83"/>
    </row>
    <row r="28" spans="1:22" ht="9" customHeight="1">
      <c r="A28" s="230"/>
      <c r="B28" s="231"/>
      <c r="C28" s="232"/>
      <c r="D28" s="232"/>
      <c r="E28" s="232"/>
      <c r="F28" s="232"/>
      <c r="G28" s="240"/>
      <c r="H28" s="240"/>
      <c r="I28" s="240"/>
      <c r="J28" s="240"/>
      <c r="K28" s="232"/>
      <c r="L28" s="242"/>
      <c r="M28" s="242"/>
      <c r="N28" s="232"/>
      <c r="O28" s="232"/>
      <c r="P28" s="232"/>
      <c r="Q28" s="240"/>
      <c r="R28" s="240"/>
      <c r="S28" s="240"/>
      <c r="T28" s="240"/>
      <c r="U28" s="232"/>
      <c r="V28" s="230"/>
    </row>
    <row r="29" spans="1:22" ht="15" customHeight="1">
      <c r="A29" s="235"/>
      <c r="C29" s="313" t="s">
        <v>76</v>
      </c>
      <c r="D29" s="869"/>
      <c r="E29" s="887">
        <v>2008</v>
      </c>
      <c r="F29" s="869"/>
      <c r="G29" s="49" t="s">
        <v>534</v>
      </c>
      <c r="H29" s="50" t="s">
        <v>500</v>
      </c>
      <c r="I29" s="50" t="s">
        <v>408</v>
      </c>
      <c r="J29" s="50" t="s">
        <v>319</v>
      </c>
      <c r="K29" s="125"/>
      <c r="L29" s="516" t="s">
        <v>214</v>
      </c>
      <c r="M29" s="51" t="s">
        <v>214</v>
      </c>
      <c r="N29" s="869"/>
      <c r="O29" s="887">
        <v>2007</v>
      </c>
      <c r="P29" s="869"/>
      <c r="Q29" s="49" t="s">
        <v>309</v>
      </c>
      <c r="R29" s="50" t="s">
        <v>302</v>
      </c>
      <c r="S29" s="50" t="s">
        <v>289</v>
      </c>
      <c r="T29" s="50" t="s">
        <v>265</v>
      </c>
      <c r="U29" s="48"/>
      <c r="V29" s="235"/>
    </row>
    <row r="30" spans="1:22" ht="12.75" customHeight="1">
      <c r="A30" s="230"/>
      <c r="C30" s="311" t="s">
        <v>167</v>
      </c>
      <c r="D30" s="488"/>
      <c r="E30" s="488"/>
      <c r="F30" s="488"/>
      <c r="G30" s="385"/>
      <c r="H30" s="195"/>
      <c r="I30" s="195"/>
      <c r="J30" s="195"/>
      <c r="K30" s="71"/>
      <c r="L30" s="630" t="s">
        <v>536</v>
      </c>
      <c r="M30" s="395" t="s">
        <v>535</v>
      </c>
      <c r="N30" s="488"/>
      <c r="O30" s="488"/>
      <c r="P30" s="488"/>
      <c r="Q30" s="49"/>
      <c r="R30" s="50"/>
      <c r="S30" s="195"/>
      <c r="T30" s="195"/>
      <c r="U30" s="71"/>
      <c r="V30" s="230"/>
    </row>
    <row r="31" spans="1:22" ht="9" customHeight="1">
      <c r="A31" s="230"/>
      <c r="C31" s="71"/>
      <c r="D31" s="488"/>
      <c r="E31" s="488"/>
      <c r="F31" s="488"/>
      <c r="G31" s="385"/>
      <c r="H31" s="195"/>
      <c r="I31" s="195"/>
      <c r="J31" s="195"/>
      <c r="K31" s="71"/>
      <c r="L31" s="631"/>
      <c r="M31" s="396"/>
      <c r="N31" s="488"/>
      <c r="O31" s="488"/>
      <c r="P31" s="488"/>
      <c r="Q31" s="385"/>
      <c r="R31" s="195"/>
      <c r="S31" s="195"/>
      <c r="T31" s="195"/>
      <c r="U31" s="71"/>
      <c r="V31" s="230"/>
    </row>
    <row r="32" spans="1:22" ht="13.5" customHeight="1">
      <c r="A32" s="230"/>
      <c r="C32" s="74" t="s">
        <v>420</v>
      </c>
      <c r="D32" s="488"/>
      <c r="E32" s="889">
        <f>SUM(G32:J32)</f>
        <v>3211</v>
      </c>
      <c r="F32" s="488"/>
      <c r="G32" s="266">
        <v>812</v>
      </c>
      <c r="H32" s="75">
        <v>837</v>
      </c>
      <c r="I32" s="75">
        <v>808</v>
      </c>
      <c r="J32" s="616">
        <v>754</v>
      </c>
      <c r="K32" s="71"/>
      <c r="L32" s="624">
        <f>E32/O32-1</f>
        <v>0.08406482106684665</v>
      </c>
      <c r="M32" s="441">
        <f>G32/Q32-1</f>
        <v>0.06982872200263501</v>
      </c>
      <c r="N32" s="488"/>
      <c r="O32" s="889">
        <f>SUM(Q32:T32)</f>
        <v>2962</v>
      </c>
      <c r="P32" s="488"/>
      <c r="Q32" s="266">
        <v>759</v>
      </c>
      <c r="R32" s="75">
        <v>769</v>
      </c>
      <c r="S32" s="75">
        <v>736</v>
      </c>
      <c r="T32" s="616">
        <v>698</v>
      </c>
      <c r="U32" s="71"/>
      <c r="V32" s="230"/>
    </row>
    <row r="33" spans="1:22" ht="12.75" customHeight="1">
      <c r="A33" s="230"/>
      <c r="C33" s="74" t="s">
        <v>14</v>
      </c>
      <c r="D33" s="488"/>
      <c r="E33" s="889">
        <f>SUM(G33:J33)</f>
        <v>647</v>
      </c>
      <c r="F33" s="488"/>
      <c r="G33" s="266">
        <v>165</v>
      </c>
      <c r="H33" s="75">
        <v>161</v>
      </c>
      <c r="I33" s="75">
        <v>171</v>
      </c>
      <c r="J33" s="616">
        <v>150</v>
      </c>
      <c r="K33" s="71"/>
      <c r="L33" s="624">
        <f>E33/O33-1</f>
        <v>0.055464926590538255</v>
      </c>
      <c r="M33" s="441">
        <f>G33/Q33-1</f>
        <v>0.06451612903225801</v>
      </c>
      <c r="N33" s="488"/>
      <c r="O33" s="889">
        <f>SUM(Q33:T33)</f>
        <v>613</v>
      </c>
      <c r="P33" s="488"/>
      <c r="Q33" s="266">
        <v>155</v>
      </c>
      <c r="R33" s="75">
        <v>151</v>
      </c>
      <c r="S33" s="75">
        <v>155</v>
      </c>
      <c r="T33" s="616">
        <v>152</v>
      </c>
      <c r="U33" s="71"/>
      <c r="V33" s="230"/>
    </row>
    <row r="34" spans="1:22" ht="12.75" customHeight="1">
      <c r="A34" s="230"/>
      <c r="C34" s="74" t="s">
        <v>215</v>
      </c>
      <c r="D34" s="488"/>
      <c r="E34" s="889">
        <f>SUM(G34:J34)</f>
        <v>348</v>
      </c>
      <c r="F34" s="488"/>
      <c r="G34" s="266">
        <v>87</v>
      </c>
      <c r="H34" s="75">
        <v>89</v>
      </c>
      <c r="I34" s="75">
        <v>87</v>
      </c>
      <c r="J34" s="616">
        <v>85</v>
      </c>
      <c r="K34" s="71"/>
      <c r="L34" s="624">
        <f>E34/O34-1</f>
        <v>0.011627906976744207</v>
      </c>
      <c r="M34" s="441">
        <f>G34/Q34-1</f>
        <v>-0.011363636363636354</v>
      </c>
      <c r="N34" s="488"/>
      <c r="O34" s="889">
        <f>SUM(Q34:T34)</f>
        <v>344</v>
      </c>
      <c r="P34" s="488"/>
      <c r="Q34" s="875">
        <v>88</v>
      </c>
      <c r="R34" s="75">
        <v>88</v>
      </c>
      <c r="S34" s="75">
        <v>85</v>
      </c>
      <c r="T34" s="616">
        <v>83</v>
      </c>
      <c r="U34" s="71"/>
      <c r="V34" s="230"/>
    </row>
    <row r="35" spans="1:22" ht="13.5" customHeight="1">
      <c r="A35" s="230"/>
      <c r="C35" s="74" t="s">
        <v>478</v>
      </c>
      <c r="D35" s="488"/>
      <c r="E35" s="889">
        <f>SUM(G35:J35)</f>
        <v>183</v>
      </c>
      <c r="F35" s="488"/>
      <c r="G35" s="266">
        <v>58</v>
      </c>
      <c r="H35" s="75">
        <v>45</v>
      </c>
      <c r="I35" s="75">
        <v>42</v>
      </c>
      <c r="J35" s="616">
        <v>38</v>
      </c>
      <c r="K35" s="71"/>
      <c r="L35" s="625" t="s">
        <v>552</v>
      </c>
      <c r="M35" s="441">
        <f>G35/Q35-1</f>
        <v>0.44999999999999996</v>
      </c>
      <c r="N35" s="488"/>
      <c r="O35" s="889">
        <f>SUM(Q35:T35)</f>
        <v>56</v>
      </c>
      <c r="P35" s="488"/>
      <c r="Q35" s="266">
        <v>40</v>
      </c>
      <c r="R35" s="75">
        <v>8</v>
      </c>
      <c r="S35" s="75">
        <v>4</v>
      </c>
      <c r="T35" s="616">
        <v>4</v>
      </c>
      <c r="U35" s="71"/>
      <c r="V35" s="230"/>
    </row>
    <row r="36" spans="1:22" s="12" customFormat="1" ht="12.75" customHeight="1">
      <c r="A36" s="236"/>
      <c r="B36" s="48"/>
      <c r="C36" s="314" t="s">
        <v>219</v>
      </c>
      <c r="D36" s="497"/>
      <c r="E36" s="499">
        <f>SUM(E32:E35)</f>
        <v>4389</v>
      </c>
      <c r="F36" s="499"/>
      <c r="G36" s="219">
        <f>SUM(G32:G35)</f>
        <v>1122</v>
      </c>
      <c r="H36" s="218">
        <f>SUM(H32:H35)</f>
        <v>1132</v>
      </c>
      <c r="I36" s="333">
        <f>SUM(I32:I35)</f>
        <v>1108</v>
      </c>
      <c r="J36" s="218">
        <f>SUM(J32:J35)</f>
        <v>1027</v>
      </c>
      <c r="K36" s="218"/>
      <c r="L36" s="614">
        <f>E36/O36-1</f>
        <v>0.10415094339622644</v>
      </c>
      <c r="M36" s="424">
        <f>G36/Q36-1</f>
        <v>0.07677543186180413</v>
      </c>
      <c r="N36" s="499"/>
      <c r="O36" s="499">
        <f>SUM(O32:O35)</f>
        <v>3975</v>
      </c>
      <c r="P36" s="499"/>
      <c r="Q36" s="219">
        <f>SUM(Q32:Q35)</f>
        <v>1042</v>
      </c>
      <c r="R36" s="218">
        <f>SUM(R32:R35)</f>
        <v>1016</v>
      </c>
      <c r="S36" s="218">
        <f>SUM(S32:S35)</f>
        <v>980</v>
      </c>
      <c r="T36" s="218">
        <f>SUM(T32:T35)</f>
        <v>937</v>
      </c>
      <c r="U36" s="77"/>
      <c r="V36" s="236"/>
    </row>
    <row r="37" spans="1:22" ht="12.75" customHeight="1">
      <c r="A37" s="230"/>
      <c r="C37" s="79"/>
      <c r="D37" s="488"/>
      <c r="E37" s="888"/>
      <c r="F37" s="488"/>
      <c r="G37" s="80"/>
      <c r="H37" s="81"/>
      <c r="I37" s="1056"/>
      <c r="J37" s="81"/>
      <c r="K37" s="195"/>
      <c r="L37" s="511"/>
      <c r="M37" s="398"/>
      <c r="N37" s="488"/>
      <c r="O37" s="888"/>
      <c r="P37" s="488"/>
      <c r="Q37" s="385"/>
      <c r="R37" s="195"/>
      <c r="S37" s="81"/>
      <c r="T37" s="81"/>
      <c r="U37" s="71"/>
      <c r="V37" s="230"/>
    </row>
    <row r="38" spans="1:22" ht="12.75" customHeight="1">
      <c r="A38" s="230"/>
      <c r="C38" s="74" t="s">
        <v>108</v>
      </c>
      <c r="D38" s="488"/>
      <c r="E38" s="889">
        <f aca="true" t="shared" si="3" ref="E38:E44">SUM(G38:J38)</f>
        <v>4029</v>
      </c>
      <c r="F38" s="488"/>
      <c r="G38" s="266">
        <v>1021</v>
      </c>
      <c r="H38" s="75">
        <v>1021</v>
      </c>
      <c r="I38" s="75">
        <v>1007</v>
      </c>
      <c r="J38" s="616">
        <v>980</v>
      </c>
      <c r="K38" s="71"/>
      <c r="L38" s="624">
        <f>E38/O38-1</f>
        <v>-0.02516331962255025</v>
      </c>
      <c r="M38" s="441">
        <f aca="true" t="shared" si="4" ref="M38:M45">G38/Q38-1</f>
        <v>0.009891196834816984</v>
      </c>
      <c r="N38" s="488"/>
      <c r="O38" s="889">
        <f aca="true" t="shared" si="5" ref="O38:O44">SUM(Q38:T38)</f>
        <v>4133</v>
      </c>
      <c r="P38" s="488"/>
      <c r="Q38" s="266">
        <v>1011</v>
      </c>
      <c r="R38" s="75">
        <v>1053</v>
      </c>
      <c r="S38" s="75">
        <v>1032</v>
      </c>
      <c r="T38" s="616">
        <v>1037</v>
      </c>
      <c r="U38" s="71"/>
      <c r="V38" s="230"/>
    </row>
    <row r="39" spans="1:22" ht="13.5" customHeight="1">
      <c r="A39" s="230"/>
      <c r="C39" s="74" t="s">
        <v>422</v>
      </c>
      <c r="D39" s="488"/>
      <c r="E39" s="889">
        <f t="shared" si="3"/>
        <v>3250</v>
      </c>
      <c r="F39" s="488"/>
      <c r="G39" s="266">
        <v>834</v>
      </c>
      <c r="H39" s="75">
        <v>809</v>
      </c>
      <c r="I39" s="75">
        <v>812</v>
      </c>
      <c r="J39" s="616">
        <v>795</v>
      </c>
      <c r="K39" s="71"/>
      <c r="L39" s="624">
        <f>E39/O39-1</f>
        <v>-0.012758201701093541</v>
      </c>
      <c r="M39" s="441">
        <f t="shared" si="4"/>
        <v>0.00846432889963733</v>
      </c>
      <c r="N39" s="488"/>
      <c r="O39" s="889">
        <f t="shared" si="5"/>
        <v>3292</v>
      </c>
      <c r="P39" s="488"/>
      <c r="Q39" s="266">
        <v>827</v>
      </c>
      <c r="R39" s="75">
        <v>810</v>
      </c>
      <c r="S39" s="75">
        <v>825</v>
      </c>
      <c r="T39" s="616">
        <v>830</v>
      </c>
      <c r="U39" s="71"/>
      <c r="V39" s="230"/>
    </row>
    <row r="40" spans="1:22" ht="13.5" customHeight="1">
      <c r="A40" s="230"/>
      <c r="C40" s="74" t="s">
        <v>423</v>
      </c>
      <c r="D40" s="488"/>
      <c r="E40" s="889">
        <f t="shared" si="3"/>
        <v>1930</v>
      </c>
      <c r="F40" s="488"/>
      <c r="G40" s="266">
        <v>448</v>
      </c>
      <c r="H40" s="75">
        <v>463</v>
      </c>
      <c r="I40" s="75">
        <v>504</v>
      </c>
      <c r="J40" s="616">
        <v>515</v>
      </c>
      <c r="K40" s="71"/>
      <c r="L40" s="625" t="s">
        <v>449</v>
      </c>
      <c r="M40" s="441">
        <f t="shared" si="4"/>
        <v>-0.08196721311475408</v>
      </c>
      <c r="N40" s="488"/>
      <c r="O40" s="889">
        <f t="shared" si="5"/>
        <v>488</v>
      </c>
      <c r="P40" s="488"/>
      <c r="Q40" s="266">
        <v>488</v>
      </c>
      <c r="R40" s="75"/>
      <c r="S40" s="75"/>
      <c r="T40" s="616"/>
      <c r="U40" s="71"/>
      <c r="V40" s="230"/>
    </row>
    <row r="41" spans="1:22" ht="13.5" customHeight="1">
      <c r="A41" s="230"/>
      <c r="C41" s="74" t="s">
        <v>424</v>
      </c>
      <c r="D41" s="488"/>
      <c r="E41" s="889">
        <f t="shared" si="3"/>
        <v>3764</v>
      </c>
      <c r="F41" s="488"/>
      <c r="G41" s="266">
        <v>948</v>
      </c>
      <c r="H41" s="75">
        <v>922</v>
      </c>
      <c r="I41" s="75">
        <v>958</v>
      </c>
      <c r="J41" s="616">
        <v>936</v>
      </c>
      <c r="K41" s="71"/>
      <c r="L41" s="624">
        <f>E41/O41-1</f>
        <v>0.023660592874626074</v>
      </c>
      <c r="M41" s="441">
        <f t="shared" si="4"/>
        <v>-0.043390514631685195</v>
      </c>
      <c r="N41" s="488"/>
      <c r="O41" s="889">
        <f t="shared" si="5"/>
        <v>3677</v>
      </c>
      <c r="P41" s="488"/>
      <c r="Q41" s="266">
        <v>991</v>
      </c>
      <c r="R41" s="75">
        <v>887</v>
      </c>
      <c r="S41" s="75">
        <v>889</v>
      </c>
      <c r="T41" s="616">
        <v>910</v>
      </c>
      <c r="U41" s="71"/>
      <c r="V41" s="230"/>
    </row>
    <row r="42" spans="1:22" ht="13.5" customHeight="1">
      <c r="A42" s="230"/>
      <c r="C42" s="1215" t="s">
        <v>479</v>
      </c>
      <c r="D42" s="488"/>
      <c r="E42" s="889">
        <f t="shared" si="3"/>
        <v>911</v>
      </c>
      <c r="F42" s="488"/>
      <c r="G42" s="621">
        <v>231</v>
      </c>
      <c r="H42" s="279">
        <v>227</v>
      </c>
      <c r="I42" s="279">
        <v>234</v>
      </c>
      <c r="J42" s="622">
        <v>219</v>
      </c>
      <c r="K42" s="71"/>
      <c r="L42" s="625" t="s">
        <v>449</v>
      </c>
      <c r="M42" s="441">
        <f t="shared" si="4"/>
        <v>-0.05714285714285716</v>
      </c>
      <c r="N42" s="488"/>
      <c r="O42" s="889">
        <f t="shared" si="5"/>
        <v>245</v>
      </c>
      <c r="P42" s="488"/>
      <c r="Q42" s="621">
        <v>245</v>
      </c>
      <c r="R42" s="279"/>
      <c r="S42" s="279"/>
      <c r="T42" s="622"/>
      <c r="U42" s="71"/>
      <c r="V42" s="230"/>
    </row>
    <row r="43" spans="1:22" s="283" customFormat="1" ht="12.75" customHeight="1">
      <c r="A43" s="315"/>
      <c r="B43" s="294"/>
      <c r="C43" s="316" t="s">
        <v>284</v>
      </c>
      <c r="D43" s="890"/>
      <c r="E43" s="891">
        <f t="shared" si="3"/>
        <v>295</v>
      </c>
      <c r="F43" s="890"/>
      <c r="G43" s="621">
        <v>58</v>
      </c>
      <c r="H43" s="279">
        <v>59</v>
      </c>
      <c r="I43" s="279">
        <v>91</v>
      </c>
      <c r="J43" s="622">
        <v>87</v>
      </c>
      <c r="K43" s="330"/>
      <c r="L43" s="640">
        <f>E43/O43-1</f>
        <v>-0.17827298050139273</v>
      </c>
      <c r="M43" s="1066">
        <f t="shared" si="4"/>
        <v>-0.34090909090909094</v>
      </c>
      <c r="N43" s="890"/>
      <c r="O43" s="891">
        <f t="shared" si="5"/>
        <v>359</v>
      </c>
      <c r="P43" s="890"/>
      <c r="Q43" s="621">
        <v>88</v>
      </c>
      <c r="R43" s="279">
        <v>90</v>
      </c>
      <c r="S43" s="279">
        <v>90</v>
      </c>
      <c r="T43" s="622">
        <v>91</v>
      </c>
      <c r="U43" s="330"/>
      <c r="V43" s="315"/>
    </row>
    <row r="44" spans="1:22" ht="13.5" customHeight="1">
      <c r="A44" s="230"/>
      <c r="C44" s="74" t="s">
        <v>480</v>
      </c>
      <c r="D44" s="488"/>
      <c r="E44" s="889">
        <f t="shared" si="3"/>
        <v>-2620</v>
      </c>
      <c r="F44" s="488"/>
      <c r="G44" s="266">
        <v>-678</v>
      </c>
      <c r="H44" s="75">
        <v>-641</v>
      </c>
      <c r="I44" s="75">
        <v>-651</v>
      </c>
      <c r="J44" s="616">
        <v>-650</v>
      </c>
      <c r="K44" s="71"/>
      <c r="L44" s="624">
        <f>E44/O44-1</f>
        <v>-0.05449296282930349</v>
      </c>
      <c r="M44" s="441">
        <f t="shared" si="4"/>
        <v>-0.025862068965517238</v>
      </c>
      <c r="N44" s="488"/>
      <c r="O44" s="889">
        <f t="shared" si="5"/>
        <v>-2771</v>
      </c>
      <c r="P44" s="488"/>
      <c r="Q44" s="266">
        <v>-696</v>
      </c>
      <c r="R44" s="75">
        <v>-672</v>
      </c>
      <c r="S44" s="75">
        <v>-687</v>
      </c>
      <c r="T44" s="616">
        <v>-716</v>
      </c>
      <c r="U44" s="71"/>
      <c r="V44" s="230"/>
    </row>
    <row r="45" spans="1:22" s="12" customFormat="1" ht="12.75" customHeight="1">
      <c r="A45" s="236"/>
      <c r="B45" s="48"/>
      <c r="C45" s="206" t="s">
        <v>246</v>
      </c>
      <c r="D45" s="497"/>
      <c r="E45" s="504">
        <f>SUM(E38:E41)+E44</f>
        <v>10353</v>
      </c>
      <c r="F45" s="499"/>
      <c r="G45" s="464">
        <f>SUM(G38:G41)+G44</f>
        <v>2573</v>
      </c>
      <c r="H45" s="628">
        <f>SUM(H38:H41)+H44</f>
        <v>2574</v>
      </c>
      <c r="I45" s="628">
        <f>SUM(I38:I41)+I44</f>
        <v>2630</v>
      </c>
      <c r="J45" s="628">
        <f>SUM(J38:J41)+J44</f>
        <v>2576</v>
      </c>
      <c r="K45" s="218"/>
      <c r="L45" s="614">
        <f>E45/O45-1</f>
        <v>0.1739426238802586</v>
      </c>
      <c r="M45" s="424">
        <f t="shared" si="4"/>
        <v>-0.018313620755436855</v>
      </c>
      <c r="N45" s="498"/>
      <c r="O45" s="504">
        <f>SUM(O38:O41)+O44</f>
        <v>8819</v>
      </c>
      <c r="P45" s="499"/>
      <c r="Q45" s="219">
        <f>SUM(Q38:Q41)+Q44</f>
        <v>2621</v>
      </c>
      <c r="R45" s="218">
        <f>SUM(R38:R41)+R44</f>
        <v>2078</v>
      </c>
      <c r="S45" s="628">
        <f>SUM(S38:S41)+S44</f>
        <v>2059</v>
      </c>
      <c r="T45" s="628">
        <f>SUM(T38:T41)+T44</f>
        <v>2061</v>
      </c>
      <c r="U45" s="77"/>
      <c r="V45" s="236"/>
    </row>
    <row r="46" spans="1:22" ht="12.75" customHeight="1">
      <c r="A46" s="230"/>
      <c r="C46" s="79"/>
      <c r="D46" s="488"/>
      <c r="E46" s="505"/>
      <c r="F46" s="488"/>
      <c r="G46" s="389"/>
      <c r="H46" s="633"/>
      <c r="I46" s="633"/>
      <c r="J46" s="633"/>
      <c r="K46" s="195"/>
      <c r="L46" s="511"/>
      <c r="M46" s="398"/>
      <c r="N46" s="488"/>
      <c r="O46" s="505"/>
      <c r="P46" s="488"/>
      <c r="Q46" s="820"/>
      <c r="R46" s="446"/>
      <c r="S46" s="633"/>
      <c r="T46" s="633"/>
      <c r="U46" s="71"/>
      <c r="V46" s="230"/>
    </row>
    <row r="47" spans="1:22" ht="13.5" customHeight="1">
      <c r="A47" s="230"/>
      <c r="C47" s="264" t="s">
        <v>428</v>
      </c>
      <c r="D47" s="497"/>
      <c r="E47" s="889">
        <f>SUM(G47:J47)</f>
        <v>823</v>
      </c>
      <c r="F47" s="497"/>
      <c r="G47" s="266">
        <v>196</v>
      </c>
      <c r="H47" s="75">
        <v>198</v>
      </c>
      <c r="I47" s="75">
        <v>210</v>
      </c>
      <c r="J47" s="616">
        <v>219</v>
      </c>
      <c r="K47" s="77"/>
      <c r="L47" s="624">
        <f>E47/O47-1</f>
        <v>-0.20636451301832204</v>
      </c>
      <c r="M47" s="441">
        <f>G47/Q47-1</f>
        <v>-0.15517241379310343</v>
      </c>
      <c r="N47" s="497"/>
      <c r="O47" s="889">
        <f>SUM(Q47:T47)</f>
        <v>1037</v>
      </c>
      <c r="P47" s="497"/>
      <c r="Q47" s="266">
        <v>232</v>
      </c>
      <c r="R47" s="75">
        <v>247</v>
      </c>
      <c r="S47" s="75">
        <v>260</v>
      </c>
      <c r="T47" s="616">
        <v>298</v>
      </c>
      <c r="U47" s="77"/>
      <c r="V47" s="230"/>
    </row>
    <row r="48" spans="1:22" ht="12.75" customHeight="1">
      <c r="A48" s="230"/>
      <c r="C48" s="264" t="s">
        <v>233</v>
      </c>
      <c r="D48" s="497"/>
      <c r="E48" s="1011">
        <f>SUM(G48:J48)</f>
        <v>1773</v>
      </c>
      <c r="F48" s="497"/>
      <c r="G48" s="266">
        <v>449</v>
      </c>
      <c r="H48" s="75">
        <v>467</v>
      </c>
      <c r="I48" s="75">
        <v>447</v>
      </c>
      <c r="J48" s="616">
        <v>410</v>
      </c>
      <c r="K48" s="77"/>
      <c r="L48" s="624">
        <f>E48/O48-1</f>
        <v>-0.0016891891891891442</v>
      </c>
      <c r="M48" s="441">
        <f>G48/Q48-1</f>
        <v>0.0490654205607477</v>
      </c>
      <c r="N48" s="497"/>
      <c r="O48" s="889">
        <f>SUM(Q48:T48)</f>
        <v>1776</v>
      </c>
      <c r="P48" s="497"/>
      <c r="Q48" s="266">
        <v>428</v>
      </c>
      <c r="R48" s="75">
        <v>464</v>
      </c>
      <c r="S48" s="75">
        <v>452</v>
      </c>
      <c r="T48" s="616">
        <v>432</v>
      </c>
      <c r="U48" s="77"/>
      <c r="V48" s="230"/>
    </row>
    <row r="49" spans="1:22" ht="12.75" customHeight="1">
      <c r="A49" s="230"/>
      <c r="C49" s="264" t="s">
        <v>245</v>
      </c>
      <c r="D49" s="1061"/>
      <c r="E49" s="1011">
        <f>SUM(G49:J49)</f>
        <v>1010</v>
      </c>
      <c r="F49" s="488"/>
      <c r="G49" s="266">
        <v>258</v>
      </c>
      <c r="H49" s="75">
        <v>252</v>
      </c>
      <c r="I49" s="75">
        <v>248</v>
      </c>
      <c r="J49" s="616">
        <v>252</v>
      </c>
      <c r="K49" s="71"/>
      <c r="L49" s="624">
        <f>E49/O49-1</f>
        <v>0.10141766630316251</v>
      </c>
      <c r="M49" s="441">
        <f>G49/Q49-1</f>
        <v>0.06611570247933884</v>
      </c>
      <c r="N49" s="488"/>
      <c r="O49" s="889">
        <f>SUM(Q49:T49)</f>
        <v>917</v>
      </c>
      <c r="P49" s="488"/>
      <c r="Q49" s="875">
        <v>242</v>
      </c>
      <c r="R49" s="75">
        <v>242</v>
      </c>
      <c r="S49" s="75">
        <v>220</v>
      </c>
      <c r="T49" s="616">
        <v>213</v>
      </c>
      <c r="U49" s="71"/>
      <c r="V49" s="230"/>
    </row>
    <row r="50" spans="1:22" ht="13.5" customHeight="1">
      <c r="A50" s="230"/>
      <c r="C50" s="264" t="s">
        <v>480</v>
      </c>
      <c r="D50" s="488"/>
      <c r="E50" s="889">
        <f>SUM(G50:J50)</f>
        <v>423</v>
      </c>
      <c r="F50" s="488"/>
      <c r="G50" s="266">
        <v>118</v>
      </c>
      <c r="H50" s="75">
        <v>104</v>
      </c>
      <c r="I50" s="75">
        <v>102</v>
      </c>
      <c r="J50" s="616">
        <v>99</v>
      </c>
      <c r="K50" s="71"/>
      <c r="L50" s="624">
        <f>E50/O50-1</f>
        <v>0.04962779156327546</v>
      </c>
      <c r="M50" s="441">
        <f>G50/Q50-1</f>
        <v>0.08256880733944949</v>
      </c>
      <c r="N50" s="488"/>
      <c r="O50" s="889">
        <f>SUM(Q50:T50)</f>
        <v>403</v>
      </c>
      <c r="P50" s="488"/>
      <c r="Q50" s="875">
        <v>109</v>
      </c>
      <c r="R50" s="75">
        <v>100</v>
      </c>
      <c r="S50" s="75">
        <v>100</v>
      </c>
      <c r="T50" s="616">
        <v>94</v>
      </c>
      <c r="U50" s="71"/>
      <c r="V50" s="230"/>
    </row>
    <row r="51" spans="1:22" s="12" customFormat="1" ht="12.75" customHeight="1">
      <c r="A51" s="236"/>
      <c r="B51" s="48"/>
      <c r="C51" s="309" t="s">
        <v>108</v>
      </c>
      <c r="D51" s="500"/>
      <c r="E51" s="502">
        <f>SUM(E47:E50)</f>
        <v>4029</v>
      </c>
      <c r="F51" s="498"/>
      <c r="G51" s="219">
        <f>SUM(G47:G50)</f>
        <v>1021</v>
      </c>
      <c r="H51" s="218">
        <f>SUM(H47:H50)</f>
        <v>1021</v>
      </c>
      <c r="I51" s="218">
        <f>SUM(I47:I50)</f>
        <v>1007</v>
      </c>
      <c r="J51" s="218">
        <f>SUM(J47:J50)</f>
        <v>980</v>
      </c>
      <c r="K51" s="218"/>
      <c r="L51" s="614">
        <f>E51/O51-1</f>
        <v>-0.02516331962255025</v>
      </c>
      <c r="M51" s="424">
        <f>G51/Q51-1</f>
        <v>0.009891196834816984</v>
      </c>
      <c r="N51" s="498"/>
      <c r="O51" s="502">
        <f>SUM(O47:O50)</f>
        <v>4133</v>
      </c>
      <c r="P51" s="498"/>
      <c r="Q51" s="386">
        <f>SUM(Q47:Q50)</f>
        <v>1011</v>
      </c>
      <c r="R51" s="333">
        <f>SUM(R47:R50)</f>
        <v>1053</v>
      </c>
      <c r="S51" s="333">
        <f>SUM(S47:S50)</f>
        <v>1032</v>
      </c>
      <c r="T51" s="333">
        <f>SUM(T47:T50)</f>
        <v>1037</v>
      </c>
      <c r="U51" s="77"/>
      <c r="V51" s="236"/>
    </row>
    <row r="52" spans="1:22" ht="12.75" customHeight="1">
      <c r="A52" s="230"/>
      <c r="D52" s="479"/>
      <c r="E52" s="1058"/>
      <c r="F52" s="488"/>
      <c r="G52" s="1059"/>
      <c r="H52" s="146"/>
      <c r="I52" s="146"/>
      <c r="J52" s="146"/>
      <c r="K52" s="146"/>
      <c r="L52" s="515"/>
      <c r="M52" s="1057"/>
      <c r="N52" s="479"/>
      <c r="O52" s="1049"/>
      <c r="P52" s="488"/>
      <c r="Q52" s="1048"/>
      <c r="R52" s="154"/>
      <c r="S52" s="154"/>
      <c r="T52" s="146"/>
      <c r="U52" s="77"/>
      <c r="V52" s="230"/>
    </row>
    <row r="53" spans="1:22" ht="12.75" customHeight="1">
      <c r="A53" s="230"/>
      <c r="C53" s="264" t="s">
        <v>383</v>
      </c>
      <c r="D53" s="869"/>
      <c r="E53" s="1019">
        <f>SUM(G53:J53)</f>
        <v>2507</v>
      </c>
      <c r="F53" s="497"/>
      <c r="G53" s="266">
        <v>635</v>
      </c>
      <c r="H53" s="75">
        <v>619</v>
      </c>
      <c r="I53" s="75">
        <v>631</v>
      </c>
      <c r="J53" s="616">
        <v>622</v>
      </c>
      <c r="K53" s="77"/>
      <c r="L53" s="624">
        <f aca="true" t="shared" si="6" ref="L53:L58">E53/O53-1</f>
        <v>-0.01724813798510383</v>
      </c>
      <c r="M53" s="441">
        <f aca="true" t="shared" si="7" ref="M53:M58">G53/Q53-1</f>
        <v>0.024193548387096753</v>
      </c>
      <c r="N53" s="497"/>
      <c r="O53" s="889">
        <f>SUM(Q53:T53)</f>
        <v>2551</v>
      </c>
      <c r="P53" s="497"/>
      <c r="Q53" s="266">
        <v>620</v>
      </c>
      <c r="R53" s="75">
        <v>627</v>
      </c>
      <c r="S53" s="75">
        <v>644</v>
      </c>
      <c r="T53" s="616">
        <v>660</v>
      </c>
      <c r="U53" s="48"/>
      <c r="V53" s="230"/>
    </row>
    <row r="54" spans="1:22" s="283" customFormat="1" ht="12.75" customHeight="1">
      <c r="A54" s="315"/>
      <c r="B54" s="294"/>
      <c r="C54" s="595" t="s">
        <v>390</v>
      </c>
      <c r="D54" s="893"/>
      <c r="E54" s="891">
        <f>SUM(G54:J54)</f>
        <v>847</v>
      </c>
      <c r="F54" s="1135"/>
      <c r="G54" s="645">
        <v>207</v>
      </c>
      <c r="H54" s="819">
        <v>205</v>
      </c>
      <c r="I54" s="819">
        <v>222</v>
      </c>
      <c r="J54" s="637">
        <v>213</v>
      </c>
      <c r="K54" s="1136"/>
      <c r="L54" s="640">
        <f t="shared" si="6"/>
        <v>-0.02643678160919538</v>
      </c>
      <c r="M54" s="1066">
        <f t="shared" si="7"/>
        <v>-0.004807692307692291</v>
      </c>
      <c r="N54" s="1135"/>
      <c r="O54" s="891">
        <f>SUM(Q54:T54)</f>
        <v>870</v>
      </c>
      <c r="P54" s="1135"/>
      <c r="Q54" s="621">
        <v>208</v>
      </c>
      <c r="R54" s="279">
        <v>219</v>
      </c>
      <c r="S54" s="279">
        <v>220</v>
      </c>
      <c r="T54" s="637">
        <v>223</v>
      </c>
      <c r="U54" s="594"/>
      <c r="V54" s="315"/>
    </row>
    <row r="55" spans="1:22" ht="12.75" customHeight="1">
      <c r="A55" s="230"/>
      <c r="C55" s="264" t="s">
        <v>340</v>
      </c>
      <c r="D55" s="488"/>
      <c r="E55" s="1011">
        <f>SUM(G55:J55)</f>
        <v>519</v>
      </c>
      <c r="F55" s="488"/>
      <c r="G55" s="266">
        <v>138</v>
      </c>
      <c r="H55" s="75">
        <v>127</v>
      </c>
      <c r="I55" s="75">
        <v>130</v>
      </c>
      <c r="J55" s="616">
        <v>124</v>
      </c>
      <c r="K55" s="71"/>
      <c r="L55" s="624">
        <f t="shared" si="6"/>
        <v>-0.03710575139146566</v>
      </c>
      <c r="M55" s="441">
        <f t="shared" si="7"/>
        <v>-0.07999999999999996</v>
      </c>
      <c r="N55" s="488"/>
      <c r="O55" s="889">
        <f>SUM(Q55:T55)</f>
        <v>539</v>
      </c>
      <c r="P55" s="488"/>
      <c r="Q55" s="266">
        <v>150</v>
      </c>
      <c r="R55" s="75">
        <v>130</v>
      </c>
      <c r="S55" s="75">
        <v>128</v>
      </c>
      <c r="T55" s="616">
        <v>131</v>
      </c>
      <c r="U55" s="71"/>
      <c r="V55" s="230"/>
    </row>
    <row r="56" spans="1:22" ht="12.75" customHeight="1">
      <c r="A56" s="230"/>
      <c r="C56" s="264" t="s">
        <v>342</v>
      </c>
      <c r="D56" s="488"/>
      <c r="E56" s="889">
        <f>SUM(G56:J56)</f>
        <v>571</v>
      </c>
      <c r="F56" s="488"/>
      <c r="G56" s="266">
        <v>171</v>
      </c>
      <c r="H56" s="75">
        <v>137</v>
      </c>
      <c r="I56" s="75">
        <v>135</v>
      </c>
      <c r="J56" s="616">
        <v>128</v>
      </c>
      <c r="K56" s="71"/>
      <c r="L56" s="624">
        <f t="shared" si="6"/>
        <v>0.14428857715430854</v>
      </c>
      <c r="M56" s="441">
        <f t="shared" si="7"/>
        <v>0.204225352112676</v>
      </c>
      <c r="N56" s="488"/>
      <c r="O56" s="889">
        <f>SUM(Q56:T56)</f>
        <v>499</v>
      </c>
      <c r="P56" s="488"/>
      <c r="Q56" s="266">
        <v>142</v>
      </c>
      <c r="R56" s="75">
        <v>124</v>
      </c>
      <c r="S56" s="75">
        <v>124</v>
      </c>
      <c r="T56" s="616">
        <v>109</v>
      </c>
      <c r="U56" s="71"/>
      <c r="V56" s="230"/>
    </row>
    <row r="57" spans="1:22" ht="13.5">
      <c r="A57" s="230"/>
      <c r="C57" s="264" t="s">
        <v>251</v>
      </c>
      <c r="D57" s="488"/>
      <c r="E57" s="889">
        <f>SUM(G57:J57)</f>
        <v>-347</v>
      </c>
      <c r="F57" s="488"/>
      <c r="G57" s="266">
        <v>-110</v>
      </c>
      <c r="H57" s="75">
        <v>-74</v>
      </c>
      <c r="I57" s="75">
        <v>-84</v>
      </c>
      <c r="J57" s="616">
        <v>-79</v>
      </c>
      <c r="K57" s="71"/>
      <c r="L57" s="624">
        <f t="shared" si="6"/>
        <v>0.16835016835016825</v>
      </c>
      <c r="M57" s="441">
        <f t="shared" si="7"/>
        <v>0.2941176470588236</v>
      </c>
      <c r="N57" s="488"/>
      <c r="O57" s="889">
        <f>SUM(Q57:T57)</f>
        <v>-297</v>
      </c>
      <c r="P57" s="488"/>
      <c r="Q57" s="266">
        <v>-85</v>
      </c>
      <c r="R57" s="75">
        <v>-71</v>
      </c>
      <c r="S57" s="75">
        <v>-71</v>
      </c>
      <c r="T57" s="616">
        <v>-70</v>
      </c>
      <c r="U57" s="71"/>
      <c r="V57" s="230"/>
    </row>
    <row r="58" spans="1:22" s="12" customFormat="1" ht="14.25" customHeight="1">
      <c r="A58" s="236"/>
      <c r="B58" s="48"/>
      <c r="C58" s="309" t="s">
        <v>429</v>
      </c>
      <c r="D58" s="497"/>
      <c r="E58" s="504">
        <f>E53+E55+E56+E57</f>
        <v>3250</v>
      </c>
      <c r="F58" s="499"/>
      <c r="G58" s="219">
        <f>G53+G55+G56+G57</f>
        <v>834</v>
      </c>
      <c r="H58" s="218">
        <f>H53+H55+H56+H57</f>
        <v>809</v>
      </c>
      <c r="I58" s="218">
        <f>I53+I55+I56+I57</f>
        <v>812</v>
      </c>
      <c r="J58" s="218">
        <f>J53+J55+J56+J57</f>
        <v>795</v>
      </c>
      <c r="K58" s="218"/>
      <c r="L58" s="614">
        <f t="shared" si="6"/>
        <v>-0.012758201701093541</v>
      </c>
      <c r="M58" s="424">
        <f t="shared" si="7"/>
        <v>0.00846432889963733</v>
      </c>
      <c r="N58" s="499"/>
      <c r="O58" s="504">
        <f>O53+O55+O56+O57</f>
        <v>3292</v>
      </c>
      <c r="P58" s="499"/>
      <c r="Q58" s="219">
        <f>Q53+Q55+Q56+Q57</f>
        <v>827</v>
      </c>
      <c r="R58" s="218">
        <f>R53+R55+R56+R57</f>
        <v>810</v>
      </c>
      <c r="S58" s="218">
        <f>S53+S55+S56+S57</f>
        <v>825</v>
      </c>
      <c r="T58" s="218">
        <f>T53+T55+T56+T57</f>
        <v>830</v>
      </c>
      <c r="U58" s="77"/>
      <c r="V58" s="236"/>
    </row>
    <row r="59" spans="1:22" ht="12.75" customHeight="1">
      <c r="A59" s="230"/>
      <c r="C59" s="79"/>
      <c r="D59" s="497"/>
      <c r="E59" s="499"/>
      <c r="F59" s="497"/>
      <c r="G59" s="465"/>
      <c r="H59" s="629"/>
      <c r="I59" s="629"/>
      <c r="J59" s="629"/>
      <c r="K59" s="146"/>
      <c r="L59" s="512"/>
      <c r="M59" s="466"/>
      <c r="N59" s="497"/>
      <c r="O59" s="499"/>
      <c r="P59" s="497"/>
      <c r="Q59" s="268"/>
      <c r="R59" s="154"/>
      <c r="S59" s="629"/>
      <c r="T59" s="629"/>
      <c r="U59" s="77"/>
      <c r="V59" s="230"/>
    </row>
    <row r="60" spans="1:22" s="12" customFormat="1" ht="12.75" customHeight="1">
      <c r="A60" s="236"/>
      <c r="B60" s="48"/>
      <c r="C60" s="314" t="s">
        <v>401</v>
      </c>
      <c r="D60" s="497"/>
      <c r="E60" s="892">
        <f>SUM(G60:J60)</f>
        <v>2</v>
      </c>
      <c r="F60" s="497"/>
      <c r="G60" s="301">
        <v>0</v>
      </c>
      <c r="H60" s="302">
        <v>1</v>
      </c>
      <c r="I60" s="302">
        <v>-1</v>
      </c>
      <c r="J60" s="636">
        <v>2</v>
      </c>
      <c r="K60" s="77"/>
      <c r="L60" s="980">
        <f>E60/O60-1</f>
        <v>-0.7142857142857143</v>
      </c>
      <c r="M60" s="798">
        <f>G60/Q60-1</f>
        <v>-1</v>
      </c>
      <c r="N60" s="497"/>
      <c r="O60" s="892">
        <f>SUM(Q60:T60)</f>
        <v>7</v>
      </c>
      <c r="P60" s="497"/>
      <c r="Q60" s="301">
        <v>3</v>
      </c>
      <c r="R60" s="302">
        <v>2</v>
      </c>
      <c r="S60" s="302">
        <v>1</v>
      </c>
      <c r="T60" s="636">
        <v>1</v>
      </c>
      <c r="U60" s="77"/>
      <c r="V60" s="236"/>
    </row>
    <row r="61" spans="1:22" ht="13.5">
      <c r="A61" s="230"/>
      <c r="C61" s="79"/>
      <c r="D61" s="497"/>
      <c r="E61" s="497"/>
      <c r="F61" s="497"/>
      <c r="G61" s="465"/>
      <c r="H61" s="629"/>
      <c r="I61" s="629"/>
      <c r="J61" s="629"/>
      <c r="K61" s="77"/>
      <c r="L61" s="512"/>
      <c r="M61" s="466"/>
      <c r="N61" s="497"/>
      <c r="O61" s="497"/>
      <c r="P61" s="497"/>
      <c r="Q61" s="268"/>
      <c r="R61" s="154"/>
      <c r="S61" s="629"/>
      <c r="T61" s="629"/>
      <c r="U61" s="77"/>
      <c r="V61" s="230"/>
    </row>
    <row r="62" spans="1:22" s="12" customFormat="1" ht="15">
      <c r="A62" s="236"/>
      <c r="B62" s="48"/>
      <c r="C62" s="314" t="s">
        <v>481</v>
      </c>
      <c r="D62" s="497"/>
      <c r="E62" s="892">
        <f>SUM(G62:J62)</f>
        <v>-317</v>
      </c>
      <c r="F62" s="497"/>
      <c r="G62" s="301">
        <v>-80</v>
      </c>
      <c r="H62" s="302">
        <v>-81</v>
      </c>
      <c r="I62" s="818">
        <v>-83</v>
      </c>
      <c r="J62" s="636">
        <v>-73</v>
      </c>
      <c r="K62" s="77"/>
      <c r="L62" s="980">
        <f>E62/O62-1</f>
        <v>-0.0676470588235294</v>
      </c>
      <c r="M62" s="798">
        <f>G62/Q62-1</f>
        <v>-0.08045977011494254</v>
      </c>
      <c r="N62" s="497"/>
      <c r="O62" s="892">
        <f>SUM(Q62:T62)</f>
        <v>-340</v>
      </c>
      <c r="P62" s="497"/>
      <c r="Q62" s="301">
        <v>-87</v>
      </c>
      <c r="R62" s="302">
        <v>-89</v>
      </c>
      <c r="S62" s="302">
        <v>-83</v>
      </c>
      <c r="T62" s="636">
        <v>-81</v>
      </c>
      <c r="U62" s="77"/>
      <c r="V62" s="236"/>
    </row>
    <row r="63" spans="1:22" ht="12.75" customHeight="1">
      <c r="A63" s="230"/>
      <c r="C63" s="79"/>
      <c r="D63" s="497"/>
      <c r="E63" s="499"/>
      <c r="F63" s="497"/>
      <c r="G63" s="465"/>
      <c r="H63" s="629"/>
      <c r="I63" s="629"/>
      <c r="J63" s="629"/>
      <c r="K63" s="77"/>
      <c r="L63" s="1042"/>
      <c r="M63" s="1062"/>
      <c r="N63" s="497"/>
      <c r="O63" s="499"/>
      <c r="P63" s="497"/>
      <c r="Q63" s="268"/>
      <c r="R63" s="154"/>
      <c r="S63" s="629"/>
      <c r="T63" s="629"/>
      <c r="U63" s="77"/>
      <c r="V63" s="230"/>
    </row>
    <row r="64" spans="1:22" s="12" customFormat="1" ht="12.75" customHeight="1">
      <c r="A64" s="236"/>
      <c r="B64" s="48"/>
      <c r="C64" s="314" t="s">
        <v>166</v>
      </c>
      <c r="D64" s="497"/>
      <c r="E64" s="502">
        <f>E62+E60+E45+E36</f>
        <v>14427</v>
      </c>
      <c r="F64" s="499"/>
      <c r="G64" s="386">
        <f>G62+G60+G45+G36</f>
        <v>3615</v>
      </c>
      <c r="H64" s="333">
        <f>H62+H60+H45+H36</f>
        <v>3626</v>
      </c>
      <c r="I64" s="333">
        <f>I62+I60+I45+I36</f>
        <v>3654</v>
      </c>
      <c r="J64" s="333">
        <f>J36+J45+J60+J62</f>
        <v>3532</v>
      </c>
      <c r="K64" s="218"/>
      <c r="L64" s="614">
        <f>E64/O64-1</f>
        <v>0.1577722494181848</v>
      </c>
      <c r="M64" s="424">
        <f>G64/Q64-1</f>
        <v>0.010058675607711676</v>
      </c>
      <c r="N64" s="499"/>
      <c r="O64" s="502">
        <f>O62+O60+O45+O36</f>
        <v>12461</v>
      </c>
      <c r="P64" s="499"/>
      <c r="Q64" s="219">
        <f>Q62+Q60+Q45+Q36</f>
        <v>3579</v>
      </c>
      <c r="R64" s="218">
        <f>R62+R60+R45+R36</f>
        <v>3007</v>
      </c>
      <c r="S64" s="333">
        <f>S62+S60+S45+S36</f>
        <v>2957</v>
      </c>
      <c r="T64" s="333">
        <f>T36+T45+T60+T62</f>
        <v>2918</v>
      </c>
      <c r="U64" s="77"/>
      <c r="V64" s="236"/>
    </row>
    <row r="65" spans="1:22" ht="9.75" customHeight="1">
      <c r="A65" s="230"/>
      <c r="C65" s="48"/>
      <c r="D65" s="488"/>
      <c r="E65" s="497"/>
      <c r="F65" s="488"/>
      <c r="G65" s="167"/>
      <c r="H65" s="146"/>
      <c r="I65" s="146"/>
      <c r="J65" s="146"/>
      <c r="K65" s="71"/>
      <c r="L65" s="632"/>
      <c r="M65" s="391"/>
      <c r="N65" s="488"/>
      <c r="O65" s="497"/>
      <c r="P65" s="488"/>
      <c r="Q65" s="167"/>
      <c r="R65" s="146"/>
      <c r="S65" s="146"/>
      <c r="T65" s="146"/>
      <c r="U65" s="71"/>
      <c r="V65" s="230"/>
    </row>
    <row r="66" spans="1:22" ht="9" customHeight="1">
      <c r="A66" s="230"/>
      <c r="B66" s="231"/>
      <c r="C66" s="232"/>
      <c r="D66" s="232"/>
      <c r="E66" s="232"/>
      <c r="F66" s="232"/>
      <c r="G66" s="240"/>
      <c r="H66" s="240"/>
      <c r="I66" s="240"/>
      <c r="J66" s="240"/>
      <c r="K66" s="232"/>
      <c r="L66" s="242"/>
      <c r="M66" s="242"/>
      <c r="N66" s="232"/>
      <c r="O66" s="232"/>
      <c r="P66" s="232"/>
      <c r="Q66" s="240"/>
      <c r="R66" s="240"/>
      <c r="S66" s="240"/>
      <c r="T66" s="240"/>
      <c r="U66" s="232"/>
      <c r="V66" s="230"/>
    </row>
    <row r="67" spans="1:22" ht="13.5" customHeight="1">
      <c r="A67" s="83"/>
      <c r="B67" s="84"/>
      <c r="C67" s="72"/>
      <c r="D67" s="72"/>
      <c r="E67" s="72"/>
      <c r="F67" s="72"/>
      <c r="G67" s="385"/>
      <c r="H67" s="385"/>
      <c r="I67" s="385"/>
      <c r="J67" s="385"/>
      <c r="K67" s="72"/>
      <c r="L67" s="396"/>
      <c r="M67" s="396"/>
      <c r="N67" s="72"/>
      <c r="O67" s="72"/>
      <c r="P67" s="72"/>
      <c r="Q67" s="385"/>
      <c r="R67" s="385"/>
      <c r="S67" s="385"/>
      <c r="T67" s="385"/>
      <c r="U67" s="72"/>
      <c r="V67" s="83"/>
    </row>
    <row r="68" spans="1:22" ht="9" customHeight="1">
      <c r="A68" s="230"/>
      <c r="B68" s="231"/>
      <c r="C68" s="232"/>
      <c r="D68" s="232"/>
      <c r="E68" s="232"/>
      <c r="F68" s="232"/>
      <c r="G68" s="240"/>
      <c r="H68" s="240"/>
      <c r="I68" s="240"/>
      <c r="J68" s="240"/>
      <c r="K68" s="232"/>
      <c r="L68" s="242"/>
      <c r="M68" s="242"/>
      <c r="N68" s="232"/>
      <c r="O68" s="232"/>
      <c r="P68" s="232"/>
      <c r="Q68" s="240"/>
      <c r="R68" s="240"/>
      <c r="S68" s="240"/>
      <c r="T68" s="240"/>
      <c r="U68" s="232"/>
      <c r="V68" s="230"/>
    </row>
    <row r="69" spans="1:22" ht="12.75" customHeight="1">
      <c r="A69" s="235"/>
      <c r="C69" s="313" t="s">
        <v>76</v>
      </c>
      <c r="D69" s="869"/>
      <c r="E69" s="887">
        <v>2008</v>
      </c>
      <c r="F69" s="869"/>
      <c r="G69" s="49" t="s">
        <v>534</v>
      </c>
      <c r="H69" s="50" t="s">
        <v>500</v>
      </c>
      <c r="I69" s="50" t="s">
        <v>408</v>
      </c>
      <c r="J69" s="50" t="s">
        <v>319</v>
      </c>
      <c r="K69" s="125"/>
      <c r="L69" s="516" t="s">
        <v>214</v>
      </c>
      <c r="M69" s="51" t="s">
        <v>214</v>
      </c>
      <c r="N69" s="869"/>
      <c r="O69" s="887">
        <v>2007</v>
      </c>
      <c r="P69" s="869"/>
      <c r="Q69" s="49" t="s">
        <v>309</v>
      </c>
      <c r="R69" s="50" t="s">
        <v>302</v>
      </c>
      <c r="S69" s="50" t="s">
        <v>289</v>
      </c>
      <c r="T69" s="50" t="s">
        <v>265</v>
      </c>
      <c r="U69" s="48"/>
      <c r="V69" s="235"/>
    </row>
    <row r="70" spans="1:22" ht="15" customHeight="1">
      <c r="A70" s="230"/>
      <c r="C70" s="311" t="s">
        <v>212</v>
      </c>
      <c r="D70" s="488"/>
      <c r="E70" s="488"/>
      <c r="F70" s="488"/>
      <c r="G70" s="385"/>
      <c r="H70" s="195"/>
      <c r="I70" s="195"/>
      <c r="J70" s="195"/>
      <c r="K70" s="71"/>
      <c r="L70" s="630" t="s">
        <v>536</v>
      </c>
      <c r="M70" s="395" t="s">
        <v>535</v>
      </c>
      <c r="N70" s="488"/>
      <c r="O70" s="488"/>
      <c r="P70" s="488"/>
      <c r="Q70" s="49"/>
      <c r="R70" s="50"/>
      <c r="S70" s="195"/>
      <c r="T70" s="195"/>
      <c r="U70" s="71"/>
      <c r="V70" s="230"/>
    </row>
    <row r="71" spans="1:22" ht="12.75" customHeight="1">
      <c r="A71" s="230"/>
      <c r="C71" s="71"/>
      <c r="D71" s="488"/>
      <c r="E71" s="488"/>
      <c r="F71" s="488"/>
      <c r="G71" s="385"/>
      <c r="H71" s="195"/>
      <c r="I71" s="195"/>
      <c r="J71" s="195"/>
      <c r="K71" s="71"/>
      <c r="L71" s="631"/>
      <c r="M71" s="396"/>
      <c r="N71" s="488"/>
      <c r="O71" s="488"/>
      <c r="P71" s="488"/>
      <c r="Q71" s="385"/>
      <c r="R71" s="195"/>
      <c r="S71" s="195"/>
      <c r="T71" s="195"/>
      <c r="U71" s="71"/>
      <c r="V71" s="230"/>
    </row>
    <row r="72" spans="1:22" ht="13.5" customHeight="1">
      <c r="A72" s="230"/>
      <c r="C72" s="74" t="s">
        <v>420</v>
      </c>
      <c r="D72" s="488"/>
      <c r="E72" s="889">
        <f>SUM(G72:J72)</f>
        <v>3146</v>
      </c>
      <c r="F72" s="488"/>
      <c r="G72" s="266">
        <v>790</v>
      </c>
      <c r="H72" s="75">
        <v>817</v>
      </c>
      <c r="I72" s="75">
        <v>791</v>
      </c>
      <c r="J72" s="616">
        <v>748</v>
      </c>
      <c r="K72" s="71"/>
      <c r="L72" s="624">
        <f>E72/O72-1</f>
        <v>0.07262188885100573</v>
      </c>
      <c r="M72" s="441">
        <f>G72/Q72-1</f>
        <v>0.05053191489361697</v>
      </c>
      <c r="N72" s="488"/>
      <c r="O72" s="889">
        <f>SUM(Q72:T72)</f>
        <v>2933</v>
      </c>
      <c r="P72" s="488"/>
      <c r="Q72" s="266">
        <v>752</v>
      </c>
      <c r="R72" s="75">
        <v>762</v>
      </c>
      <c r="S72" s="75">
        <v>728</v>
      </c>
      <c r="T72" s="616">
        <v>691</v>
      </c>
      <c r="U72" s="71"/>
      <c r="V72" s="230"/>
    </row>
    <row r="73" spans="1:22" ht="12.75" customHeight="1">
      <c r="A73" s="230"/>
      <c r="C73" s="74" t="s">
        <v>14</v>
      </c>
      <c r="D73" s="488"/>
      <c r="E73" s="889">
        <f>SUM(G73:J73)</f>
        <v>604</v>
      </c>
      <c r="F73" s="488"/>
      <c r="G73" s="266">
        <v>152</v>
      </c>
      <c r="H73" s="75">
        <v>147</v>
      </c>
      <c r="I73" s="75">
        <v>160</v>
      </c>
      <c r="J73" s="616">
        <v>145</v>
      </c>
      <c r="K73" s="71"/>
      <c r="L73" s="624">
        <f>E73/O73-1</f>
        <v>0.028960817717206044</v>
      </c>
      <c r="M73" s="441">
        <f>G73/Q73-1</f>
        <v>0.020134228187919545</v>
      </c>
      <c r="N73" s="488"/>
      <c r="O73" s="889">
        <f>SUM(Q73:T73)</f>
        <v>587</v>
      </c>
      <c r="P73" s="488"/>
      <c r="Q73" s="266">
        <v>149</v>
      </c>
      <c r="R73" s="75">
        <v>145</v>
      </c>
      <c r="S73" s="75">
        <v>148</v>
      </c>
      <c r="T73" s="616">
        <v>145</v>
      </c>
      <c r="U73" s="71"/>
      <c r="V73" s="230"/>
    </row>
    <row r="74" spans="1:22" ht="12.75" customHeight="1">
      <c r="A74" s="230"/>
      <c r="C74" s="74" t="s">
        <v>215</v>
      </c>
      <c r="D74" s="488"/>
      <c r="E74" s="889">
        <f>SUM(G74:J74)</f>
        <v>274</v>
      </c>
      <c r="F74" s="488"/>
      <c r="G74" s="266">
        <v>68</v>
      </c>
      <c r="H74" s="75">
        <v>69</v>
      </c>
      <c r="I74" s="75">
        <v>67</v>
      </c>
      <c r="J74" s="616">
        <v>70</v>
      </c>
      <c r="K74" s="71"/>
      <c r="L74" s="624">
        <f>E74/O74-1</f>
        <v>-0.05841924398625431</v>
      </c>
      <c r="M74" s="441">
        <f>G74/Q74-1</f>
        <v>-0.09333333333333338</v>
      </c>
      <c r="N74" s="488"/>
      <c r="O74" s="889">
        <f>SUM(Q74:T74)</f>
        <v>291</v>
      </c>
      <c r="P74" s="488"/>
      <c r="Q74" s="875">
        <v>75</v>
      </c>
      <c r="R74" s="75">
        <v>73</v>
      </c>
      <c r="S74" s="75">
        <v>72</v>
      </c>
      <c r="T74" s="616">
        <v>71</v>
      </c>
      <c r="U74" s="71"/>
      <c r="V74" s="230"/>
    </row>
    <row r="75" spans="1:22" ht="13.5" customHeight="1">
      <c r="A75" s="230"/>
      <c r="C75" s="74" t="s">
        <v>430</v>
      </c>
      <c r="D75" s="488"/>
      <c r="E75" s="889">
        <f>SUM(G75:J75)</f>
        <v>273</v>
      </c>
      <c r="F75" s="488"/>
      <c r="G75" s="266">
        <v>87</v>
      </c>
      <c r="H75" s="75">
        <v>79</v>
      </c>
      <c r="I75" s="75">
        <v>64</v>
      </c>
      <c r="J75" s="616">
        <v>43</v>
      </c>
      <c r="K75" s="71"/>
      <c r="L75" s="625" t="s">
        <v>553</v>
      </c>
      <c r="M75" s="441">
        <f>G75/Q75-1</f>
        <v>0.9333333333333333</v>
      </c>
      <c r="N75" s="488"/>
      <c r="O75" s="889">
        <f>SUM(Q75:T75)</f>
        <v>68</v>
      </c>
      <c r="P75" s="488"/>
      <c r="Q75" s="266">
        <v>45</v>
      </c>
      <c r="R75" s="75">
        <v>10</v>
      </c>
      <c r="S75" s="75">
        <v>7</v>
      </c>
      <c r="T75" s="616">
        <v>6</v>
      </c>
      <c r="U75" s="71"/>
      <c r="V75" s="230"/>
    </row>
    <row r="76" spans="1:22" s="12" customFormat="1" ht="12.75" customHeight="1">
      <c r="A76" s="236"/>
      <c r="B76" s="48"/>
      <c r="C76" s="314" t="s">
        <v>219</v>
      </c>
      <c r="D76" s="497"/>
      <c r="E76" s="498">
        <f>SUM(E72:E75)</f>
        <v>4297</v>
      </c>
      <c r="F76" s="498"/>
      <c r="G76" s="219">
        <f>SUM(G72:G75)</f>
        <v>1097</v>
      </c>
      <c r="H76" s="218">
        <f>SUM(H72:H75)</f>
        <v>1112</v>
      </c>
      <c r="I76" s="218">
        <f>SUM(I72:I75)</f>
        <v>1082</v>
      </c>
      <c r="J76" s="218">
        <f>SUM(J72:J75)</f>
        <v>1006</v>
      </c>
      <c r="K76" s="218"/>
      <c r="L76" s="614">
        <f>E76/O76-1</f>
        <v>0.10775973188966237</v>
      </c>
      <c r="M76" s="424">
        <f>G76/Q76-1</f>
        <v>0.0744368266405484</v>
      </c>
      <c r="N76" s="498"/>
      <c r="O76" s="498">
        <f>SUM(O72:O75)</f>
        <v>3879</v>
      </c>
      <c r="P76" s="498"/>
      <c r="Q76" s="219">
        <f>SUM(Q72:Q75)</f>
        <v>1021</v>
      </c>
      <c r="R76" s="218">
        <f>SUM(R72:R75)</f>
        <v>990</v>
      </c>
      <c r="S76" s="218">
        <f>SUM(S72:S75)</f>
        <v>955</v>
      </c>
      <c r="T76" s="218">
        <f>SUM(T72:T75)</f>
        <v>913</v>
      </c>
      <c r="U76" s="77"/>
      <c r="V76" s="236"/>
    </row>
    <row r="77" spans="1:22" ht="12.75" customHeight="1">
      <c r="A77" s="230"/>
      <c r="C77" s="79"/>
      <c r="D77" s="488"/>
      <c r="E77" s="888"/>
      <c r="F77" s="488"/>
      <c r="G77" s="80"/>
      <c r="H77" s="81"/>
      <c r="I77" s="81"/>
      <c r="J77" s="81"/>
      <c r="K77" s="71"/>
      <c r="L77" s="511"/>
      <c r="M77" s="398"/>
      <c r="N77" s="488"/>
      <c r="O77" s="888"/>
      <c r="P77" s="488"/>
      <c r="Q77" s="398"/>
      <c r="R77" s="173"/>
      <c r="S77" s="81"/>
      <c r="T77" s="81"/>
      <c r="U77" s="71"/>
      <c r="V77" s="230"/>
    </row>
    <row r="78" spans="1:22" ht="12.75" customHeight="1">
      <c r="A78" s="230"/>
      <c r="C78" s="74" t="s">
        <v>108</v>
      </c>
      <c r="D78" s="488"/>
      <c r="E78" s="889">
        <f aca="true" t="shared" si="8" ref="E78:E84">SUM(G78:J78)</f>
        <v>3778</v>
      </c>
      <c r="F78" s="488"/>
      <c r="G78" s="266">
        <v>955</v>
      </c>
      <c r="H78" s="75">
        <v>960</v>
      </c>
      <c r="I78" s="75">
        <v>947</v>
      </c>
      <c r="J78" s="616">
        <v>916</v>
      </c>
      <c r="K78" s="71"/>
      <c r="L78" s="624">
        <f aca="true" t="shared" si="9" ref="L78:L85">E78/O78-1</f>
        <v>-0.017425227568270474</v>
      </c>
      <c r="M78" s="441">
        <f aca="true" t="shared" si="10" ref="M78:M85">G78/Q78-1</f>
        <v>0.013800424628450214</v>
      </c>
      <c r="N78" s="488"/>
      <c r="O78" s="889">
        <f aca="true" t="shared" si="11" ref="O78:O84">SUM(Q78:T78)</f>
        <v>3845</v>
      </c>
      <c r="P78" s="488"/>
      <c r="Q78" s="266">
        <v>942</v>
      </c>
      <c r="R78" s="75">
        <v>982</v>
      </c>
      <c r="S78" s="75">
        <v>957</v>
      </c>
      <c r="T78" s="616">
        <v>964</v>
      </c>
      <c r="U78" s="71"/>
      <c r="V78" s="230"/>
    </row>
    <row r="79" spans="1:22" ht="13.5" customHeight="1">
      <c r="A79" s="230"/>
      <c r="C79" s="74" t="s">
        <v>422</v>
      </c>
      <c r="D79" s="488"/>
      <c r="E79" s="889">
        <f t="shared" si="8"/>
        <v>3084</v>
      </c>
      <c r="F79" s="488"/>
      <c r="G79" s="266">
        <v>790</v>
      </c>
      <c r="H79" s="75">
        <v>767</v>
      </c>
      <c r="I79" s="75">
        <v>772</v>
      </c>
      <c r="J79" s="616">
        <v>755</v>
      </c>
      <c r="K79" s="71"/>
      <c r="L79" s="624">
        <f t="shared" si="9"/>
        <v>-0.009315772566655944</v>
      </c>
      <c r="M79" s="441">
        <f t="shared" si="10"/>
        <v>0.011523687580025532</v>
      </c>
      <c r="N79" s="488"/>
      <c r="O79" s="889">
        <f t="shared" si="11"/>
        <v>3113</v>
      </c>
      <c r="P79" s="488"/>
      <c r="Q79" s="266">
        <v>781</v>
      </c>
      <c r="R79" s="75">
        <v>766</v>
      </c>
      <c r="S79" s="75">
        <v>781</v>
      </c>
      <c r="T79" s="616">
        <v>785</v>
      </c>
      <c r="U79" s="71"/>
      <c r="V79" s="230"/>
    </row>
    <row r="80" spans="1:22" ht="13.5" customHeight="1">
      <c r="A80" s="230"/>
      <c r="C80" s="74" t="s">
        <v>423</v>
      </c>
      <c r="D80" s="488"/>
      <c r="E80" s="889">
        <f t="shared" si="8"/>
        <v>1867</v>
      </c>
      <c r="F80" s="488"/>
      <c r="G80" s="266">
        <v>424</v>
      </c>
      <c r="H80" s="75">
        <v>447</v>
      </c>
      <c r="I80" s="75">
        <v>492</v>
      </c>
      <c r="J80" s="616">
        <v>504</v>
      </c>
      <c r="K80" s="71"/>
      <c r="L80" s="625" t="s">
        <v>449</v>
      </c>
      <c r="M80" s="441">
        <f t="shared" si="10"/>
        <v>-0.1203319502074689</v>
      </c>
      <c r="N80" s="488"/>
      <c r="O80" s="889">
        <f t="shared" si="11"/>
        <v>482</v>
      </c>
      <c r="P80" s="488"/>
      <c r="Q80" s="266">
        <v>482</v>
      </c>
      <c r="R80" s="75"/>
      <c r="S80" s="75"/>
      <c r="T80" s="616"/>
      <c r="U80" s="71"/>
      <c r="V80" s="230"/>
    </row>
    <row r="81" spans="1:22" ht="13.5" customHeight="1">
      <c r="A81" s="230"/>
      <c r="C81" s="74" t="s">
        <v>424</v>
      </c>
      <c r="D81" s="488"/>
      <c r="E81" s="889">
        <f t="shared" si="8"/>
        <v>1397</v>
      </c>
      <c r="F81" s="488"/>
      <c r="G81" s="266">
        <v>348</v>
      </c>
      <c r="H81" s="75">
        <v>339</v>
      </c>
      <c r="I81" s="75">
        <v>362</v>
      </c>
      <c r="J81" s="616">
        <v>348</v>
      </c>
      <c r="K81" s="71"/>
      <c r="L81" s="624">
        <f t="shared" si="9"/>
        <v>0.2275922671353252</v>
      </c>
      <c r="M81" s="441">
        <f t="shared" si="10"/>
        <v>-0.016949152542372836</v>
      </c>
      <c r="N81" s="488"/>
      <c r="O81" s="889">
        <f t="shared" si="11"/>
        <v>1138</v>
      </c>
      <c r="P81" s="488"/>
      <c r="Q81" s="266">
        <v>354</v>
      </c>
      <c r="R81" s="75">
        <v>266</v>
      </c>
      <c r="S81" s="75">
        <v>264</v>
      </c>
      <c r="T81" s="616">
        <v>254</v>
      </c>
      <c r="U81" s="71"/>
      <c r="V81" s="230"/>
    </row>
    <row r="82" spans="1:22" s="283" customFormat="1" ht="13.5" customHeight="1">
      <c r="A82" s="315"/>
      <c r="B82" s="294"/>
      <c r="C82" s="316" t="s">
        <v>479</v>
      </c>
      <c r="D82" s="890"/>
      <c r="E82" s="891">
        <f t="shared" si="8"/>
        <v>732</v>
      </c>
      <c r="F82" s="890"/>
      <c r="G82" s="621">
        <v>188</v>
      </c>
      <c r="H82" s="279">
        <v>177</v>
      </c>
      <c r="I82" s="279">
        <v>188</v>
      </c>
      <c r="J82" s="622">
        <v>179</v>
      </c>
      <c r="K82" s="330"/>
      <c r="L82" s="651" t="s">
        <v>449</v>
      </c>
      <c r="M82" s="1066">
        <f t="shared" si="10"/>
        <v>-0.06000000000000005</v>
      </c>
      <c r="N82" s="890"/>
      <c r="O82" s="891">
        <f t="shared" si="11"/>
        <v>200</v>
      </c>
      <c r="P82" s="890"/>
      <c r="Q82" s="621">
        <v>200</v>
      </c>
      <c r="R82" s="279"/>
      <c r="S82" s="279"/>
      <c r="T82" s="622"/>
      <c r="U82" s="330"/>
      <c r="V82" s="315"/>
    </row>
    <row r="83" spans="1:22" s="283" customFormat="1" ht="12.75" customHeight="1">
      <c r="A83" s="315"/>
      <c r="B83" s="294"/>
      <c r="C83" s="316" t="s">
        <v>284</v>
      </c>
      <c r="D83" s="890"/>
      <c r="E83" s="891">
        <f t="shared" si="8"/>
        <v>13</v>
      </c>
      <c r="F83" s="890"/>
      <c r="G83" s="621">
        <v>3</v>
      </c>
      <c r="H83" s="279">
        <v>3</v>
      </c>
      <c r="I83" s="279">
        <v>4</v>
      </c>
      <c r="J83" s="622">
        <v>3</v>
      </c>
      <c r="K83" s="330"/>
      <c r="L83" s="640">
        <f t="shared" si="9"/>
        <v>-0.23529411764705888</v>
      </c>
      <c r="M83" s="1066">
        <f t="shared" si="10"/>
        <v>-0.4</v>
      </c>
      <c r="N83" s="890"/>
      <c r="O83" s="891">
        <f t="shared" si="11"/>
        <v>17</v>
      </c>
      <c r="P83" s="890"/>
      <c r="Q83" s="621">
        <v>5</v>
      </c>
      <c r="R83" s="279">
        <v>4</v>
      </c>
      <c r="S83" s="279">
        <v>4</v>
      </c>
      <c r="T83" s="622">
        <v>4</v>
      </c>
      <c r="U83" s="330"/>
      <c r="V83" s="315"/>
    </row>
    <row r="84" spans="1:22" ht="13.5" customHeight="1">
      <c r="A84" s="230"/>
      <c r="C84" s="74" t="s">
        <v>482</v>
      </c>
      <c r="D84" s="488"/>
      <c r="E84" s="889">
        <f t="shared" si="8"/>
        <v>1</v>
      </c>
      <c r="F84" s="488"/>
      <c r="G84" s="266">
        <v>0</v>
      </c>
      <c r="H84" s="75">
        <v>0</v>
      </c>
      <c r="I84" s="536">
        <v>0</v>
      </c>
      <c r="J84" s="616">
        <v>1</v>
      </c>
      <c r="K84" s="71"/>
      <c r="L84" s="625" t="s">
        <v>449</v>
      </c>
      <c r="M84" s="581" t="s">
        <v>449</v>
      </c>
      <c r="N84" s="488"/>
      <c r="O84" s="889">
        <f t="shared" si="11"/>
        <v>-2</v>
      </c>
      <c r="P84" s="488"/>
      <c r="Q84" s="266">
        <v>-3</v>
      </c>
      <c r="R84" s="75">
        <v>1</v>
      </c>
      <c r="S84" s="75">
        <v>-1</v>
      </c>
      <c r="T84" s="616">
        <v>1</v>
      </c>
      <c r="U84" s="71"/>
      <c r="V84" s="230"/>
    </row>
    <row r="85" spans="1:22" s="12" customFormat="1" ht="12.75" customHeight="1">
      <c r="A85" s="236"/>
      <c r="B85" s="48"/>
      <c r="C85" s="206" t="s">
        <v>246</v>
      </c>
      <c r="D85" s="497"/>
      <c r="E85" s="504">
        <f>SUM(E78:E81)+E84</f>
        <v>10127</v>
      </c>
      <c r="F85" s="499"/>
      <c r="G85" s="219">
        <f>SUM(G78:G81)+G84</f>
        <v>2517</v>
      </c>
      <c r="H85" s="218">
        <f>SUM(H78:H81)+H84</f>
        <v>2513</v>
      </c>
      <c r="I85" s="218">
        <f>SUM(I78:I81)+I84</f>
        <v>2573</v>
      </c>
      <c r="J85" s="218">
        <f>SUM(J78:J81)+J84</f>
        <v>2524</v>
      </c>
      <c r="K85" s="218"/>
      <c r="L85" s="614">
        <f t="shared" si="9"/>
        <v>0.18085354477611948</v>
      </c>
      <c r="M85" s="424">
        <f t="shared" si="10"/>
        <v>-0.015258215962441368</v>
      </c>
      <c r="N85" s="498"/>
      <c r="O85" s="504">
        <f>SUM(O78:O81)+O84</f>
        <v>8576</v>
      </c>
      <c r="P85" s="498"/>
      <c r="Q85" s="219">
        <f>SUM(Q78:Q81)+Q84</f>
        <v>2556</v>
      </c>
      <c r="R85" s="218">
        <f>SUM(R78:R81)+R84</f>
        <v>2015</v>
      </c>
      <c r="S85" s="218">
        <f>SUM(S78:S81)+S84</f>
        <v>2001</v>
      </c>
      <c r="T85" s="218">
        <f>SUM(T78:T81)+T84</f>
        <v>2004</v>
      </c>
      <c r="U85" s="77"/>
      <c r="V85" s="236"/>
    </row>
    <row r="86" spans="1:22" ht="13.5">
      <c r="A86" s="230"/>
      <c r="C86" s="79"/>
      <c r="D86" s="488"/>
      <c r="E86" s="505"/>
      <c r="F86" s="488"/>
      <c r="G86" s="465"/>
      <c r="H86" s="629"/>
      <c r="I86" s="629"/>
      <c r="J86" s="629"/>
      <c r="K86" s="195"/>
      <c r="L86" s="512"/>
      <c r="M86" s="466"/>
      <c r="N86" s="488"/>
      <c r="O86" s="505"/>
      <c r="P86" s="488"/>
      <c r="Q86" s="268"/>
      <c r="R86" s="154"/>
      <c r="S86" s="629"/>
      <c r="T86" s="629"/>
      <c r="U86" s="71"/>
      <c r="V86" s="230"/>
    </row>
    <row r="87" spans="1:22" s="12" customFormat="1" ht="14.25">
      <c r="A87" s="236"/>
      <c r="B87" s="48"/>
      <c r="C87" s="314" t="s">
        <v>401</v>
      </c>
      <c r="D87" s="497"/>
      <c r="E87" s="892">
        <f>SUM(G87:J87)</f>
        <v>3</v>
      </c>
      <c r="F87" s="497"/>
      <c r="G87" s="301">
        <v>1</v>
      </c>
      <c r="H87" s="302">
        <v>1</v>
      </c>
      <c r="I87" s="302">
        <v>-1</v>
      </c>
      <c r="J87" s="636">
        <v>2</v>
      </c>
      <c r="K87" s="77"/>
      <c r="L87" s="980">
        <f>E87/O87-1</f>
        <v>-0.5</v>
      </c>
      <c r="M87" s="798">
        <f>G87/Q87-1</f>
        <v>-0.5</v>
      </c>
      <c r="N87" s="497"/>
      <c r="O87" s="892">
        <f>SUM(Q87:T87)</f>
        <v>6</v>
      </c>
      <c r="P87" s="497"/>
      <c r="Q87" s="301">
        <v>2</v>
      </c>
      <c r="R87" s="302">
        <v>2</v>
      </c>
      <c r="S87" s="302">
        <v>1</v>
      </c>
      <c r="T87" s="636">
        <v>1</v>
      </c>
      <c r="U87" s="77"/>
      <c r="V87" s="236"/>
    </row>
    <row r="88" spans="1:22" ht="13.5">
      <c r="A88" s="230"/>
      <c r="C88" s="79"/>
      <c r="D88" s="488"/>
      <c r="E88" s="505"/>
      <c r="F88" s="488"/>
      <c r="G88" s="465"/>
      <c r="H88" s="629"/>
      <c r="I88" s="629"/>
      <c r="J88" s="629"/>
      <c r="K88" s="195"/>
      <c r="L88" s="1043"/>
      <c r="M88" s="1062"/>
      <c r="N88" s="488"/>
      <c r="O88" s="505"/>
      <c r="P88" s="488"/>
      <c r="Q88" s="268"/>
      <c r="R88" s="154"/>
      <c r="S88" s="629"/>
      <c r="T88" s="629"/>
      <c r="U88" s="71"/>
      <c r="V88" s="230"/>
    </row>
    <row r="89" spans="1:22" s="12" customFormat="1" ht="14.25">
      <c r="A89" s="236"/>
      <c r="B89" s="48"/>
      <c r="C89" s="314" t="s">
        <v>404</v>
      </c>
      <c r="D89" s="497"/>
      <c r="E89" s="502">
        <f>E76+E85+E87</f>
        <v>14427</v>
      </c>
      <c r="F89" s="499"/>
      <c r="G89" s="386">
        <f>G76+G85+G87</f>
        <v>3615</v>
      </c>
      <c r="H89" s="333">
        <f>H76+H85+H87</f>
        <v>3626</v>
      </c>
      <c r="I89" s="333">
        <f>I76+I85+I87</f>
        <v>3654</v>
      </c>
      <c r="J89" s="333">
        <f>J76+J85+J87</f>
        <v>3532</v>
      </c>
      <c r="K89" s="218"/>
      <c r="L89" s="614">
        <f>E89/O89-1</f>
        <v>0.1577722494181848</v>
      </c>
      <c r="M89" s="424">
        <f>G89/Q89-1</f>
        <v>0.010058675607711676</v>
      </c>
      <c r="N89" s="498"/>
      <c r="O89" s="502">
        <f>O76+O85+O87</f>
        <v>12461</v>
      </c>
      <c r="P89" s="498"/>
      <c r="Q89" s="219">
        <f>Q76+Q85+Q87</f>
        <v>3579</v>
      </c>
      <c r="R89" s="218">
        <f>R76+R85+R87</f>
        <v>3007</v>
      </c>
      <c r="S89" s="333">
        <f>S76+S85+S87</f>
        <v>2957</v>
      </c>
      <c r="T89" s="333">
        <f>T76+T85+T87</f>
        <v>2918</v>
      </c>
      <c r="U89" s="206"/>
      <c r="V89" s="236"/>
    </row>
    <row r="90" spans="1:22" ht="14.25">
      <c r="A90" s="230"/>
      <c r="C90" s="48"/>
      <c r="D90" s="488"/>
      <c r="E90" s="497"/>
      <c r="F90" s="488"/>
      <c r="G90" s="167"/>
      <c r="H90" s="146"/>
      <c r="I90" s="146"/>
      <c r="J90" s="146"/>
      <c r="K90" s="71"/>
      <c r="L90" s="632"/>
      <c r="M90" s="391"/>
      <c r="N90" s="488"/>
      <c r="O90" s="497"/>
      <c r="P90" s="488"/>
      <c r="Q90" s="167"/>
      <c r="R90" s="146"/>
      <c r="S90" s="146"/>
      <c r="T90" s="146"/>
      <c r="U90" s="71"/>
      <c r="V90" s="230"/>
    </row>
    <row r="91" spans="1:22" ht="9" customHeight="1">
      <c r="A91" s="230"/>
      <c r="B91" s="231"/>
      <c r="C91" s="232"/>
      <c r="D91" s="232"/>
      <c r="E91" s="232"/>
      <c r="F91" s="232"/>
      <c r="G91" s="240"/>
      <c r="H91" s="240"/>
      <c r="I91" s="240"/>
      <c r="J91" s="240"/>
      <c r="K91" s="232"/>
      <c r="L91" s="242"/>
      <c r="M91" s="242"/>
      <c r="N91" s="232"/>
      <c r="O91" s="232"/>
      <c r="P91" s="232"/>
      <c r="Q91" s="240"/>
      <c r="R91" s="240"/>
      <c r="S91" s="240"/>
      <c r="T91" s="240"/>
      <c r="U91" s="232"/>
      <c r="V91" s="230"/>
    </row>
    <row r="92" spans="1:253" ht="13.5" customHeight="1">
      <c r="A92" s="83"/>
      <c r="B92" s="171" t="s">
        <v>570</v>
      </c>
      <c r="C92" s="72"/>
      <c r="D92" s="83"/>
      <c r="E92" s="171"/>
      <c r="F92" s="83"/>
      <c r="G92" s="639"/>
      <c r="H92" s="639"/>
      <c r="I92" s="639"/>
      <c r="J92" s="639"/>
      <c r="K92" s="152"/>
      <c r="L92" s="642"/>
      <c r="M92" s="642"/>
      <c r="N92" s="83"/>
      <c r="O92" s="171"/>
      <c r="P92" s="83"/>
      <c r="Q92" s="638"/>
      <c r="R92" s="443"/>
      <c r="S92" s="638"/>
      <c r="T92" s="639"/>
      <c r="U92" s="171"/>
      <c r="V92" s="83"/>
      <c r="W92" s="544"/>
      <c r="X92" s="71"/>
      <c r="Y92" s="344"/>
      <c r="Z92" s="544"/>
      <c r="AA92" s="71"/>
      <c r="AB92" s="344"/>
      <c r="AC92" s="544"/>
      <c r="AD92" s="71"/>
      <c r="AE92" s="344"/>
      <c r="AF92" s="544"/>
      <c r="AG92" s="71"/>
      <c r="AH92" s="344"/>
      <c r="AI92" s="544"/>
      <c r="AJ92" s="71"/>
      <c r="AK92" s="344"/>
      <c r="AL92" s="544"/>
      <c r="AM92" s="71"/>
      <c r="AN92" s="344"/>
      <c r="AO92" s="544"/>
      <c r="AP92" s="71"/>
      <c r="AQ92" s="344"/>
      <c r="AR92" s="544"/>
      <c r="AS92" s="71"/>
      <c r="AT92" s="344"/>
      <c r="AU92" s="544"/>
      <c r="AV92" s="71"/>
      <c r="AW92" s="344"/>
      <c r="AX92" s="544"/>
      <c r="AY92" s="71"/>
      <c r="AZ92" s="344"/>
      <c r="BA92" s="544"/>
      <c r="BB92" s="71"/>
      <c r="BC92" s="344"/>
      <c r="BD92" s="544"/>
      <c r="BE92" s="71"/>
      <c r="BF92" s="344"/>
      <c r="BG92" s="544"/>
      <c r="BH92" s="71"/>
      <c r="BI92" s="344"/>
      <c r="BJ92" s="544"/>
      <c r="BK92" s="71"/>
      <c r="BL92" s="344"/>
      <c r="BM92" s="544"/>
      <c r="BN92" s="71"/>
      <c r="BO92" s="344"/>
      <c r="BP92" s="544"/>
      <c r="BQ92" s="71"/>
      <c r="BR92" s="344"/>
      <c r="BS92" s="544"/>
      <c r="BT92" s="71"/>
      <c r="BU92" s="344"/>
      <c r="BV92" s="544"/>
      <c r="BW92" s="71"/>
      <c r="BX92" s="344"/>
      <c r="BY92" s="544"/>
      <c r="BZ92" s="71"/>
      <c r="CA92" s="344"/>
      <c r="CB92" s="544"/>
      <c r="CC92" s="71"/>
      <c r="CD92" s="344"/>
      <c r="CE92" s="544"/>
      <c r="CF92" s="71"/>
      <c r="CG92" s="344"/>
      <c r="CH92" s="544"/>
      <c r="CI92" s="71"/>
      <c r="CJ92" s="344"/>
      <c r="CK92" s="544"/>
      <c r="CL92" s="71"/>
      <c r="CM92" s="344"/>
      <c r="CN92" s="544"/>
      <c r="CO92" s="71"/>
      <c r="CP92" s="344"/>
      <c r="CQ92" s="544"/>
      <c r="CR92" s="71"/>
      <c r="CS92" s="344"/>
      <c r="CT92" s="544"/>
      <c r="CU92" s="71"/>
      <c r="CV92" s="344"/>
      <c r="CW92" s="544"/>
      <c r="CX92" s="71"/>
      <c r="CY92" s="344"/>
      <c r="CZ92" s="544"/>
      <c r="DA92" s="71"/>
      <c r="DB92" s="344"/>
      <c r="DC92" s="544"/>
      <c r="DD92" s="71"/>
      <c r="DE92" s="344"/>
      <c r="DF92" s="544"/>
      <c r="DG92" s="71"/>
      <c r="DH92" s="344"/>
      <c r="DI92" s="544"/>
      <c r="DJ92" s="71"/>
      <c r="DK92" s="344"/>
      <c r="DL92" s="544"/>
      <c r="DM92" s="71"/>
      <c r="DN92" s="344"/>
      <c r="DO92" s="544"/>
      <c r="DP92" s="71"/>
      <c r="DQ92" s="344"/>
      <c r="DR92" s="544"/>
      <c r="DS92" s="71"/>
      <c r="DT92" s="344"/>
      <c r="DU92" s="544"/>
      <c r="DV92" s="71"/>
      <c r="DW92" s="344"/>
      <c r="DX92" s="544"/>
      <c r="DY92" s="71"/>
      <c r="DZ92" s="344"/>
      <c r="EA92" s="544"/>
      <c r="EB92" s="71"/>
      <c r="EC92" s="344"/>
      <c r="ED92" s="544"/>
      <c r="EE92" s="71"/>
      <c r="EF92" s="344"/>
      <c r="EG92" s="544"/>
      <c r="EH92" s="71"/>
      <c r="EI92" s="344"/>
      <c r="EJ92" s="544"/>
      <c r="EK92" s="71"/>
      <c r="EL92" s="344"/>
      <c r="EM92" s="544"/>
      <c r="EN92" s="71"/>
      <c r="EO92" s="344"/>
      <c r="EP92" s="544"/>
      <c r="EQ92" s="71"/>
      <c r="ER92" s="344"/>
      <c r="ES92" s="544"/>
      <c r="ET92" s="71"/>
      <c r="EU92" s="344"/>
      <c r="EV92" s="544"/>
      <c r="EW92" s="71"/>
      <c r="EX92" s="344"/>
      <c r="EY92" s="544"/>
      <c r="EZ92" s="71"/>
      <c r="FA92" s="344"/>
      <c r="FB92" s="544"/>
      <c r="FC92" s="71"/>
      <c r="FD92" s="344"/>
      <c r="FE92" s="544"/>
      <c r="FF92" s="71"/>
      <c r="FG92" s="344"/>
      <c r="FH92" s="544"/>
      <c r="FI92" s="71"/>
      <c r="FJ92" s="344"/>
      <c r="FK92" s="544"/>
      <c r="FL92" s="71"/>
      <c r="FM92" s="344"/>
      <c r="FN92" s="544"/>
      <c r="FO92" s="71"/>
      <c r="FP92" s="344"/>
      <c r="FQ92" s="544"/>
      <c r="FR92" s="71"/>
      <c r="FS92" s="344"/>
      <c r="FT92" s="544"/>
      <c r="FU92" s="71"/>
      <c r="FV92" s="344"/>
      <c r="FW92" s="544"/>
      <c r="FX92" s="71"/>
      <c r="FY92" s="344"/>
      <c r="FZ92" s="544"/>
      <c r="GA92" s="71"/>
      <c r="GB92" s="344"/>
      <c r="GC92" s="544"/>
      <c r="GD92" s="71"/>
      <c r="GE92" s="344"/>
      <c r="GF92" s="544"/>
      <c r="GG92" s="71"/>
      <c r="GH92" s="344"/>
      <c r="GI92" s="544"/>
      <c r="GJ92" s="71"/>
      <c r="GK92" s="344"/>
      <c r="GL92" s="544"/>
      <c r="GM92" s="71"/>
      <c r="GN92" s="344"/>
      <c r="GO92" s="544"/>
      <c r="GP92" s="71"/>
      <c r="GQ92" s="344"/>
      <c r="GR92" s="544"/>
      <c r="GS92" s="71"/>
      <c r="GT92" s="344"/>
      <c r="GU92" s="544"/>
      <c r="GV92" s="71"/>
      <c r="GW92" s="344"/>
      <c r="GX92" s="544"/>
      <c r="GY92" s="71"/>
      <c r="GZ92" s="344"/>
      <c r="HA92" s="544"/>
      <c r="HB92" s="71"/>
      <c r="HC92" s="344"/>
      <c r="HD92" s="544"/>
      <c r="HE92" s="71"/>
      <c r="HF92" s="344"/>
      <c r="HG92" s="544"/>
      <c r="HH92" s="71"/>
      <c r="HI92" s="344"/>
      <c r="HJ92" s="544"/>
      <c r="HK92" s="71"/>
      <c r="HL92" s="344"/>
      <c r="HM92" s="544"/>
      <c r="HN92" s="71"/>
      <c r="HO92" s="344"/>
      <c r="HP92" s="544"/>
      <c r="HQ92" s="71"/>
      <c r="HR92" s="344"/>
      <c r="HS92" s="544"/>
      <c r="HT92" s="71"/>
      <c r="HU92" s="344"/>
      <c r="HV92" s="544"/>
      <c r="HW92" s="71"/>
      <c r="HX92" s="344"/>
      <c r="HY92" s="544"/>
      <c r="HZ92" s="71"/>
      <c r="IA92" s="344"/>
      <c r="IB92" s="544"/>
      <c r="IC92" s="71"/>
      <c r="ID92" s="344"/>
      <c r="IE92" s="544"/>
      <c r="IF92" s="71"/>
      <c r="IG92" s="344"/>
      <c r="IH92" s="544"/>
      <c r="II92" s="71"/>
      <c r="IJ92" s="344"/>
      <c r="IK92" s="544"/>
      <c r="IL92" s="71"/>
      <c r="IM92" s="344"/>
      <c r="IN92" s="544"/>
      <c r="IO92" s="71"/>
      <c r="IP92" s="344"/>
      <c r="IQ92" s="544"/>
      <c r="IR92" s="71"/>
      <c r="IS92" s="344"/>
    </row>
    <row r="93" spans="1:253" ht="13.5" customHeight="1">
      <c r="A93" s="83"/>
      <c r="B93" s="171" t="s">
        <v>450</v>
      </c>
      <c r="C93" s="72"/>
      <c r="D93" s="83"/>
      <c r="E93" s="171"/>
      <c r="F93" s="83"/>
      <c r="G93" s="639"/>
      <c r="H93" s="639"/>
      <c r="I93" s="639"/>
      <c r="J93" s="639"/>
      <c r="K93" s="152"/>
      <c r="L93" s="642"/>
      <c r="M93" s="642"/>
      <c r="N93" s="83"/>
      <c r="O93" s="171"/>
      <c r="P93" s="83"/>
      <c r="Q93" s="638"/>
      <c r="R93" s="443"/>
      <c r="S93" s="638"/>
      <c r="T93" s="639"/>
      <c r="U93" s="171"/>
      <c r="V93" s="83"/>
      <c r="W93" s="544"/>
      <c r="X93" s="71"/>
      <c r="Y93" s="344"/>
      <c r="Z93" s="544"/>
      <c r="AA93" s="71"/>
      <c r="AB93" s="344"/>
      <c r="AC93" s="544"/>
      <c r="AD93" s="71"/>
      <c r="AE93" s="344"/>
      <c r="AF93" s="544"/>
      <c r="AG93" s="71"/>
      <c r="AH93" s="344"/>
      <c r="AI93" s="544"/>
      <c r="AJ93" s="71"/>
      <c r="AK93" s="344"/>
      <c r="AL93" s="544"/>
      <c r="AM93" s="71"/>
      <c r="AN93" s="344"/>
      <c r="AO93" s="544"/>
      <c r="AP93" s="71"/>
      <c r="AQ93" s="344"/>
      <c r="AR93" s="544"/>
      <c r="AS93" s="71"/>
      <c r="AT93" s="344"/>
      <c r="AU93" s="544"/>
      <c r="AV93" s="71"/>
      <c r="AW93" s="344"/>
      <c r="AX93" s="544"/>
      <c r="AY93" s="71"/>
      <c r="AZ93" s="344"/>
      <c r="BA93" s="544"/>
      <c r="BB93" s="71"/>
      <c r="BC93" s="344"/>
      <c r="BD93" s="544"/>
      <c r="BE93" s="71"/>
      <c r="BF93" s="344"/>
      <c r="BG93" s="544"/>
      <c r="BH93" s="71"/>
      <c r="BI93" s="344"/>
      <c r="BJ93" s="544"/>
      <c r="BK93" s="71"/>
      <c r="BL93" s="344"/>
      <c r="BM93" s="544"/>
      <c r="BN93" s="71"/>
      <c r="BO93" s="344"/>
      <c r="BP93" s="544"/>
      <c r="BQ93" s="71"/>
      <c r="BR93" s="344"/>
      <c r="BS93" s="544"/>
      <c r="BT93" s="71"/>
      <c r="BU93" s="344"/>
      <c r="BV93" s="544"/>
      <c r="BW93" s="71"/>
      <c r="BX93" s="344"/>
      <c r="BY93" s="544"/>
      <c r="BZ93" s="71"/>
      <c r="CA93" s="344"/>
      <c r="CB93" s="544"/>
      <c r="CC93" s="71"/>
      <c r="CD93" s="344"/>
      <c r="CE93" s="544"/>
      <c r="CF93" s="71"/>
      <c r="CG93" s="344"/>
      <c r="CH93" s="544"/>
      <c r="CI93" s="71"/>
      <c r="CJ93" s="344"/>
      <c r="CK93" s="544"/>
      <c r="CL93" s="71"/>
      <c r="CM93" s="344"/>
      <c r="CN93" s="544"/>
      <c r="CO93" s="71"/>
      <c r="CP93" s="344"/>
      <c r="CQ93" s="544"/>
      <c r="CR93" s="71"/>
      <c r="CS93" s="344"/>
      <c r="CT93" s="544"/>
      <c r="CU93" s="71"/>
      <c r="CV93" s="344"/>
      <c r="CW93" s="544"/>
      <c r="CX93" s="71"/>
      <c r="CY93" s="344"/>
      <c r="CZ93" s="544"/>
      <c r="DA93" s="71"/>
      <c r="DB93" s="344"/>
      <c r="DC93" s="544"/>
      <c r="DD93" s="71"/>
      <c r="DE93" s="344"/>
      <c r="DF93" s="544"/>
      <c r="DG93" s="71"/>
      <c r="DH93" s="344"/>
      <c r="DI93" s="544"/>
      <c r="DJ93" s="71"/>
      <c r="DK93" s="344"/>
      <c r="DL93" s="544"/>
      <c r="DM93" s="71"/>
      <c r="DN93" s="344"/>
      <c r="DO93" s="544"/>
      <c r="DP93" s="71"/>
      <c r="DQ93" s="344"/>
      <c r="DR93" s="544"/>
      <c r="DS93" s="71"/>
      <c r="DT93" s="344"/>
      <c r="DU93" s="544"/>
      <c r="DV93" s="71"/>
      <c r="DW93" s="344"/>
      <c r="DX93" s="544"/>
      <c r="DY93" s="71"/>
      <c r="DZ93" s="344"/>
      <c r="EA93" s="544"/>
      <c r="EB93" s="71"/>
      <c r="EC93" s="344"/>
      <c r="ED93" s="544"/>
      <c r="EE93" s="71"/>
      <c r="EF93" s="344"/>
      <c r="EG93" s="544"/>
      <c r="EH93" s="71"/>
      <c r="EI93" s="344"/>
      <c r="EJ93" s="544"/>
      <c r="EK93" s="71"/>
      <c r="EL93" s="344"/>
      <c r="EM93" s="544"/>
      <c r="EN93" s="71"/>
      <c r="EO93" s="344"/>
      <c r="EP93" s="544"/>
      <c r="EQ93" s="71"/>
      <c r="ER93" s="344"/>
      <c r="ES93" s="544"/>
      <c r="ET93" s="71"/>
      <c r="EU93" s="344"/>
      <c r="EV93" s="544"/>
      <c r="EW93" s="71"/>
      <c r="EX93" s="344"/>
      <c r="EY93" s="544"/>
      <c r="EZ93" s="71"/>
      <c r="FA93" s="344"/>
      <c r="FB93" s="544"/>
      <c r="FC93" s="71"/>
      <c r="FD93" s="344"/>
      <c r="FE93" s="544"/>
      <c r="FF93" s="71"/>
      <c r="FG93" s="344"/>
      <c r="FH93" s="544"/>
      <c r="FI93" s="71"/>
      <c r="FJ93" s="344"/>
      <c r="FK93" s="544"/>
      <c r="FL93" s="71"/>
      <c r="FM93" s="344"/>
      <c r="FN93" s="544"/>
      <c r="FO93" s="71"/>
      <c r="FP93" s="344"/>
      <c r="FQ93" s="544"/>
      <c r="FR93" s="71"/>
      <c r="FS93" s="344"/>
      <c r="FT93" s="544"/>
      <c r="FU93" s="71"/>
      <c r="FV93" s="344"/>
      <c r="FW93" s="544"/>
      <c r="FX93" s="71"/>
      <c r="FY93" s="344"/>
      <c r="FZ93" s="544"/>
      <c r="GA93" s="71"/>
      <c r="GB93" s="344"/>
      <c r="GC93" s="544"/>
      <c r="GD93" s="71"/>
      <c r="GE93" s="344"/>
      <c r="GF93" s="544"/>
      <c r="GG93" s="71"/>
      <c r="GH93" s="344"/>
      <c r="GI93" s="544"/>
      <c r="GJ93" s="71"/>
      <c r="GK93" s="344"/>
      <c r="GL93" s="544"/>
      <c r="GM93" s="71"/>
      <c r="GN93" s="344"/>
      <c r="GO93" s="544"/>
      <c r="GP93" s="71"/>
      <c r="GQ93" s="344"/>
      <c r="GR93" s="544"/>
      <c r="GS93" s="71"/>
      <c r="GT93" s="344"/>
      <c r="GU93" s="544"/>
      <c r="GV93" s="71"/>
      <c r="GW93" s="344"/>
      <c r="GX93" s="544"/>
      <c r="GY93" s="71"/>
      <c r="GZ93" s="344"/>
      <c r="HA93" s="544"/>
      <c r="HB93" s="71"/>
      <c r="HC93" s="344"/>
      <c r="HD93" s="544"/>
      <c r="HE93" s="71"/>
      <c r="HF93" s="344"/>
      <c r="HG93" s="544"/>
      <c r="HH93" s="71"/>
      <c r="HI93" s="344"/>
      <c r="HJ93" s="544"/>
      <c r="HK93" s="71"/>
      <c r="HL93" s="344"/>
      <c r="HM93" s="544"/>
      <c r="HN93" s="71"/>
      <c r="HO93" s="344"/>
      <c r="HP93" s="544"/>
      <c r="HQ93" s="71"/>
      <c r="HR93" s="344"/>
      <c r="HS93" s="544"/>
      <c r="HT93" s="71"/>
      <c r="HU93" s="344"/>
      <c r="HV93" s="544"/>
      <c r="HW93" s="71"/>
      <c r="HX93" s="344"/>
      <c r="HY93" s="544"/>
      <c r="HZ93" s="71"/>
      <c r="IA93" s="344"/>
      <c r="IB93" s="544"/>
      <c r="IC93" s="71"/>
      <c r="ID93" s="344"/>
      <c r="IE93" s="544"/>
      <c r="IF93" s="71"/>
      <c r="IG93" s="344"/>
      <c r="IH93" s="544"/>
      <c r="II93" s="71"/>
      <c r="IJ93" s="344"/>
      <c r="IK93" s="544"/>
      <c r="IL93" s="71"/>
      <c r="IM93" s="344"/>
      <c r="IN93" s="544"/>
      <c r="IO93" s="71"/>
      <c r="IP93" s="344"/>
      <c r="IQ93" s="544"/>
      <c r="IR93" s="71"/>
      <c r="IS93" s="344"/>
    </row>
    <row r="94" spans="1:22" ht="13.5">
      <c r="A94" s="562"/>
      <c r="B94" s="563" t="s">
        <v>417</v>
      </c>
      <c r="C94" s="564"/>
      <c r="D94" s="564"/>
      <c r="E94" s="564"/>
      <c r="F94" s="564"/>
      <c r="G94" s="565"/>
      <c r="H94" s="565"/>
      <c r="I94" s="565"/>
      <c r="J94" s="565"/>
      <c r="K94" s="564"/>
      <c r="L94" s="643"/>
      <c r="M94" s="643"/>
      <c r="N94" s="564"/>
      <c r="O94" s="564"/>
      <c r="P94" s="564"/>
      <c r="Q94" s="565"/>
      <c r="R94" s="565"/>
      <c r="S94" s="565"/>
      <c r="T94" s="565"/>
      <c r="U94" s="564"/>
      <c r="V94" s="562"/>
    </row>
    <row r="95" spans="1:22" ht="13.5" customHeight="1">
      <c r="A95" s="83"/>
      <c r="B95" s="171" t="s">
        <v>436</v>
      </c>
      <c r="C95" s="72"/>
      <c r="D95" s="72"/>
      <c r="E95" s="72"/>
      <c r="F95" s="72"/>
      <c r="G95" s="639"/>
      <c r="H95" s="639"/>
      <c r="I95" s="639"/>
      <c r="J95" s="639"/>
      <c r="K95" s="152"/>
      <c r="L95" s="642"/>
      <c r="M95" s="642"/>
      <c r="N95" s="72"/>
      <c r="O95" s="72"/>
      <c r="P95" s="72"/>
      <c r="Q95" s="385"/>
      <c r="R95" s="385"/>
      <c r="S95" s="385"/>
      <c r="T95" s="639"/>
      <c r="U95" s="72"/>
      <c r="V95" s="83"/>
    </row>
    <row r="96" spans="1:22" ht="13.5" customHeight="1">
      <c r="A96" s="83"/>
      <c r="B96" s="171" t="s">
        <v>419</v>
      </c>
      <c r="C96" s="72"/>
      <c r="D96" s="72"/>
      <c r="E96" s="72"/>
      <c r="F96" s="72"/>
      <c r="G96" s="639"/>
      <c r="H96" s="639"/>
      <c r="I96" s="639"/>
      <c r="J96" s="639"/>
      <c r="K96" s="152"/>
      <c r="L96" s="642"/>
      <c r="M96" s="642"/>
      <c r="N96" s="72"/>
      <c r="O96" s="72"/>
      <c r="P96" s="72"/>
      <c r="Q96" s="385"/>
      <c r="R96" s="385"/>
      <c r="S96" s="385"/>
      <c r="T96" s="639"/>
      <c r="U96" s="72"/>
      <c r="V96" s="83"/>
    </row>
  </sheetData>
  <sheetProtection password="C7A0" sheet="1" objects="1" scenarios="1"/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58" r:id="rId1"/>
  <headerFooter alignWithMargins="0">
    <oddFooter xml:space="preserve">&amp;L&amp;"KPN Sans,Regular"KPN Investor Relations&amp;C&amp;"KPN Sans,Regular"&amp;A&amp;R&amp;"KPN Sans,Regular"Q4 2008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7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.25" style="8" customWidth="1"/>
    <col min="2" max="2" width="0.875" style="70" customWidth="1"/>
    <col min="3" max="3" width="39.75390625" style="10" bestFit="1" customWidth="1"/>
    <col min="4" max="4" width="1.75390625" style="10" customWidth="1"/>
    <col min="5" max="5" width="9.00390625" style="10" customWidth="1"/>
    <col min="6" max="6" width="1.75390625" style="10" customWidth="1"/>
    <col min="7" max="10" width="9.00390625" style="439" customWidth="1"/>
    <col min="11" max="11" width="1.75390625" style="10" customWidth="1"/>
    <col min="12" max="13" width="7.75390625" style="328" customWidth="1"/>
    <col min="14" max="14" width="1.75390625" style="10" customWidth="1"/>
    <col min="15" max="15" width="9.00390625" style="10" customWidth="1"/>
    <col min="16" max="16" width="1.75390625" style="10" customWidth="1"/>
    <col min="17" max="17" width="9.00390625" style="10" customWidth="1"/>
    <col min="18" max="20" width="9.00390625" style="439" customWidth="1"/>
    <col min="21" max="21" width="0.875" style="10" customWidth="1"/>
    <col min="22" max="22" width="1.25" style="8" customWidth="1"/>
    <col min="23" max="16384" width="9.125" style="8" customWidth="1"/>
  </cols>
  <sheetData>
    <row r="1" spans="1:22" ht="9" customHeight="1">
      <c r="A1" s="230"/>
      <c r="B1" s="231"/>
      <c r="C1" s="232"/>
      <c r="D1" s="232"/>
      <c r="E1" s="232"/>
      <c r="F1" s="232"/>
      <c r="G1" s="240"/>
      <c r="H1" s="240"/>
      <c r="I1" s="240"/>
      <c r="J1" s="240"/>
      <c r="K1" s="232"/>
      <c r="L1" s="303"/>
      <c r="M1" s="303"/>
      <c r="N1" s="232"/>
      <c r="O1" s="232"/>
      <c r="P1" s="232"/>
      <c r="Q1" s="232"/>
      <c r="R1" s="240"/>
      <c r="S1" s="240"/>
      <c r="T1" s="240"/>
      <c r="U1" s="232"/>
      <c r="V1" s="230"/>
    </row>
    <row r="2" spans="1:22" ht="15" customHeight="1">
      <c r="A2" s="235"/>
      <c r="B2" s="69"/>
      <c r="C2" s="313" t="s">
        <v>72</v>
      </c>
      <c r="D2" s="872"/>
      <c r="E2" s="887">
        <v>2008</v>
      </c>
      <c r="F2" s="1063"/>
      <c r="G2" s="49" t="s">
        <v>534</v>
      </c>
      <c r="H2" s="50" t="s">
        <v>500</v>
      </c>
      <c r="I2" s="50" t="s">
        <v>408</v>
      </c>
      <c r="J2" s="50" t="s">
        <v>319</v>
      </c>
      <c r="K2" s="125"/>
      <c r="L2" s="516" t="s">
        <v>214</v>
      </c>
      <c r="M2" s="51" t="s">
        <v>214</v>
      </c>
      <c r="N2" s="872"/>
      <c r="O2" s="887">
        <v>2007</v>
      </c>
      <c r="P2" s="1063"/>
      <c r="Q2" s="49" t="s">
        <v>309</v>
      </c>
      <c r="R2" s="50" t="s">
        <v>302</v>
      </c>
      <c r="S2" s="50" t="s">
        <v>289</v>
      </c>
      <c r="T2" s="50" t="s">
        <v>265</v>
      </c>
      <c r="U2" s="48"/>
      <c r="V2" s="235"/>
    </row>
    <row r="3" spans="1:22" ht="12.75" customHeight="1">
      <c r="A3" s="230"/>
      <c r="C3" s="311" t="s">
        <v>172</v>
      </c>
      <c r="D3" s="488"/>
      <c r="E3" s="488"/>
      <c r="F3" s="479"/>
      <c r="G3" s="49"/>
      <c r="H3" s="50"/>
      <c r="I3" s="195"/>
      <c r="J3" s="195"/>
      <c r="K3" s="71"/>
      <c r="L3" s="630" t="s">
        <v>536</v>
      </c>
      <c r="M3" s="395" t="s">
        <v>535</v>
      </c>
      <c r="N3" s="488"/>
      <c r="O3" s="488"/>
      <c r="P3" s="479"/>
      <c r="Q3" s="49"/>
      <c r="R3" s="50"/>
      <c r="S3" s="50"/>
      <c r="T3" s="195"/>
      <c r="U3" s="71"/>
      <c r="V3" s="230"/>
    </row>
    <row r="4" spans="1:22" ht="12.75" customHeight="1">
      <c r="A4" s="230"/>
      <c r="C4" s="71"/>
      <c r="D4" s="488"/>
      <c r="E4" s="488"/>
      <c r="F4" s="479"/>
      <c r="G4" s="385"/>
      <c r="H4" s="71"/>
      <c r="I4" s="195"/>
      <c r="J4" s="195"/>
      <c r="K4" s="71"/>
      <c r="L4" s="631"/>
      <c r="M4" s="396"/>
      <c r="N4" s="488"/>
      <c r="O4" s="488"/>
      <c r="P4" s="479"/>
      <c r="Q4" s="72"/>
      <c r="R4" s="71"/>
      <c r="S4" s="821"/>
      <c r="T4" s="195"/>
      <c r="U4" s="71"/>
      <c r="V4" s="230"/>
    </row>
    <row r="5" spans="1:22" ht="13.5" customHeight="1">
      <c r="A5" s="230"/>
      <c r="B5" s="73"/>
      <c r="C5" s="74" t="s">
        <v>420</v>
      </c>
      <c r="D5" s="488"/>
      <c r="E5" s="873">
        <f>SUM(G5:J5)</f>
        <v>2641</v>
      </c>
      <c r="F5" s="479"/>
      <c r="G5" s="266">
        <v>676</v>
      </c>
      <c r="H5" s="75">
        <v>670</v>
      </c>
      <c r="I5" s="75">
        <v>661</v>
      </c>
      <c r="J5" s="616">
        <v>634</v>
      </c>
      <c r="K5" s="71"/>
      <c r="L5" s="624">
        <f>E5/O5-1</f>
        <v>0.04552652414885183</v>
      </c>
      <c r="M5" s="441">
        <f>G5/Q5-1</f>
        <v>0.030487804878048808</v>
      </c>
      <c r="N5" s="488"/>
      <c r="O5" s="873">
        <f>SUM(Q5:T5)</f>
        <v>2526</v>
      </c>
      <c r="P5" s="479"/>
      <c r="Q5" s="266">
        <v>656</v>
      </c>
      <c r="R5" s="75">
        <v>635</v>
      </c>
      <c r="S5" s="203">
        <v>612</v>
      </c>
      <c r="T5" s="616">
        <v>623</v>
      </c>
      <c r="U5" s="71"/>
      <c r="V5" s="230"/>
    </row>
    <row r="6" spans="1:22" ht="12.75" customHeight="1">
      <c r="A6" s="230"/>
      <c r="B6" s="73"/>
      <c r="C6" s="74" t="s">
        <v>14</v>
      </c>
      <c r="D6" s="488"/>
      <c r="E6" s="873">
        <f>SUM(G6:J6)</f>
        <v>514</v>
      </c>
      <c r="F6" s="479"/>
      <c r="G6" s="266">
        <v>129</v>
      </c>
      <c r="H6" s="75">
        <v>132</v>
      </c>
      <c r="I6" s="75">
        <v>130</v>
      </c>
      <c r="J6" s="616">
        <v>123</v>
      </c>
      <c r="K6" s="71"/>
      <c r="L6" s="624">
        <f>E6/O6-1</f>
        <v>0.03629032258064524</v>
      </c>
      <c r="M6" s="441">
        <f>G6/Q6-1</f>
        <v>-0.03007518796992481</v>
      </c>
      <c r="N6" s="488"/>
      <c r="O6" s="873">
        <f>SUM(Q6:T6)</f>
        <v>496</v>
      </c>
      <c r="P6" s="479"/>
      <c r="Q6" s="266">
        <v>133</v>
      </c>
      <c r="R6" s="75">
        <v>126</v>
      </c>
      <c r="S6" s="203">
        <v>118</v>
      </c>
      <c r="T6" s="616">
        <v>119</v>
      </c>
      <c r="U6" s="71"/>
      <c r="V6" s="230"/>
    </row>
    <row r="7" spans="1:22" ht="12.75" customHeight="1">
      <c r="A7" s="230"/>
      <c r="B7" s="73"/>
      <c r="C7" s="74" t="s">
        <v>215</v>
      </c>
      <c r="D7" s="488"/>
      <c r="E7" s="873">
        <f>SUM(G7:J7)</f>
        <v>230</v>
      </c>
      <c r="F7" s="479"/>
      <c r="G7" s="266">
        <v>56</v>
      </c>
      <c r="H7" s="75">
        <v>59</v>
      </c>
      <c r="I7" s="75">
        <v>59</v>
      </c>
      <c r="J7" s="616">
        <v>56</v>
      </c>
      <c r="K7" s="71"/>
      <c r="L7" s="624">
        <f>E7/O7-1</f>
        <v>-0.053497942386831254</v>
      </c>
      <c r="M7" s="441">
        <f>G7/Q7-1</f>
        <v>-0.08196721311475408</v>
      </c>
      <c r="N7" s="488"/>
      <c r="O7" s="873">
        <f>SUM(Q7:T7)</f>
        <v>243</v>
      </c>
      <c r="P7" s="479"/>
      <c r="Q7" s="875">
        <v>61</v>
      </c>
      <c r="R7" s="75">
        <v>63</v>
      </c>
      <c r="S7" s="203">
        <v>58</v>
      </c>
      <c r="T7" s="616">
        <v>61</v>
      </c>
      <c r="U7" s="71"/>
      <c r="V7" s="230"/>
    </row>
    <row r="8" spans="1:22" ht="13.5" customHeight="1">
      <c r="A8" s="230"/>
      <c r="B8" s="73"/>
      <c r="C8" s="74" t="s">
        <v>421</v>
      </c>
      <c r="D8" s="488"/>
      <c r="E8" s="873">
        <f>SUM(G8:J8)</f>
        <v>241</v>
      </c>
      <c r="F8" s="479"/>
      <c r="G8" s="266">
        <v>62</v>
      </c>
      <c r="H8" s="75">
        <v>65</v>
      </c>
      <c r="I8" s="75">
        <v>57</v>
      </c>
      <c r="J8" s="616">
        <v>57</v>
      </c>
      <c r="K8" s="71"/>
      <c r="L8" s="625" t="s">
        <v>552</v>
      </c>
      <c r="M8" s="441">
        <f>G8/Q8-1</f>
        <v>0.29166666666666674</v>
      </c>
      <c r="N8" s="488"/>
      <c r="O8" s="873">
        <f>SUM(Q8:T8)</f>
        <v>78</v>
      </c>
      <c r="P8" s="479"/>
      <c r="Q8" s="266">
        <v>48</v>
      </c>
      <c r="R8" s="75">
        <v>12</v>
      </c>
      <c r="S8" s="203">
        <v>9</v>
      </c>
      <c r="T8" s="616">
        <v>9</v>
      </c>
      <c r="U8" s="71"/>
      <c r="V8" s="230"/>
    </row>
    <row r="9" spans="1:22" s="12" customFormat="1" ht="12.75" customHeight="1">
      <c r="A9" s="236"/>
      <c r="B9" s="48"/>
      <c r="C9" s="206" t="s">
        <v>219</v>
      </c>
      <c r="D9" s="497"/>
      <c r="E9" s="498">
        <f>SUM(E5:E8)</f>
        <v>3626</v>
      </c>
      <c r="F9" s="498"/>
      <c r="G9" s="219">
        <f>SUM(G5:G8)</f>
        <v>923</v>
      </c>
      <c r="H9" s="218">
        <f>SUM(H5:H8)</f>
        <v>926</v>
      </c>
      <c r="I9" s="218">
        <f>SUM(I5:I8)</f>
        <v>907</v>
      </c>
      <c r="J9" s="218">
        <f>SUM(J5:J8)</f>
        <v>870</v>
      </c>
      <c r="K9" s="218"/>
      <c r="L9" s="614">
        <f>E9/O9-1</f>
        <v>0.08465450194436142</v>
      </c>
      <c r="M9" s="424">
        <f>G9/Q9-1</f>
        <v>0.027839643652561197</v>
      </c>
      <c r="N9" s="498"/>
      <c r="O9" s="498">
        <f>SUM(O5:O8)</f>
        <v>3343</v>
      </c>
      <c r="P9" s="498"/>
      <c r="Q9" s="219">
        <f>SUM(Q5:Q8)</f>
        <v>898</v>
      </c>
      <c r="R9" s="218">
        <f>SUM(R5:R8)</f>
        <v>836</v>
      </c>
      <c r="S9" s="270">
        <f>SUM(S5:S8)</f>
        <v>797</v>
      </c>
      <c r="T9" s="218">
        <f>SUM(T5:T8)</f>
        <v>812</v>
      </c>
      <c r="U9" s="77"/>
      <c r="V9" s="236"/>
    </row>
    <row r="10" spans="1:22" ht="12.75" customHeight="1">
      <c r="A10" s="230"/>
      <c r="C10" s="71"/>
      <c r="D10" s="488"/>
      <c r="E10" s="888"/>
      <c r="F10" s="479"/>
      <c r="G10" s="385"/>
      <c r="H10" s="71"/>
      <c r="I10" s="81"/>
      <c r="J10" s="81"/>
      <c r="K10" s="195"/>
      <c r="L10" s="511"/>
      <c r="M10" s="398"/>
      <c r="N10" s="488"/>
      <c r="O10" s="888"/>
      <c r="P10" s="479"/>
      <c r="Q10" s="398"/>
      <c r="R10" s="71"/>
      <c r="S10" s="822"/>
      <c r="T10" s="81"/>
      <c r="U10" s="71"/>
      <c r="V10" s="230"/>
    </row>
    <row r="11" spans="1:22" ht="12.75" customHeight="1">
      <c r="A11" s="230"/>
      <c r="C11" s="74" t="s">
        <v>108</v>
      </c>
      <c r="D11" s="488"/>
      <c r="E11" s="873">
        <f aca="true" t="shared" si="0" ref="E11:E17">SUM(G11:J11)</f>
        <v>3551</v>
      </c>
      <c r="F11" s="479"/>
      <c r="G11" s="266">
        <v>926</v>
      </c>
      <c r="H11" s="75">
        <v>896</v>
      </c>
      <c r="I11" s="825">
        <v>878</v>
      </c>
      <c r="J11" s="648">
        <v>851</v>
      </c>
      <c r="K11" s="71"/>
      <c r="L11" s="624">
        <f>E11/O11-1</f>
        <v>-0.033215355295398874</v>
      </c>
      <c r="M11" s="441">
        <f aca="true" t="shared" si="1" ref="M11:M18">G11/Q11-1</f>
        <v>-0.0032292787944026013</v>
      </c>
      <c r="N11" s="488"/>
      <c r="O11" s="873">
        <f aca="true" t="shared" si="2" ref="O11:O17">SUM(Q11:T11)</f>
        <v>3673</v>
      </c>
      <c r="P11" s="479"/>
      <c r="Q11" s="266">
        <v>929</v>
      </c>
      <c r="R11" s="75">
        <v>937</v>
      </c>
      <c r="S11" s="203">
        <v>897</v>
      </c>
      <c r="T11" s="648">
        <v>910</v>
      </c>
      <c r="U11" s="71"/>
      <c r="V11" s="230"/>
    </row>
    <row r="12" spans="1:22" ht="13.5" customHeight="1">
      <c r="A12" s="230"/>
      <c r="C12" s="74" t="s">
        <v>422</v>
      </c>
      <c r="D12" s="488"/>
      <c r="E12" s="873">
        <f t="shared" si="0"/>
        <v>2600</v>
      </c>
      <c r="F12" s="479"/>
      <c r="G12" s="266">
        <v>686</v>
      </c>
      <c r="H12" s="75">
        <v>640</v>
      </c>
      <c r="I12" s="825">
        <v>642</v>
      </c>
      <c r="J12" s="648">
        <v>632</v>
      </c>
      <c r="K12" s="71"/>
      <c r="L12" s="624">
        <f>E12/O12-1</f>
        <v>-0.019238023387400993</v>
      </c>
      <c r="M12" s="441">
        <f t="shared" si="1"/>
        <v>0.014792899408283988</v>
      </c>
      <c r="N12" s="488"/>
      <c r="O12" s="873">
        <f t="shared" si="2"/>
        <v>2651</v>
      </c>
      <c r="P12" s="479"/>
      <c r="Q12" s="266">
        <v>676</v>
      </c>
      <c r="R12" s="75">
        <v>650</v>
      </c>
      <c r="S12" s="203">
        <v>664</v>
      </c>
      <c r="T12" s="648">
        <v>661</v>
      </c>
      <c r="U12" s="71"/>
      <c r="V12" s="230"/>
    </row>
    <row r="13" spans="1:22" ht="13.5" customHeight="1">
      <c r="A13" s="230"/>
      <c r="C13" s="74" t="s">
        <v>423</v>
      </c>
      <c r="D13" s="488"/>
      <c r="E13" s="873">
        <f t="shared" si="0"/>
        <v>2000</v>
      </c>
      <c r="F13" s="479"/>
      <c r="G13" s="266">
        <v>502</v>
      </c>
      <c r="H13" s="75">
        <v>465</v>
      </c>
      <c r="I13" s="825">
        <v>519</v>
      </c>
      <c r="J13" s="648">
        <v>514</v>
      </c>
      <c r="K13" s="71"/>
      <c r="L13" s="625" t="s">
        <v>449</v>
      </c>
      <c r="M13" s="441">
        <f t="shared" si="1"/>
        <v>0.039337474120082705</v>
      </c>
      <c r="N13" s="488"/>
      <c r="O13" s="873">
        <f t="shared" si="2"/>
        <v>483</v>
      </c>
      <c r="P13" s="479"/>
      <c r="Q13" s="266">
        <v>483</v>
      </c>
      <c r="R13" s="75"/>
      <c r="S13" s="203"/>
      <c r="T13" s="648"/>
      <c r="U13" s="71"/>
      <c r="V13" s="230"/>
    </row>
    <row r="14" spans="1:22" ht="13.5" customHeight="1">
      <c r="A14" s="230"/>
      <c r="C14" s="74" t="s">
        <v>424</v>
      </c>
      <c r="D14" s="488"/>
      <c r="E14" s="873">
        <f t="shared" si="0"/>
        <v>3036</v>
      </c>
      <c r="F14" s="479"/>
      <c r="G14" s="266">
        <v>816</v>
      </c>
      <c r="H14" s="75">
        <v>716</v>
      </c>
      <c r="I14" s="825">
        <v>761</v>
      </c>
      <c r="J14" s="648">
        <v>743</v>
      </c>
      <c r="K14" s="71"/>
      <c r="L14" s="624">
        <f>E14/O14-1</f>
        <v>0.010652463382157196</v>
      </c>
      <c r="M14" s="441">
        <f t="shared" si="1"/>
        <v>0.047496790757381335</v>
      </c>
      <c r="N14" s="488"/>
      <c r="O14" s="873">
        <f t="shared" si="2"/>
        <v>3004</v>
      </c>
      <c r="P14" s="479"/>
      <c r="Q14" s="266">
        <v>779</v>
      </c>
      <c r="R14" s="75">
        <v>695</v>
      </c>
      <c r="S14" s="203">
        <v>747</v>
      </c>
      <c r="T14" s="648">
        <v>783</v>
      </c>
      <c r="U14" s="71"/>
      <c r="V14" s="230"/>
    </row>
    <row r="15" spans="1:22" s="283" customFormat="1" ht="13.5" customHeight="1">
      <c r="A15" s="315"/>
      <c r="B15" s="294"/>
      <c r="C15" s="316" t="s">
        <v>425</v>
      </c>
      <c r="D15" s="890"/>
      <c r="E15" s="886">
        <f t="shared" si="0"/>
        <v>974</v>
      </c>
      <c r="F15" s="885"/>
      <c r="G15" s="621">
        <v>298</v>
      </c>
      <c r="H15" s="279">
        <v>226</v>
      </c>
      <c r="I15" s="817">
        <v>232</v>
      </c>
      <c r="J15" s="635">
        <v>218</v>
      </c>
      <c r="K15" s="330"/>
      <c r="L15" s="651" t="s">
        <v>449</v>
      </c>
      <c r="M15" s="1066">
        <f t="shared" si="1"/>
        <v>0.21632653061224483</v>
      </c>
      <c r="N15" s="890"/>
      <c r="O15" s="886">
        <f t="shared" si="2"/>
        <v>245</v>
      </c>
      <c r="P15" s="885"/>
      <c r="Q15" s="621">
        <v>245</v>
      </c>
      <c r="R15" s="279"/>
      <c r="S15" s="813"/>
      <c r="T15" s="635"/>
      <c r="U15" s="330"/>
      <c r="V15" s="315"/>
    </row>
    <row r="16" spans="1:22" s="283" customFormat="1" ht="12.75" customHeight="1">
      <c r="A16" s="315"/>
      <c r="B16" s="294"/>
      <c r="C16" s="316" t="s">
        <v>284</v>
      </c>
      <c r="D16" s="890"/>
      <c r="E16" s="886">
        <f t="shared" si="0"/>
        <v>224</v>
      </c>
      <c r="F16" s="885"/>
      <c r="G16" s="621">
        <v>48</v>
      </c>
      <c r="H16" s="279">
        <v>38</v>
      </c>
      <c r="I16" s="817">
        <v>70</v>
      </c>
      <c r="J16" s="635">
        <v>68</v>
      </c>
      <c r="K16" s="330"/>
      <c r="L16" s="640">
        <f>E16/O16-1</f>
        <v>-0.20848056537102477</v>
      </c>
      <c r="M16" s="1066">
        <f t="shared" si="1"/>
        <v>-0.33333333333333337</v>
      </c>
      <c r="N16" s="890"/>
      <c r="O16" s="886">
        <f t="shared" si="2"/>
        <v>283</v>
      </c>
      <c r="P16" s="885"/>
      <c r="Q16" s="621">
        <v>72</v>
      </c>
      <c r="R16" s="279">
        <v>70</v>
      </c>
      <c r="S16" s="813">
        <v>72</v>
      </c>
      <c r="T16" s="635">
        <v>69</v>
      </c>
      <c r="U16" s="330"/>
      <c r="V16" s="315"/>
    </row>
    <row r="17" spans="1:22" ht="12.75" customHeight="1">
      <c r="A17" s="230"/>
      <c r="C17" s="74" t="s">
        <v>426</v>
      </c>
      <c r="D17" s="488"/>
      <c r="E17" s="873">
        <f t="shared" si="0"/>
        <v>-2611</v>
      </c>
      <c r="F17" s="479"/>
      <c r="G17" s="266">
        <v>-673</v>
      </c>
      <c r="H17" s="75">
        <v>-640</v>
      </c>
      <c r="I17" s="461">
        <v>-654</v>
      </c>
      <c r="J17" s="650">
        <v>-644</v>
      </c>
      <c r="K17" s="71"/>
      <c r="L17" s="624">
        <f>E17/O17-1</f>
        <v>-0.04673238408178171</v>
      </c>
      <c r="M17" s="441">
        <f t="shared" si="1"/>
        <v>-0.016081871345029253</v>
      </c>
      <c r="N17" s="488"/>
      <c r="O17" s="873">
        <f t="shared" si="2"/>
        <v>-2739</v>
      </c>
      <c r="P17" s="479"/>
      <c r="Q17" s="266">
        <v>-684</v>
      </c>
      <c r="R17" s="75">
        <v>-666</v>
      </c>
      <c r="S17" s="203">
        <v>-678</v>
      </c>
      <c r="T17" s="650">
        <v>-711</v>
      </c>
      <c r="U17" s="71"/>
      <c r="V17" s="230"/>
    </row>
    <row r="18" spans="1:22" s="12" customFormat="1" ht="13.5" customHeight="1">
      <c r="A18" s="236"/>
      <c r="B18" s="48"/>
      <c r="C18" s="206" t="s">
        <v>246</v>
      </c>
      <c r="D18" s="497"/>
      <c r="E18" s="504">
        <f>SUM(E11:E14)+E17</f>
        <v>8576</v>
      </c>
      <c r="F18" s="498"/>
      <c r="G18" s="219">
        <f>SUM(G11:G14)+G17</f>
        <v>2257</v>
      </c>
      <c r="H18" s="206">
        <f>SUM(H11:H14)+H17</f>
        <v>2077</v>
      </c>
      <c r="I18" s="550">
        <f>SUM(I11:I14)+I17</f>
        <v>2146</v>
      </c>
      <c r="J18" s="550">
        <f>SUM(J11:J14)+J17</f>
        <v>2096</v>
      </c>
      <c r="K18" s="218"/>
      <c r="L18" s="614">
        <f>E18/O18-1</f>
        <v>0.21266968325791846</v>
      </c>
      <c r="M18" s="424">
        <f t="shared" si="1"/>
        <v>0.03389830508474567</v>
      </c>
      <c r="N18" s="498"/>
      <c r="O18" s="504">
        <f>SUM(O11:O14)+O17</f>
        <v>7072</v>
      </c>
      <c r="P18" s="498"/>
      <c r="Q18" s="814">
        <f>SUM(Q11:Q14)+Q17</f>
        <v>2183</v>
      </c>
      <c r="R18" s="206">
        <f>SUM(R11:R14)+R17</f>
        <v>1616</v>
      </c>
      <c r="S18" s="270">
        <f>SUM(S11:S14)+S17</f>
        <v>1630</v>
      </c>
      <c r="T18" s="550">
        <f>SUM(T11:T14)+T17</f>
        <v>1643</v>
      </c>
      <c r="U18" s="77"/>
      <c r="V18" s="236"/>
    </row>
    <row r="19" spans="1:22" ht="13.5">
      <c r="A19" s="230"/>
      <c r="C19" s="71"/>
      <c r="D19" s="488"/>
      <c r="E19" s="505"/>
      <c r="F19" s="479"/>
      <c r="G19" s="268"/>
      <c r="H19" s="154"/>
      <c r="I19" s="629"/>
      <c r="J19" s="629"/>
      <c r="K19" s="71"/>
      <c r="L19" s="512"/>
      <c r="M19" s="466"/>
      <c r="N19" s="488"/>
      <c r="O19" s="505"/>
      <c r="P19" s="479"/>
      <c r="Q19" s="268"/>
      <c r="R19" s="154"/>
      <c r="S19" s="201"/>
      <c r="T19" s="629"/>
      <c r="U19" s="71"/>
      <c r="V19" s="230"/>
    </row>
    <row r="20" spans="1:22" s="12" customFormat="1" ht="14.25">
      <c r="A20" s="236"/>
      <c r="B20" s="48"/>
      <c r="C20" s="314" t="s">
        <v>401</v>
      </c>
      <c r="D20" s="497"/>
      <c r="E20" s="1223">
        <f>SUM(G20:J20)</f>
        <v>120</v>
      </c>
      <c r="F20" s="500"/>
      <c r="G20" s="301">
        <v>26</v>
      </c>
      <c r="H20" s="302">
        <v>29</v>
      </c>
      <c r="I20" s="1225">
        <v>36</v>
      </c>
      <c r="J20" s="1226">
        <v>29</v>
      </c>
      <c r="K20" s="77"/>
      <c r="L20" s="1280" t="s">
        <v>582</v>
      </c>
      <c r="M20" s="798">
        <f>G20/Q20-1</f>
        <v>-0.16129032258064513</v>
      </c>
      <c r="N20" s="497"/>
      <c r="O20" s="1223">
        <f>SUM(Q20:T20)</f>
        <v>57</v>
      </c>
      <c r="P20" s="500"/>
      <c r="Q20" s="301">
        <v>31</v>
      </c>
      <c r="R20" s="302">
        <v>-6</v>
      </c>
      <c r="S20" s="823">
        <v>19</v>
      </c>
      <c r="T20" s="1226">
        <v>13</v>
      </c>
      <c r="U20" s="77"/>
      <c r="V20" s="236"/>
    </row>
    <row r="21" spans="1:22" ht="13.5">
      <c r="A21" s="230"/>
      <c r="C21" s="79"/>
      <c r="D21" s="488"/>
      <c r="E21" s="505"/>
      <c r="F21" s="479"/>
      <c r="G21" s="268"/>
      <c r="H21" s="154"/>
      <c r="I21" s="629"/>
      <c r="J21" s="629"/>
      <c r="K21" s="71"/>
      <c r="L21" s="512"/>
      <c r="M21" s="466"/>
      <c r="N21" s="488"/>
      <c r="O21" s="505"/>
      <c r="P21" s="479"/>
      <c r="Q21" s="268"/>
      <c r="R21" s="154"/>
      <c r="S21" s="201"/>
      <c r="T21" s="629"/>
      <c r="U21" s="71"/>
      <c r="V21" s="230"/>
    </row>
    <row r="22" spans="1:22" s="12" customFormat="1" ht="15">
      <c r="A22" s="236"/>
      <c r="B22" s="48"/>
      <c r="C22" s="206" t="s">
        <v>432</v>
      </c>
      <c r="D22" s="497"/>
      <c r="E22" s="1223">
        <f>SUM(G22:J22)</f>
        <v>-317</v>
      </c>
      <c r="F22" s="500"/>
      <c r="G22" s="301">
        <v>-80</v>
      </c>
      <c r="H22" s="302">
        <v>-81</v>
      </c>
      <c r="I22" s="818">
        <v>-83</v>
      </c>
      <c r="J22" s="636">
        <v>-73</v>
      </c>
      <c r="K22" s="77"/>
      <c r="L22" s="980">
        <f>E22/O22-1</f>
        <v>-0.0676470588235294</v>
      </c>
      <c r="M22" s="798">
        <f>G22/Q22-1</f>
        <v>-0.08045977011494254</v>
      </c>
      <c r="N22" s="497"/>
      <c r="O22" s="1223">
        <f>SUM(Q22:T22)</f>
        <v>-340</v>
      </c>
      <c r="P22" s="500"/>
      <c r="Q22" s="301">
        <v>-87</v>
      </c>
      <c r="R22" s="302">
        <v>-89</v>
      </c>
      <c r="S22" s="823">
        <v>-83</v>
      </c>
      <c r="T22" s="636">
        <v>-81</v>
      </c>
      <c r="U22" s="77"/>
      <c r="V22" s="236"/>
    </row>
    <row r="23" spans="1:22" ht="13.5">
      <c r="A23" s="230"/>
      <c r="C23" s="79"/>
      <c r="D23" s="488"/>
      <c r="E23" s="505"/>
      <c r="F23" s="479"/>
      <c r="G23" s="268"/>
      <c r="H23" s="154"/>
      <c r="I23" s="629"/>
      <c r="J23" s="629"/>
      <c r="K23" s="71"/>
      <c r="L23" s="1042"/>
      <c r="M23" s="1062"/>
      <c r="N23" s="488"/>
      <c r="O23" s="505"/>
      <c r="P23" s="479"/>
      <c r="Q23" s="268"/>
      <c r="R23" s="154"/>
      <c r="S23" s="201"/>
      <c r="T23" s="629"/>
      <c r="U23" s="71"/>
      <c r="V23" s="230"/>
    </row>
    <row r="24" spans="1:22" s="12" customFormat="1" ht="14.25">
      <c r="A24" s="236"/>
      <c r="B24" s="48"/>
      <c r="C24" s="206" t="s">
        <v>74</v>
      </c>
      <c r="D24" s="497"/>
      <c r="E24" s="499">
        <f>E9+E18+E20+E22</f>
        <v>12005</v>
      </c>
      <c r="F24" s="498"/>
      <c r="G24" s="219">
        <f>G9+G18+G20+G22</f>
        <v>3126</v>
      </c>
      <c r="H24" s="206">
        <f>H9+H18+H20+H22</f>
        <v>2951</v>
      </c>
      <c r="I24" s="218">
        <f>I9+I18+I20+I22</f>
        <v>3006</v>
      </c>
      <c r="J24" s="218">
        <f>J9+J18+J20+J22</f>
        <v>2922</v>
      </c>
      <c r="K24" s="218"/>
      <c r="L24" s="614">
        <f>E24/O24-1</f>
        <v>0.1848598499802605</v>
      </c>
      <c r="M24" s="1097">
        <f>G24/Q24-1</f>
        <v>0.03338842975206613</v>
      </c>
      <c r="N24" s="499"/>
      <c r="O24" s="499">
        <f>O9+O18+O20+O22</f>
        <v>10132</v>
      </c>
      <c r="P24" s="498"/>
      <c r="Q24" s="814">
        <f>Q9+Q18+Q20+Q22</f>
        <v>3025</v>
      </c>
      <c r="R24" s="206">
        <f>R9+R18+R20+R22</f>
        <v>2357</v>
      </c>
      <c r="S24" s="270">
        <f>S9+S18+S20+S22</f>
        <v>2363</v>
      </c>
      <c r="T24" s="218">
        <f>T9+T18+T20+T22</f>
        <v>2387</v>
      </c>
      <c r="U24" s="77"/>
      <c r="V24" s="236"/>
    </row>
    <row r="25" spans="1:22" ht="14.25">
      <c r="A25" s="230"/>
      <c r="C25" s="48"/>
      <c r="D25" s="488"/>
      <c r="E25" s="888"/>
      <c r="F25" s="479"/>
      <c r="G25" s="167"/>
      <c r="H25" s="77"/>
      <c r="I25" s="146"/>
      <c r="J25" s="146"/>
      <c r="K25" s="71"/>
      <c r="L25" s="632"/>
      <c r="M25" s="391"/>
      <c r="N25" s="488"/>
      <c r="O25" s="888"/>
      <c r="P25" s="479"/>
      <c r="Q25" s="76"/>
      <c r="R25" s="77"/>
      <c r="S25" s="824"/>
      <c r="T25" s="146"/>
      <c r="U25" s="71"/>
      <c r="V25" s="230"/>
    </row>
    <row r="26" spans="1:22" ht="9" customHeight="1">
      <c r="A26" s="230"/>
      <c r="B26" s="231"/>
      <c r="C26" s="232"/>
      <c r="D26" s="232"/>
      <c r="E26" s="232"/>
      <c r="F26" s="240"/>
      <c r="G26" s="240"/>
      <c r="H26" s="240"/>
      <c r="I26" s="240"/>
      <c r="J26" s="240"/>
      <c r="K26" s="232"/>
      <c r="L26" s="242"/>
      <c r="M26" s="242"/>
      <c r="N26" s="232"/>
      <c r="O26" s="232"/>
      <c r="P26" s="240"/>
      <c r="Q26" s="232"/>
      <c r="R26" s="240"/>
      <c r="S26" s="240"/>
      <c r="T26" s="240"/>
      <c r="U26" s="232"/>
      <c r="V26" s="230"/>
    </row>
    <row r="27" spans="1:22" ht="13.5" customHeight="1">
      <c r="A27" s="83"/>
      <c r="B27" s="84"/>
      <c r="C27" s="72"/>
      <c r="D27" s="72"/>
      <c r="E27" s="72"/>
      <c r="F27" s="385"/>
      <c r="G27" s="385"/>
      <c r="H27" s="385"/>
      <c r="I27" s="385"/>
      <c r="J27" s="385"/>
      <c r="K27" s="72"/>
      <c r="L27" s="396"/>
      <c r="M27" s="396"/>
      <c r="N27" s="72"/>
      <c r="O27" s="72"/>
      <c r="P27" s="385"/>
      <c r="Q27" s="72"/>
      <c r="R27" s="385"/>
      <c r="S27" s="385"/>
      <c r="T27" s="385"/>
      <c r="U27" s="72"/>
      <c r="V27" s="83"/>
    </row>
    <row r="28" spans="1:22" ht="9" customHeight="1">
      <c r="A28" s="230"/>
      <c r="B28" s="231"/>
      <c r="C28" s="232"/>
      <c r="D28" s="232"/>
      <c r="E28" s="232"/>
      <c r="F28" s="240"/>
      <c r="G28" s="240"/>
      <c r="H28" s="240"/>
      <c r="I28" s="240"/>
      <c r="J28" s="240"/>
      <c r="K28" s="232"/>
      <c r="L28" s="242"/>
      <c r="M28" s="242"/>
      <c r="N28" s="232"/>
      <c r="O28" s="232"/>
      <c r="P28" s="240"/>
      <c r="Q28" s="232"/>
      <c r="R28" s="240"/>
      <c r="S28" s="240"/>
      <c r="T28" s="240"/>
      <c r="U28" s="232"/>
      <c r="V28" s="230"/>
    </row>
    <row r="29" spans="1:22" ht="15" customHeight="1">
      <c r="A29" s="235"/>
      <c r="B29" s="69"/>
      <c r="C29" s="313" t="s">
        <v>72</v>
      </c>
      <c r="D29" s="872"/>
      <c r="E29" s="887">
        <v>2008</v>
      </c>
      <c r="F29" s="1063"/>
      <c r="G29" s="49" t="s">
        <v>534</v>
      </c>
      <c r="H29" s="50" t="s">
        <v>500</v>
      </c>
      <c r="I29" s="50" t="s">
        <v>408</v>
      </c>
      <c r="J29" s="50" t="s">
        <v>319</v>
      </c>
      <c r="K29" s="125"/>
      <c r="L29" s="516" t="s">
        <v>214</v>
      </c>
      <c r="M29" s="51" t="s">
        <v>214</v>
      </c>
      <c r="N29" s="872"/>
      <c r="O29" s="887">
        <v>2007</v>
      </c>
      <c r="P29" s="1063"/>
      <c r="Q29" s="49" t="s">
        <v>309</v>
      </c>
      <c r="R29" s="50" t="s">
        <v>302</v>
      </c>
      <c r="S29" s="50" t="s">
        <v>289</v>
      </c>
      <c r="T29" s="50" t="s">
        <v>265</v>
      </c>
      <c r="U29" s="48"/>
      <c r="V29" s="235"/>
    </row>
    <row r="30" spans="1:22" ht="15.75">
      <c r="A30" s="230"/>
      <c r="C30" s="311" t="s">
        <v>451</v>
      </c>
      <c r="D30" s="488"/>
      <c r="E30" s="488"/>
      <c r="F30" s="479"/>
      <c r="G30" s="49"/>
      <c r="H30" s="50"/>
      <c r="I30" s="195"/>
      <c r="J30" s="195"/>
      <c r="K30" s="71"/>
      <c r="L30" s="630" t="s">
        <v>536</v>
      </c>
      <c r="M30" s="395" t="s">
        <v>535</v>
      </c>
      <c r="N30" s="488"/>
      <c r="O30" s="488"/>
      <c r="P30" s="479"/>
      <c r="Q30" s="49"/>
      <c r="R30" s="50"/>
      <c r="S30" s="50"/>
      <c r="T30" s="195"/>
      <c r="U30" s="71"/>
      <c r="V30" s="230"/>
    </row>
    <row r="31" spans="1:22" ht="13.5">
      <c r="A31" s="230"/>
      <c r="C31" s="71"/>
      <c r="D31" s="488"/>
      <c r="E31" s="488"/>
      <c r="F31" s="479"/>
      <c r="G31" s="385"/>
      <c r="H31" s="71"/>
      <c r="I31" s="195"/>
      <c r="J31" s="195"/>
      <c r="K31" s="71"/>
      <c r="L31" s="630"/>
      <c r="M31" s="395"/>
      <c r="N31" s="488"/>
      <c r="O31" s="488"/>
      <c r="P31" s="479"/>
      <c r="Q31" s="72"/>
      <c r="R31" s="71"/>
      <c r="S31" s="822"/>
      <c r="T31" s="195"/>
      <c r="U31" s="71"/>
      <c r="V31" s="230"/>
    </row>
    <row r="32" spans="1:22" ht="13.5" customHeight="1">
      <c r="A32" s="230"/>
      <c r="C32" s="74" t="s">
        <v>420</v>
      </c>
      <c r="D32" s="488"/>
      <c r="E32" s="873">
        <f>SUM(G32:J32)</f>
        <v>390</v>
      </c>
      <c r="F32" s="479"/>
      <c r="G32" s="266">
        <v>100</v>
      </c>
      <c r="H32" s="75">
        <v>98</v>
      </c>
      <c r="I32" s="75">
        <v>95</v>
      </c>
      <c r="J32" s="616">
        <v>97</v>
      </c>
      <c r="K32" s="71"/>
      <c r="L32" s="624">
        <f>E32/O32-1</f>
        <v>-0.032258064516129004</v>
      </c>
      <c r="M32" s="403">
        <f>G32/Q32-1</f>
        <v>-0.038461538461538436</v>
      </c>
      <c r="N32" s="488"/>
      <c r="O32" s="873">
        <f>SUM(Q32:T32)</f>
        <v>403</v>
      </c>
      <c r="P32" s="479"/>
      <c r="Q32" s="266">
        <v>104</v>
      </c>
      <c r="R32" s="75">
        <v>89</v>
      </c>
      <c r="S32" s="203">
        <v>103</v>
      </c>
      <c r="T32" s="616">
        <v>107</v>
      </c>
      <c r="U32" s="71"/>
      <c r="V32" s="230"/>
    </row>
    <row r="33" spans="1:22" ht="13.5">
      <c r="A33" s="230"/>
      <c r="C33" s="74" t="s">
        <v>14</v>
      </c>
      <c r="D33" s="488"/>
      <c r="E33" s="873">
        <f>SUM(G33:J33)</f>
        <v>84</v>
      </c>
      <c r="F33" s="479"/>
      <c r="G33" s="266">
        <v>19</v>
      </c>
      <c r="H33" s="75">
        <v>22</v>
      </c>
      <c r="I33" s="75">
        <v>22</v>
      </c>
      <c r="J33" s="616">
        <v>21</v>
      </c>
      <c r="K33" s="71"/>
      <c r="L33" s="624">
        <f>E33/O33-1</f>
        <v>-0.0561797752808989</v>
      </c>
      <c r="M33" s="403">
        <f>G33/Q33-1</f>
        <v>-0.13636363636363635</v>
      </c>
      <c r="N33" s="488"/>
      <c r="O33" s="873">
        <f>SUM(Q33:T33)</f>
        <v>89</v>
      </c>
      <c r="P33" s="479"/>
      <c r="Q33" s="266">
        <v>22</v>
      </c>
      <c r="R33" s="75">
        <v>21</v>
      </c>
      <c r="S33" s="203">
        <v>24</v>
      </c>
      <c r="T33" s="616">
        <v>22</v>
      </c>
      <c r="U33" s="71"/>
      <c r="V33" s="230"/>
    </row>
    <row r="34" spans="1:22" ht="13.5">
      <c r="A34" s="230"/>
      <c r="C34" s="74" t="s">
        <v>215</v>
      </c>
      <c r="D34" s="488"/>
      <c r="E34" s="873">
        <f>SUM(G34:J34)</f>
        <v>0</v>
      </c>
      <c r="F34" s="479"/>
      <c r="G34" s="266">
        <v>1</v>
      </c>
      <c r="H34" s="75">
        <v>-1</v>
      </c>
      <c r="I34" s="536">
        <v>0</v>
      </c>
      <c r="J34" s="616">
        <v>0</v>
      </c>
      <c r="K34" s="71"/>
      <c r="L34" s="625" t="s">
        <v>449</v>
      </c>
      <c r="M34" s="626" t="s">
        <v>449</v>
      </c>
      <c r="N34" s="488"/>
      <c r="O34" s="873">
        <f>SUM(Q34:T34)</f>
        <v>0</v>
      </c>
      <c r="P34" s="479"/>
      <c r="Q34" s="875">
        <v>0</v>
      </c>
      <c r="R34" s="75">
        <v>0</v>
      </c>
      <c r="S34" s="203">
        <v>1</v>
      </c>
      <c r="T34" s="616">
        <v>-1</v>
      </c>
      <c r="U34" s="71"/>
      <c r="V34" s="230"/>
    </row>
    <row r="35" spans="1:22" ht="13.5" customHeight="1">
      <c r="A35" s="230"/>
      <c r="C35" s="74" t="s">
        <v>311</v>
      </c>
      <c r="D35" s="488"/>
      <c r="E35" s="873">
        <f>SUM(G35:J35)</f>
        <v>18</v>
      </c>
      <c r="F35" s="479"/>
      <c r="G35" s="266">
        <v>5</v>
      </c>
      <c r="H35" s="75">
        <v>7</v>
      </c>
      <c r="I35" s="75">
        <v>3</v>
      </c>
      <c r="J35" s="616">
        <v>3</v>
      </c>
      <c r="K35" s="71"/>
      <c r="L35" s="624">
        <f>E35/O35-1</f>
        <v>5</v>
      </c>
      <c r="M35" s="403">
        <f>G35/Q35-1</f>
        <v>0.25</v>
      </c>
      <c r="N35" s="488"/>
      <c r="O35" s="873">
        <f>SUM(Q35:T35)</f>
        <v>3</v>
      </c>
      <c r="P35" s="479"/>
      <c r="Q35" s="266">
        <v>4</v>
      </c>
      <c r="R35" s="75">
        <v>-1</v>
      </c>
      <c r="S35" s="203">
        <v>-1</v>
      </c>
      <c r="T35" s="616">
        <v>1</v>
      </c>
      <c r="U35" s="71"/>
      <c r="V35" s="230"/>
    </row>
    <row r="36" spans="1:22" s="12" customFormat="1" ht="14.25">
      <c r="A36" s="236"/>
      <c r="B36" s="48"/>
      <c r="C36" s="206" t="s">
        <v>219</v>
      </c>
      <c r="D36" s="497"/>
      <c r="E36" s="499">
        <f>SUM(E32:E35)</f>
        <v>492</v>
      </c>
      <c r="F36" s="498"/>
      <c r="G36" s="219">
        <f>SUM(G32:G35)</f>
        <v>125</v>
      </c>
      <c r="H36" s="206">
        <f>SUM(H32:H35)</f>
        <v>126</v>
      </c>
      <c r="I36" s="218">
        <f>SUM(I32:I35)</f>
        <v>120</v>
      </c>
      <c r="J36" s="218">
        <f>SUM(J32:J35)</f>
        <v>121</v>
      </c>
      <c r="K36" s="218"/>
      <c r="L36" s="614">
        <f>E36/O36-1</f>
        <v>-0.0060606060606061</v>
      </c>
      <c r="M36" s="1139">
        <f>G36/Q36-1</f>
        <v>-0.038461538461538436</v>
      </c>
      <c r="N36" s="499"/>
      <c r="O36" s="499">
        <f>SUM(O32:O35)</f>
        <v>495</v>
      </c>
      <c r="P36" s="498"/>
      <c r="Q36" s="814">
        <f>SUM(Q32:Q35)</f>
        <v>130</v>
      </c>
      <c r="R36" s="206">
        <f>SUM(R32:R35)</f>
        <v>109</v>
      </c>
      <c r="S36" s="270">
        <f>SUM(S32:S35)</f>
        <v>127</v>
      </c>
      <c r="T36" s="218">
        <f>SUM(T32:T35)</f>
        <v>129</v>
      </c>
      <c r="U36" s="77"/>
      <c r="V36" s="236"/>
    </row>
    <row r="37" spans="1:22" ht="13.5">
      <c r="A37" s="230"/>
      <c r="C37" s="71"/>
      <c r="D37" s="488"/>
      <c r="E37" s="888"/>
      <c r="F37" s="479"/>
      <c r="G37" s="385"/>
      <c r="H37" s="71"/>
      <c r="I37" s="146"/>
      <c r="J37" s="146"/>
      <c r="K37" s="195"/>
      <c r="L37" s="515"/>
      <c r="M37" s="399"/>
      <c r="N37" s="488"/>
      <c r="O37" s="888"/>
      <c r="P37" s="479"/>
      <c r="Q37" s="398"/>
      <c r="R37" s="71"/>
      <c r="S37" s="822"/>
      <c r="T37" s="146"/>
      <c r="U37" s="71"/>
      <c r="V37" s="230"/>
    </row>
    <row r="38" spans="1:22" ht="13.5">
      <c r="A38" s="230"/>
      <c r="C38" s="74" t="s">
        <v>108</v>
      </c>
      <c r="D38" s="488"/>
      <c r="E38" s="873">
        <f aca="true" t="shared" si="3" ref="E38:E44">SUM(G38:J38)</f>
        <v>119</v>
      </c>
      <c r="F38" s="479"/>
      <c r="G38" s="266">
        <v>32</v>
      </c>
      <c r="H38" s="75">
        <v>30</v>
      </c>
      <c r="I38" s="75">
        <v>30</v>
      </c>
      <c r="J38" s="616">
        <v>27</v>
      </c>
      <c r="K38" s="71"/>
      <c r="L38" s="624">
        <f>E38/O38-1</f>
        <v>0.1333333333333333</v>
      </c>
      <c r="M38" s="403">
        <f aca="true" t="shared" si="4" ref="M38:M45">G38/Q38-1</f>
        <v>0</v>
      </c>
      <c r="N38" s="488"/>
      <c r="O38" s="873">
        <f aca="true" t="shared" si="5" ref="O38:O44">SUM(Q38:T38)</f>
        <v>105</v>
      </c>
      <c r="P38" s="479"/>
      <c r="Q38" s="266">
        <v>32</v>
      </c>
      <c r="R38" s="75">
        <v>26</v>
      </c>
      <c r="S38" s="203">
        <v>25</v>
      </c>
      <c r="T38" s="616">
        <v>22</v>
      </c>
      <c r="U38" s="71"/>
      <c r="V38" s="230"/>
    </row>
    <row r="39" spans="1:22" ht="12.75" customHeight="1">
      <c r="A39" s="230"/>
      <c r="C39" s="74" t="s">
        <v>403</v>
      </c>
      <c r="D39" s="488"/>
      <c r="E39" s="873">
        <f t="shared" si="3"/>
        <v>81</v>
      </c>
      <c r="F39" s="479"/>
      <c r="G39" s="266">
        <v>25</v>
      </c>
      <c r="H39" s="75">
        <v>20</v>
      </c>
      <c r="I39" s="75">
        <v>18</v>
      </c>
      <c r="J39" s="616">
        <v>18</v>
      </c>
      <c r="K39" s="71"/>
      <c r="L39" s="624">
        <f>E39/O39-1</f>
        <v>0.14084507042253525</v>
      </c>
      <c r="M39" s="403">
        <f t="shared" si="4"/>
        <v>0.3157894736842106</v>
      </c>
      <c r="N39" s="488"/>
      <c r="O39" s="873">
        <f t="shared" si="5"/>
        <v>71</v>
      </c>
      <c r="P39" s="479"/>
      <c r="Q39" s="266">
        <v>19</v>
      </c>
      <c r="R39" s="75">
        <v>14</v>
      </c>
      <c r="S39" s="203">
        <v>20</v>
      </c>
      <c r="T39" s="616">
        <v>18</v>
      </c>
      <c r="U39" s="71"/>
      <c r="V39" s="230"/>
    </row>
    <row r="40" spans="1:22" ht="13.5" customHeight="1">
      <c r="A40" s="230"/>
      <c r="C40" s="74" t="s">
        <v>423</v>
      </c>
      <c r="D40" s="488"/>
      <c r="E40" s="873">
        <f t="shared" si="3"/>
        <v>41</v>
      </c>
      <c r="F40" s="479"/>
      <c r="G40" s="266">
        <v>8</v>
      </c>
      <c r="H40" s="75">
        <v>9</v>
      </c>
      <c r="I40" s="75">
        <v>12</v>
      </c>
      <c r="J40" s="616">
        <v>12</v>
      </c>
      <c r="K40" s="71"/>
      <c r="L40" s="625" t="s">
        <v>449</v>
      </c>
      <c r="M40" s="403">
        <f t="shared" si="4"/>
        <v>0</v>
      </c>
      <c r="N40" s="488"/>
      <c r="O40" s="873">
        <f t="shared" si="5"/>
        <v>8</v>
      </c>
      <c r="P40" s="479"/>
      <c r="Q40" s="266">
        <v>8</v>
      </c>
      <c r="R40" s="75"/>
      <c r="S40" s="203"/>
      <c r="T40" s="616"/>
      <c r="U40" s="71"/>
      <c r="V40" s="230"/>
    </row>
    <row r="41" spans="1:22" ht="12.75" customHeight="1">
      <c r="A41" s="230"/>
      <c r="C41" s="74" t="s">
        <v>152</v>
      </c>
      <c r="D41" s="488"/>
      <c r="E41" s="873">
        <f t="shared" si="3"/>
        <v>865</v>
      </c>
      <c r="F41" s="479"/>
      <c r="G41" s="266">
        <v>201</v>
      </c>
      <c r="H41" s="75">
        <v>214</v>
      </c>
      <c r="I41" s="75">
        <v>221</v>
      </c>
      <c r="J41" s="616">
        <v>229</v>
      </c>
      <c r="K41" s="71"/>
      <c r="L41" s="624">
        <f>E41/O41-1</f>
        <v>-0.0885142255005269</v>
      </c>
      <c r="M41" s="403">
        <f t="shared" si="4"/>
        <v>-0.05633802816901412</v>
      </c>
      <c r="N41" s="488"/>
      <c r="O41" s="873">
        <f t="shared" si="5"/>
        <v>949</v>
      </c>
      <c r="P41" s="479"/>
      <c r="Q41" s="266">
        <v>213</v>
      </c>
      <c r="R41" s="75">
        <v>227</v>
      </c>
      <c r="S41" s="203">
        <v>241</v>
      </c>
      <c r="T41" s="616">
        <v>268</v>
      </c>
      <c r="U41" s="71"/>
      <c r="V41" s="230"/>
    </row>
    <row r="42" spans="1:22" s="283" customFormat="1" ht="13.5" customHeight="1">
      <c r="A42" s="315"/>
      <c r="B42" s="294"/>
      <c r="C42" s="1215" t="s">
        <v>425</v>
      </c>
      <c r="D42" s="488"/>
      <c r="E42" s="873">
        <f t="shared" si="3"/>
        <v>10</v>
      </c>
      <c r="F42" s="479"/>
      <c r="G42" s="621">
        <v>2</v>
      </c>
      <c r="H42" s="279">
        <v>3</v>
      </c>
      <c r="I42" s="279">
        <v>3</v>
      </c>
      <c r="J42" s="622">
        <v>2</v>
      </c>
      <c r="K42" s="71"/>
      <c r="L42" s="625" t="s">
        <v>449</v>
      </c>
      <c r="M42" s="403">
        <f t="shared" si="4"/>
        <v>-0.5</v>
      </c>
      <c r="N42" s="488"/>
      <c r="O42" s="873">
        <f t="shared" si="5"/>
        <v>4</v>
      </c>
      <c r="P42" s="479"/>
      <c r="Q42" s="621">
        <v>4</v>
      </c>
      <c r="R42" s="279"/>
      <c r="S42" s="813"/>
      <c r="T42" s="622"/>
      <c r="U42" s="330"/>
      <c r="V42" s="315"/>
    </row>
    <row r="43" spans="1:22" s="283" customFormat="1" ht="12.75" customHeight="1">
      <c r="A43" s="315"/>
      <c r="B43" s="294"/>
      <c r="C43" s="316" t="s">
        <v>284</v>
      </c>
      <c r="D43" s="890"/>
      <c r="E43" s="886">
        <f t="shared" si="3"/>
        <v>49</v>
      </c>
      <c r="F43" s="885"/>
      <c r="G43" s="621">
        <v>7</v>
      </c>
      <c r="H43" s="279">
        <v>6</v>
      </c>
      <c r="I43" s="279">
        <v>18</v>
      </c>
      <c r="J43" s="622">
        <v>18</v>
      </c>
      <c r="K43" s="330"/>
      <c r="L43" s="640">
        <f>E43/O43-1</f>
        <v>-0.33783783783783783</v>
      </c>
      <c r="M43" s="641">
        <f t="shared" si="4"/>
        <v>-0.5882352941176471</v>
      </c>
      <c r="N43" s="890"/>
      <c r="O43" s="886">
        <f t="shared" si="5"/>
        <v>74</v>
      </c>
      <c r="P43" s="885"/>
      <c r="Q43" s="621">
        <v>17</v>
      </c>
      <c r="R43" s="279">
        <v>17</v>
      </c>
      <c r="S43" s="813">
        <v>21</v>
      </c>
      <c r="T43" s="622">
        <v>19</v>
      </c>
      <c r="U43" s="330"/>
      <c r="V43" s="315"/>
    </row>
    <row r="44" spans="1:22" ht="12.75" customHeight="1">
      <c r="A44" s="230"/>
      <c r="C44" s="74" t="s">
        <v>1</v>
      </c>
      <c r="D44" s="488"/>
      <c r="E44" s="873">
        <f t="shared" si="3"/>
        <v>14</v>
      </c>
      <c r="F44" s="479"/>
      <c r="G44" s="266">
        <v>5</v>
      </c>
      <c r="H44" s="75">
        <v>2</v>
      </c>
      <c r="I44" s="75">
        <v>6</v>
      </c>
      <c r="J44" s="616">
        <v>1</v>
      </c>
      <c r="K44" s="71"/>
      <c r="L44" s="624">
        <f>E44/O44-1</f>
        <v>0.2727272727272727</v>
      </c>
      <c r="M44" s="403">
        <f t="shared" si="4"/>
        <v>0.6666666666666667</v>
      </c>
      <c r="N44" s="488"/>
      <c r="O44" s="873">
        <f t="shared" si="5"/>
        <v>11</v>
      </c>
      <c r="P44" s="479"/>
      <c r="Q44" s="266">
        <v>3</v>
      </c>
      <c r="R44" s="75">
        <v>3</v>
      </c>
      <c r="S44" s="203">
        <v>3</v>
      </c>
      <c r="T44" s="616">
        <v>2</v>
      </c>
      <c r="U44" s="71"/>
      <c r="V44" s="230"/>
    </row>
    <row r="45" spans="1:22" s="12" customFormat="1" ht="14.25">
      <c r="A45" s="236"/>
      <c r="B45" s="48"/>
      <c r="C45" s="206" t="s">
        <v>246</v>
      </c>
      <c r="D45" s="497"/>
      <c r="E45" s="504">
        <f>SUM(E38:E41)+E44</f>
        <v>1120</v>
      </c>
      <c r="F45" s="498"/>
      <c r="G45" s="219">
        <f>SUM(G38:G41)+G44</f>
        <v>271</v>
      </c>
      <c r="H45" s="206">
        <f>SUM(H38:H41)+H44</f>
        <v>275</v>
      </c>
      <c r="I45" s="218">
        <f>SUM(I38:I41)+I44</f>
        <v>287</v>
      </c>
      <c r="J45" s="218">
        <f>SUM(J38:J41)+J44</f>
        <v>287</v>
      </c>
      <c r="K45" s="218"/>
      <c r="L45" s="614">
        <f>E45/O45-1</f>
        <v>-0.020979020979020935</v>
      </c>
      <c r="M45" s="1139">
        <f t="shared" si="4"/>
        <v>-0.014545454545454528</v>
      </c>
      <c r="N45" s="498"/>
      <c r="O45" s="504">
        <f>SUM(O38:O41)+O44</f>
        <v>1144</v>
      </c>
      <c r="P45" s="498"/>
      <c r="Q45" s="814">
        <f>SUM(Q38:Q41)+Q44</f>
        <v>275</v>
      </c>
      <c r="R45" s="206">
        <f>SUM(R38:R41)+R44</f>
        <v>270</v>
      </c>
      <c r="S45" s="270">
        <f>SUM(S38:S41)+S44</f>
        <v>289</v>
      </c>
      <c r="T45" s="218">
        <f>SUM(T38:T41)+T44</f>
        <v>310</v>
      </c>
      <c r="U45" s="77"/>
      <c r="V45" s="236"/>
    </row>
    <row r="46" spans="1:22" ht="13.5">
      <c r="A46" s="230"/>
      <c r="C46" s="71"/>
      <c r="D46" s="488"/>
      <c r="E46" s="505"/>
      <c r="F46" s="500"/>
      <c r="G46" s="1227"/>
      <c r="H46" s="1228"/>
      <c r="I46" s="629"/>
      <c r="J46" s="629"/>
      <c r="K46" s="77"/>
      <c r="L46" s="512"/>
      <c r="M46" s="466"/>
      <c r="N46" s="497"/>
      <c r="O46" s="505"/>
      <c r="P46" s="500"/>
      <c r="Q46" s="1227"/>
      <c r="R46" s="1228"/>
      <c r="S46" s="1229"/>
      <c r="T46" s="629"/>
      <c r="U46" s="71"/>
      <c r="V46" s="230"/>
    </row>
    <row r="47" spans="1:22" s="12" customFormat="1" ht="14.25">
      <c r="A47" s="236"/>
      <c r="B47" s="48"/>
      <c r="C47" s="314" t="s">
        <v>401</v>
      </c>
      <c r="D47" s="497"/>
      <c r="E47" s="1223">
        <f>SUM(G47:J47)</f>
        <v>2</v>
      </c>
      <c r="F47" s="500"/>
      <c r="G47" s="301">
        <v>1</v>
      </c>
      <c r="H47" s="302">
        <v>0</v>
      </c>
      <c r="I47" s="818">
        <v>0</v>
      </c>
      <c r="J47" s="636">
        <v>1</v>
      </c>
      <c r="K47" s="77"/>
      <c r="L47" s="980">
        <f>E47/O47-1</f>
        <v>1</v>
      </c>
      <c r="M47" s="1224" t="s">
        <v>449</v>
      </c>
      <c r="N47" s="497"/>
      <c r="O47" s="1223">
        <f>SUM(Q47:T47)</f>
        <v>1</v>
      </c>
      <c r="P47" s="500"/>
      <c r="Q47" s="301">
        <v>0</v>
      </c>
      <c r="R47" s="302">
        <v>1</v>
      </c>
      <c r="S47" s="823">
        <v>0</v>
      </c>
      <c r="T47" s="636">
        <v>0</v>
      </c>
      <c r="U47" s="77"/>
      <c r="V47" s="236"/>
    </row>
    <row r="48" spans="1:22" ht="13.5">
      <c r="A48" s="230"/>
      <c r="C48" s="71"/>
      <c r="D48" s="488"/>
      <c r="E48" s="1114"/>
      <c r="F48" s="500"/>
      <c r="G48" s="1230"/>
      <c r="H48" s="1228"/>
      <c r="I48" s="629"/>
      <c r="J48" s="629"/>
      <c r="K48" s="77"/>
      <c r="L48" s="1042"/>
      <c r="M48" s="1062"/>
      <c r="N48" s="497"/>
      <c r="O48" s="500"/>
      <c r="P48" s="500"/>
      <c r="Q48" s="1227"/>
      <c r="R48" s="1228"/>
      <c r="S48" s="1229"/>
      <c r="T48" s="629"/>
      <c r="U48" s="71"/>
      <c r="V48" s="230"/>
    </row>
    <row r="49" spans="1:22" s="12" customFormat="1" ht="14.25">
      <c r="A49" s="236"/>
      <c r="B49" s="48"/>
      <c r="C49" s="206" t="s">
        <v>114</v>
      </c>
      <c r="D49" s="497"/>
      <c r="E49" s="498">
        <f>E36+E45+E47</f>
        <v>1614</v>
      </c>
      <c r="F49" s="498"/>
      <c r="G49" s="219">
        <f>G36+G45+G47</f>
        <v>397</v>
      </c>
      <c r="H49" s="206">
        <f>H36+H45+H47</f>
        <v>401</v>
      </c>
      <c r="I49" s="218">
        <f>I36+I45+I47</f>
        <v>407</v>
      </c>
      <c r="J49" s="218">
        <f>J36+J45+J47</f>
        <v>409</v>
      </c>
      <c r="K49" s="218"/>
      <c r="L49" s="614">
        <f>E49/O49-1</f>
        <v>-0.01585365853658538</v>
      </c>
      <c r="M49" s="1139">
        <f>G49/Q49-1</f>
        <v>-0.01975308641975304</v>
      </c>
      <c r="N49" s="499"/>
      <c r="O49" s="502">
        <f>O36+O45+O47</f>
        <v>1640</v>
      </c>
      <c r="P49" s="498"/>
      <c r="Q49" s="814">
        <f>Q36+Q45+Q47</f>
        <v>405</v>
      </c>
      <c r="R49" s="206">
        <f>R36+R45+R47</f>
        <v>380</v>
      </c>
      <c r="S49" s="270">
        <f>S36+S45+S47</f>
        <v>416</v>
      </c>
      <c r="T49" s="218">
        <f>T36+T45+T47</f>
        <v>439</v>
      </c>
      <c r="U49" s="77"/>
      <c r="V49" s="236"/>
    </row>
    <row r="50" spans="1:22" ht="14.25">
      <c r="A50" s="230"/>
      <c r="C50" s="48"/>
      <c r="D50" s="488"/>
      <c r="E50" s="500"/>
      <c r="F50" s="479"/>
      <c r="G50" s="167"/>
      <c r="H50" s="77"/>
      <c r="I50" s="146"/>
      <c r="J50" s="146"/>
      <c r="K50" s="71"/>
      <c r="L50" s="632"/>
      <c r="M50" s="391"/>
      <c r="N50" s="488"/>
      <c r="O50" s="500"/>
      <c r="P50" s="479"/>
      <c r="Q50" s="76"/>
      <c r="R50" s="77"/>
      <c r="S50" s="824"/>
      <c r="T50" s="146"/>
      <c r="U50" s="71"/>
      <c r="V50" s="230"/>
    </row>
    <row r="51" spans="1:22" ht="9" customHeight="1">
      <c r="A51" s="230"/>
      <c r="B51" s="231"/>
      <c r="C51" s="232"/>
      <c r="D51" s="232"/>
      <c r="E51" s="240"/>
      <c r="F51" s="240"/>
      <c r="G51" s="240"/>
      <c r="H51" s="240"/>
      <c r="I51" s="240"/>
      <c r="J51" s="240"/>
      <c r="K51" s="232"/>
      <c r="L51" s="242"/>
      <c r="M51" s="242"/>
      <c r="N51" s="232"/>
      <c r="O51" s="232"/>
      <c r="P51" s="240"/>
      <c r="Q51" s="232"/>
      <c r="R51" s="240"/>
      <c r="S51" s="240"/>
      <c r="T51" s="240"/>
      <c r="U51" s="232"/>
      <c r="V51" s="230"/>
    </row>
    <row r="52" spans="1:22" ht="13.5" customHeight="1">
      <c r="A52" s="83"/>
      <c r="B52" s="84"/>
      <c r="C52" s="385"/>
      <c r="D52" s="167"/>
      <c r="E52" s="385"/>
      <c r="F52" s="167"/>
      <c r="G52" s="385"/>
      <c r="H52" s="385"/>
      <c r="I52" s="385"/>
      <c r="J52" s="385"/>
      <c r="K52" s="385"/>
      <c r="L52" s="396"/>
      <c r="M52" s="396"/>
      <c r="N52" s="167"/>
      <c r="O52" s="219"/>
      <c r="P52" s="167"/>
      <c r="Q52" s="219"/>
      <c r="R52" s="219"/>
      <c r="S52" s="1035"/>
      <c r="T52" s="385"/>
      <c r="U52" s="72"/>
      <c r="V52" s="83"/>
    </row>
    <row r="53" spans="1:22" ht="9" customHeight="1">
      <c r="A53" s="230"/>
      <c r="B53" s="231"/>
      <c r="C53" s="232"/>
      <c r="D53" s="232"/>
      <c r="E53" s="232"/>
      <c r="F53" s="240"/>
      <c r="G53" s="240"/>
      <c r="H53" s="240"/>
      <c r="I53" s="240"/>
      <c r="J53" s="240"/>
      <c r="K53" s="232"/>
      <c r="L53" s="242"/>
      <c r="M53" s="242"/>
      <c r="N53" s="232"/>
      <c r="O53" s="232"/>
      <c r="P53" s="240"/>
      <c r="Q53" s="232"/>
      <c r="R53" s="240"/>
      <c r="S53" s="240"/>
      <c r="T53" s="240"/>
      <c r="U53" s="232"/>
      <c r="V53" s="230"/>
    </row>
    <row r="54" spans="1:22" ht="15" customHeight="1">
      <c r="A54" s="235"/>
      <c r="B54" s="69"/>
      <c r="C54" s="313" t="s">
        <v>72</v>
      </c>
      <c r="D54" s="872"/>
      <c r="E54" s="887">
        <v>2008</v>
      </c>
      <c r="F54" s="1063"/>
      <c r="G54" s="49" t="s">
        <v>534</v>
      </c>
      <c r="H54" s="50" t="s">
        <v>500</v>
      </c>
      <c r="I54" s="50" t="s">
        <v>408</v>
      </c>
      <c r="J54" s="50" t="s">
        <v>319</v>
      </c>
      <c r="K54" s="125"/>
      <c r="L54" s="516" t="s">
        <v>214</v>
      </c>
      <c r="M54" s="51" t="s">
        <v>214</v>
      </c>
      <c r="N54" s="872"/>
      <c r="O54" s="887">
        <v>2007</v>
      </c>
      <c r="P54" s="1063"/>
      <c r="Q54" s="49" t="s">
        <v>309</v>
      </c>
      <c r="R54" s="50" t="s">
        <v>302</v>
      </c>
      <c r="S54" s="50" t="s">
        <v>289</v>
      </c>
      <c r="T54" s="50" t="s">
        <v>265</v>
      </c>
      <c r="U54" s="48"/>
      <c r="V54" s="235"/>
    </row>
    <row r="55" spans="1:22" ht="15.75">
      <c r="A55" s="230"/>
      <c r="C55" s="311" t="s">
        <v>433</v>
      </c>
      <c r="D55" s="488"/>
      <c r="E55" s="479"/>
      <c r="F55" s="479"/>
      <c r="G55" s="49"/>
      <c r="H55" s="50"/>
      <c r="I55" s="195"/>
      <c r="J55" s="195"/>
      <c r="K55" s="71"/>
      <c r="L55" s="630" t="s">
        <v>536</v>
      </c>
      <c r="M55" s="395" t="s">
        <v>535</v>
      </c>
      <c r="N55" s="488"/>
      <c r="O55" s="488"/>
      <c r="P55" s="479"/>
      <c r="Q55" s="49"/>
      <c r="R55" s="50"/>
      <c r="S55" s="50"/>
      <c r="T55" s="195"/>
      <c r="U55" s="71"/>
      <c r="V55" s="230"/>
    </row>
    <row r="56" spans="1:22" ht="13.5">
      <c r="A56" s="230"/>
      <c r="C56" s="71"/>
      <c r="D56" s="488"/>
      <c r="E56" s="488"/>
      <c r="F56" s="479"/>
      <c r="G56" s="385"/>
      <c r="H56" s="71"/>
      <c r="I56" s="195"/>
      <c r="J56" s="195"/>
      <c r="K56" s="71"/>
      <c r="L56" s="630"/>
      <c r="M56" s="395"/>
      <c r="N56" s="488"/>
      <c r="O56" s="488"/>
      <c r="P56" s="479"/>
      <c r="Q56" s="72"/>
      <c r="R56" s="71"/>
      <c r="S56" s="822"/>
      <c r="T56" s="195"/>
      <c r="U56" s="71"/>
      <c r="V56" s="230"/>
    </row>
    <row r="57" spans="1:22" ht="13.5" customHeight="1">
      <c r="A57" s="230"/>
      <c r="C57" s="74" t="s">
        <v>420</v>
      </c>
      <c r="D57" s="488"/>
      <c r="E57" s="873">
        <f>SUM(G57:J57)</f>
        <v>278</v>
      </c>
      <c r="F57" s="479"/>
      <c r="G57" s="266">
        <v>78</v>
      </c>
      <c r="H57" s="75">
        <v>68</v>
      </c>
      <c r="I57" s="75">
        <v>66</v>
      </c>
      <c r="J57" s="616">
        <v>66</v>
      </c>
      <c r="K57" s="71"/>
      <c r="L57" s="624">
        <f>E57/O57-1</f>
        <v>0.01831501831501825</v>
      </c>
      <c r="M57" s="403">
        <f>G57/Q57-1</f>
        <v>0.11428571428571432</v>
      </c>
      <c r="N57" s="488"/>
      <c r="O57" s="873">
        <f>SUM(Q57:T57)</f>
        <v>273</v>
      </c>
      <c r="P57" s="479"/>
      <c r="Q57" s="266">
        <v>70</v>
      </c>
      <c r="R57" s="75">
        <v>66</v>
      </c>
      <c r="S57" s="203">
        <v>66</v>
      </c>
      <c r="T57" s="616">
        <v>71</v>
      </c>
      <c r="U57" s="71"/>
      <c r="V57" s="230"/>
    </row>
    <row r="58" spans="1:22" ht="13.5">
      <c r="A58" s="230"/>
      <c r="C58" s="74" t="s">
        <v>14</v>
      </c>
      <c r="D58" s="488"/>
      <c r="E58" s="873">
        <f>SUM(G58:J58)</f>
        <v>23</v>
      </c>
      <c r="F58" s="479"/>
      <c r="G58" s="266">
        <v>6</v>
      </c>
      <c r="H58" s="75">
        <v>5</v>
      </c>
      <c r="I58" s="75">
        <v>6</v>
      </c>
      <c r="J58" s="616">
        <v>6</v>
      </c>
      <c r="K58" s="71"/>
      <c r="L58" s="624">
        <f>E58/O58-1</f>
        <v>-0.04166666666666663</v>
      </c>
      <c r="M58" s="403">
        <f>G58/Q58-1</f>
        <v>0</v>
      </c>
      <c r="N58" s="488"/>
      <c r="O58" s="873">
        <f>SUM(Q58:T58)</f>
        <v>24</v>
      </c>
      <c r="P58" s="479"/>
      <c r="Q58" s="266">
        <v>6</v>
      </c>
      <c r="R58" s="75">
        <v>9</v>
      </c>
      <c r="S58" s="203">
        <v>4</v>
      </c>
      <c r="T58" s="616">
        <v>5</v>
      </c>
      <c r="U58" s="71"/>
      <c r="V58" s="230"/>
    </row>
    <row r="59" spans="1:22" ht="13.5">
      <c r="A59" s="230"/>
      <c r="C59" s="74" t="s">
        <v>215</v>
      </c>
      <c r="D59" s="488"/>
      <c r="E59" s="873">
        <f>SUM(G59:J59)</f>
        <v>27</v>
      </c>
      <c r="F59" s="479"/>
      <c r="G59" s="266">
        <v>6</v>
      </c>
      <c r="H59" s="75">
        <v>7</v>
      </c>
      <c r="I59" s="75">
        <v>7</v>
      </c>
      <c r="J59" s="616">
        <v>7</v>
      </c>
      <c r="K59" s="71"/>
      <c r="L59" s="624">
        <f>E59/O59-1</f>
        <v>-0.0357142857142857</v>
      </c>
      <c r="M59" s="403">
        <f>G59/Q59-1</f>
        <v>-0.1428571428571429</v>
      </c>
      <c r="N59" s="488"/>
      <c r="O59" s="873">
        <f>SUM(Q59:T59)</f>
        <v>28</v>
      </c>
      <c r="P59" s="479"/>
      <c r="Q59" s="875">
        <v>7</v>
      </c>
      <c r="R59" s="75">
        <v>7</v>
      </c>
      <c r="S59" s="203">
        <v>7</v>
      </c>
      <c r="T59" s="616">
        <v>7</v>
      </c>
      <c r="U59" s="71"/>
      <c r="V59" s="230"/>
    </row>
    <row r="60" spans="1:22" ht="13.5" customHeight="1">
      <c r="A60" s="230"/>
      <c r="C60" s="74" t="s">
        <v>434</v>
      </c>
      <c r="D60" s="488"/>
      <c r="E60" s="873">
        <f>SUM(G60:J60)</f>
        <v>8</v>
      </c>
      <c r="F60" s="479"/>
      <c r="G60" s="266">
        <v>0</v>
      </c>
      <c r="H60" s="75">
        <v>3</v>
      </c>
      <c r="I60" s="75">
        <v>2</v>
      </c>
      <c r="J60" s="616">
        <v>3</v>
      </c>
      <c r="K60" s="71"/>
      <c r="L60" s="625" t="s">
        <v>449</v>
      </c>
      <c r="M60" s="626" t="s">
        <v>449</v>
      </c>
      <c r="N60" s="488"/>
      <c r="O60" s="873">
        <f>SUM(Q60:T60)</f>
        <v>0</v>
      </c>
      <c r="P60" s="479"/>
      <c r="Q60" s="266">
        <v>-1</v>
      </c>
      <c r="R60" s="75">
        <v>1</v>
      </c>
      <c r="S60" s="203">
        <v>0</v>
      </c>
      <c r="T60" s="616">
        <v>0</v>
      </c>
      <c r="U60" s="71"/>
      <c r="V60" s="230"/>
    </row>
    <row r="61" spans="1:22" s="12" customFormat="1" ht="14.25">
      <c r="A61" s="236"/>
      <c r="B61" s="48"/>
      <c r="C61" s="206" t="s">
        <v>219</v>
      </c>
      <c r="D61" s="497"/>
      <c r="E61" s="499">
        <f>SUM(E57:E60)</f>
        <v>336</v>
      </c>
      <c r="F61" s="498"/>
      <c r="G61" s="219">
        <f>SUM(G57:G60)</f>
        <v>90</v>
      </c>
      <c r="H61" s="206">
        <f>SUM(H57:H60)</f>
        <v>83</v>
      </c>
      <c r="I61" s="218">
        <f>SUM(I57:I60)</f>
        <v>81</v>
      </c>
      <c r="J61" s="218">
        <f>SUM(J57:J60)</f>
        <v>82</v>
      </c>
      <c r="K61" s="218"/>
      <c r="L61" s="614">
        <f>E61/O61-1</f>
        <v>0.03384615384615386</v>
      </c>
      <c r="M61" s="1139">
        <f>G61/Q61-1</f>
        <v>0.09756097560975618</v>
      </c>
      <c r="N61" s="499"/>
      <c r="O61" s="499">
        <f>SUM(O57:O60)</f>
        <v>325</v>
      </c>
      <c r="P61" s="498"/>
      <c r="Q61" s="814">
        <f>SUM(Q57:Q60)</f>
        <v>82</v>
      </c>
      <c r="R61" s="206">
        <f>SUM(R57:R60)</f>
        <v>83</v>
      </c>
      <c r="S61" s="270">
        <f>SUM(S57:S60)</f>
        <v>77</v>
      </c>
      <c r="T61" s="218">
        <f>SUM(T57:T60)</f>
        <v>83</v>
      </c>
      <c r="U61" s="77"/>
      <c r="V61" s="236"/>
    </row>
    <row r="62" spans="1:22" ht="13.5">
      <c r="A62" s="230"/>
      <c r="C62" s="71"/>
      <c r="D62" s="488"/>
      <c r="E62" s="888"/>
      <c r="F62" s="479"/>
      <c r="G62" s="385"/>
      <c r="H62" s="71"/>
      <c r="I62" s="146"/>
      <c r="J62" s="146"/>
      <c r="K62" s="71"/>
      <c r="L62" s="515"/>
      <c r="M62" s="399"/>
      <c r="N62" s="488"/>
      <c r="O62" s="888"/>
      <c r="P62" s="479"/>
      <c r="Q62" s="398"/>
      <c r="R62" s="71"/>
      <c r="S62" s="822"/>
      <c r="T62" s="146"/>
      <c r="U62" s="71"/>
      <c r="V62" s="230"/>
    </row>
    <row r="63" spans="1:22" ht="13.5">
      <c r="A63" s="230"/>
      <c r="C63" s="74" t="s">
        <v>108</v>
      </c>
      <c r="D63" s="488"/>
      <c r="E63" s="873">
        <f aca="true" t="shared" si="6" ref="E63:E69">SUM(G63:J63)</f>
        <v>156</v>
      </c>
      <c r="F63" s="479"/>
      <c r="G63" s="266">
        <v>36</v>
      </c>
      <c r="H63" s="75">
        <v>39</v>
      </c>
      <c r="I63" s="75">
        <v>43</v>
      </c>
      <c r="J63" s="616">
        <v>38</v>
      </c>
      <c r="K63" s="71"/>
      <c r="L63" s="624">
        <f>E63/O63-1</f>
        <v>0.09859154929577474</v>
      </c>
      <c r="M63" s="403">
        <f aca="true" t="shared" si="7" ref="M63:M70">G63/Q63-1</f>
        <v>-0.027027027027026973</v>
      </c>
      <c r="N63" s="488"/>
      <c r="O63" s="873">
        <f aca="true" t="shared" si="8" ref="O63:O69">SUM(Q63:T63)</f>
        <v>142</v>
      </c>
      <c r="P63" s="479"/>
      <c r="Q63" s="266">
        <v>37</v>
      </c>
      <c r="R63" s="75">
        <v>37</v>
      </c>
      <c r="S63" s="203">
        <v>36</v>
      </c>
      <c r="T63" s="616">
        <v>32</v>
      </c>
      <c r="U63" s="71"/>
      <c r="V63" s="230"/>
    </row>
    <row r="64" spans="1:22" ht="12.75" customHeight="1">
      <c r="A64" s="230"/>
      <c r="C64" s="74" t="s">
        <v>403</v>
      </c>
      <c r="D64" s="488"/>
      <c r="E64" s="873">
        <f t="shared" si="6"/>
        <v>40</v>
      </c>
      <c r="F64" s="479"/>
      <c r="G64" s="266">
        <v>11</v>
      </c>
      <c r="H64" s="75">
        <v>10</v>
      </c>
      <c r="I64" s="75">
        <v>10</v>
      </c>
      <c r="J64" s="616">
        <v>9</v>
      </c>
      <c r="K64" s="71"/>
      <c r="L64" s="624">
        <f>E64/O64-1</f>
        <v>0.05263157894736836</v>
      </c>
      <c r="M64" s="403">
        <f t="shared" si="7"/>
        <v>0.10000000000000009</v>
      </c>
      <c r="N64" s="488"/>
      <c r="O64" s="873">
        <f t="shared" si="8"/>
        <v>38</v>
      </c>
      <c r="P64" s="479"/>
      <c r="Q64" s="266">
        <v>10</v>
      </c>
      <c r="R64" s="75">
        <v>13</v>
      </c>
      <c r="S64" s="203">
        <v>8</v>
      </c>
      <c r="T64" s="616">
        <v>7</v>
      </c>
      <c r="U64" s="71"/>
      <c r="V64" s="230"/>
    </row>
    <row r="65" spans="1:22" ht="13.5" customHeight="1">
      <c r="A65" s="230"/>
      <c r="C65" s="74" t="s">
        <v>423</v>
      </c>
      <c r="D65" s="488"/>
      <c r="E65" s="873">
        <f t="shared" si="6"/>
        <v>105</v>
      </c>
      <c r="F65" s="479"/>
      <c r="G65" s="266">
        <v>48</v>
      </c>
      <c r="H65" s="75">
        <v>9</v>
      </c>
      <c r="I65" s="75">
        <v>37</v>
      </c>
      <c r="J65" s="616">
        <v>11</v>
      </c>
      <c r="K65" s="71"/>
      <c r="L65" s="625" t="s">
        <v>449</v>
      </c>
      <c r="M65" s="626" t="s">
        <v>553</v>
      </c>
      <c r="N65" s="488"/>
      <c r="O65" s="873">
        <f t="shared" si="8"/>
        <v>10</v>
      </c>
      <c r="P65" s="479"/>
      <c r="Q65" s="266">
        <v>10</v>
      </c>
      <c r="R65" s="75"/>
      <c r="S65" s="203"/>
      <c r="T65" s="616"/>
      <c r="U65" s="71"/>
      <c r="V65" s="230"/>
    </row>
    <row r="66" spans="1:22" ht="12.75" customHeight="1">
      <c r="A66" s="230"/>
      <c r="C66" s="74" t="s">
        <v>152</v>
      </c>
      <c r="D66" s="488"/>
      <c r="E66" s="873">
        <f t="shared" si="6"/>
        <v>190</v>
      </c>
      <c r="F66" s="479"/>
      <c r="G66" s="266">
        <v>102</v>
      </c>
      <c r="H66" s="75">
        <v>29</v>
      </c>
      <c r="I66" s="75">
        <v>30</v>
      </c>
      <c r="J66" s="616">
        <v>29</v>
      </c>
      <c r="K66" s="71"/>
      <c r="L66" s="624">
        <f>E66/O66-1</f>
        <v>-0.17748917748917747</v>
      </c>
      <c r="M66" s="626" t="s">
        <v>552</v>
      </c>
      <c r="N66" s="488"/>
      <c r="O66" s="873">
        <f t="shared" si="8"/>
        <v>231</v>
      </c>
      <c r="P66" s="479"/>
      <c r="Q66" s="266">
        <v>32</v>
      </c>
      <c r="R66" s="75">
        <v>25</v>
      </c>
      <c r="S66" s="203">
        <v>88</v>
      </c>
      <c r="T66" s="616">
        <v>86</v>
      </c>
      <c r="U66" s="71"/>
      <c r="V66" s="230"/>
    </row>
    <row r="67" spans="1:22" s="283" customFormat="1" ht="13.5" customHeight="1">
      <c r="A67" s="315"/>
      <c r="B67" s="294"/>
      <c r="C67" s="316" t="s">
        <v>425</v>
      </c>
      <c r="D67" s="890"/>
      <c r="E67" s="886">
        <f t="shared" si="6"/>
        <v>79</v>
      </c>
      <c r="F67" s="885"/>
      <c r="G67" s="621">
        <v>71</v>
      </c>
      <c r="H67" s="279">
        <v>3</v>
      </c>
      <c r="I67" s="279">
        <v>2</v>
      </c>
      <c r="J67" s="622">
        <v>3</v>
      </c>
      <c r="K67" s="330"/>
      <c r="L67" s="651" t="s">
        <v>449</v>
      </c>
      <c r="M67" s="652" t="s">
        <v>584</v>
      </c>
      <c r="N67" s="890"/>
      <c r="O67" s="886">
        <f t="shared" si="8"/>
        <v>3</v>
      </c>
      <c r="P67" s="885"/>
      <c r="Q67" s="621">
        <v>3</v>
      </c>
      <c r="R67" s="279"/>
      <c r="S67" s="813"/>
      <c r="T67" s="622"/>
      <c r="U67" s="330"/>
      <c r="V67" s="315"/>
    </row>
    <row r="68" spans="1:22" s="283" customFormat="1" ht="12.75" customHeight="1">
      <c r="A68" s="315"/>
      <c r="B68" s="294"/>
      <c r="C68" s="316" t="s">
        <v>284</v>
      </c>
      <c r="D68" s="890"/>
      <c r="E68" s="886">
        <f t="shared" si="6"/>
        <v>0</v>
      </c>
      <c r="F68" s="885"/>
      <c r="G68" s="621">
        <v>0</v>
      </c>
      <c r="H68" s="279">
        <v>0</v>
      </c>
      <c r="I68" s="826">
        <v>0</v>
      </c>
      <c r="J68" s="622">
        <v>0</v>
      </c>
      <c r="K68" s="330"/>
      <c r="L68" s="651" t="s">
        <v>449</v>
      </c>
      <c r="M68" s="652" t="s">
        <v>449</v>
      </c>
      <c r="N68" s="890"/>
      <c r="O68" s="886">
        <f t="shared" si="8"/>
        <v>0</v>
      </c>
      <c r="P68" s="885"/>
      <c r="Q68" s="621">
        <v>0</v>
      </c>
      <c r="R68" s="279">
        <v>0</v>
      </c>
      <c r="S68" s="813">
        <v>0</v>
      </c>
      <c r="T68" s="622">
        <v>0</v>
      </c>
      <c r="U68" s="330"/>
      <c r="V68" s="315"/>
    </row>
    <row r="69" spans="1:22" ht="13.5">
      <c r="A69" s="230"/>
      <c r="C69" s="74" t="s">
        <v>1</v>
      </c>
      <c r="D69" s="488"/>
      <c r="E69" s="873">
        <f t="shared" si="6"/>
        <v>20</v>
      </c>
      <c r="F69" s="479"/>
      <c r="G69" s="266">
        <v>5</v>
      </c>
      <c r="H69" s="75">
        <v>8</v>
      </c>
      <c r="I69" s="75">
        <v>2</v>
      </c>
      <c r="J69" s="616">
        <v>5</v>
      </c>
      <c r="K69" s="71"/>
      <c r="L69" s="624">
        <f>E69/O69-1</f>
        <v>0.5384615384615385</v>
      </c>
      <c r="M69" s="403">
        <f t="shared" si="7"/>
        <v>0</v>
      </c>
      <c r="N69" s="488"/>
      <c r="O69" s="873">
        <f t="shared" si="8"/>
        <v>13</v>
      </c>
      <c r="P69" s="479"/>
      <c r="Q69" s="266">
        <v>5</v>
      </c>
      <c r="R69" s="75">
        <v>2</v>
      </c>
      <c r="S69" s="203">
        <v>1</v>
      </c>
      <c r="T69" s="616">
        <v>5</v>
      </c>
      <c r="U69" s="71"/>
      <c r="V69" s="230"/>
    </row>
    <row r="70" spans="1:22" s="12" customFormat="1" ht="14.25">
      <c r="A70" s="236"/>
      <c r="B70" s="48"/>
      <c r="C70" s="206" t="s">
        <v>246</v>
      </c>
      <c r="D70" s="497"/>
      <c r="E70" s="499">
        <f>SUM(E63:E66)+E69</f>
        <v>511</v>
      </c>
      <c r="F70" s="498"/>
      <c r="G70" s="219">
        <f>SUM(G63:G66)+G69</f>
        <v>202</v>
      </c>
      <c r="H70" s="206">
        <f>SUM(H63:H66)+H69</f>
        <v>95</v>
      </c>
      <c r="I70" s="218">
        <f>SUM(I63:I66)+I69</f>
        <v>122</v>
      </c>
      <c r="J70" s="218">
        <f>SUM(J63:J66)+J69</f>
        <v>92</v>
      </c>
      <c r="K70" s="218"/>
      <c r="L70" s="614">
        <f>E70/O70-1</f>
        <v>0.17741935483870974</v>
      </c>
      <c r="M70" s="1139">
        <f t="shared" si="7"/>
        <v>1.148936170212766</v>
      </c>
      <c r="N70" s="499"/>
      <c r="O70" s="499">
        <f>SUM(O63:O66)+O69</f>
        <v>434</v>
      </c>
      <c r="P70" s="498"/>
      <c r="Q70" s="814">
        <f>SUM(Q63:Q66)+Q69</f>
        <v>94</v>
      </c>
      <c r="R70" s="206">
        <f>SUM(R63:R66)+R69</f>
        <v>77</v>
      </c>
      <c r="S70" s="270">
        <f>SUM(S63:S66)+S69</f>
        <v>133</v>
      </c>
      <c r="T70" s="218">
        <f>SUM(T63:T66)+T69</f>
        <v>130</v>
      </c>
      <c r="U70" s="77"/>
      <c r="V70" s="236"/>
    </row>
    <row r="71" spans="1:22" ht="13.5">
      <c r="A71" s="230"/>
      <c r="C71" s="71"/>
      <c r="D71" s="488"/>
      <c r="E71" s="505"/>
      <c r="F71" s="500"/>
      <c r="G71" s="1227"/>
      <c r="H71" s="1228"/>
      <c r="I71" s="629"/>
      <c r="J71" s="629"/>
      <c r="K71" s="77"/>
      <c r="L71" s="646"/>
      <c r="M71" s="474"/>
      <c r="N71" s="497"/>
      <c r="O71" s="505"/>
      <c r="P71" s="500"/>
      <c r="Q71" s="1227"/>
      <c r="R71" s="1228"/>
      <c r="S71" s="1229"/>
      <c r="T71" s="629"/>
      <c r="U71" s="71"/>
      <c r="V71" s="230"/>
    </row>
    <row r="72" spans="1:22" s="12" customFormat="1" ht="14.25">
      <c r="A72" s="236"/>
      <c r="B72" s="48"/>
      <c r="C72" s="314" t="s">
        <v>401</v>
      </c>
      <c r="D72" s="497"/>
      <c r="E72" s="1223">
        <f>SUM(G72:J72)</f>
        <v>0</v>
      </c>
      <c r="F72" s="500"/>
      <c r="G72" s="301">
        <v>0</v>
      </c>
      <c r="H72" s="302">
        <v>-1</v>
      </c>
      <c r="I72" s="818">
        <v>1</v>
      </c>
      <c r="J72" s="636">
        <v>0</v>
      </c>
      <c r="K72" s="77"/>
      <c r="L72" s="980">
        <f>E72/O72-1</f>
        <v>-1</v>
      </c>
      <c r="M72" s="627">
        <f>G72/Q72-1</f>
        <v>-1</v>
      </c>
      <c r="N72" s="497"/>
      <c r="O72" s="1223">
        <f>SUM(Q72:T72)</f>
        <v>1</v>
      </c>
      <c r="P72" s="500"/>
      <c r="Q72" s="301">
        <v>1</v>
      </c>
      <c r="R72" s="302">
        <v>0</v>
      </c>
      <c r="S72" s="823">
        <v>0</v>
      </c>
      <c r="T72" s="636">
        <v>0</v>
      </c>
      <c r="U72" s="77"/>
      <c r="V72" s="236"/>
    </row>
    <row r="73" spans="1:22" ht="13.5">
      <c r="A73" s="230"/>
      <c r="C73" s="71"/>
      <c r="D73" s="488"/>
      <c r="E73" s="505"/>
      <c r="F73" s="500"/>
      <c r="G73" s="1227"/>
      <c r="H73" s="1228"/>
      <c r="I73" s="629"/>
      <c r="J73" s="629"/>
      <c r="K73" s="77"/>
      <c r="L73" s="1042"/>
      <c r="M73" s="1062"/>
      <c r="N73" s="497"/>
      <c r="O73" s="505"/>
      <c r="P73" s="500"/>
      <c r="Q73" s="1227"/>
      <c r="R73" s="1228"/>
      <c r="S73" s="1229"/>
      <c r="T73" s="629"/>
      <c r="U73" s="71"/>
      <c r="V73" s="230"/>
    </row>
    <row r="74" spans="1:22" s="12" customFormat="1" ht="14.25">
      <c r="A74" s="236"/>
      <c r="B74" s="48"/>
      <c r="C74" s="206" t="s">
        <v>75</v>
      </c>
      <c r="D74" s="497"/>
      <c r="E74" s="499">
        <f>E61+E70+E72</f>
        <v>847</v>
      </c>
      <c r="F74" s="498"/>
      <c r="G74" s="219">
        <f>G61+G70+G72</f>
        <v>292</v>
      </c>
      <c r="H74" s="206">
        <f>H61+H70+H72</f>
        <v>177</v>
      </c>
      <c r="I74" s="218">
        <f>I61+I70+I72</f>
        <v>204</v>
      </c>
      <c r="J74" s="218">
        <f>J61+J70+J72</f>
        <v>174</v>
      </c>
      <c r="K74" s="218"/>
      <c r="L74" s="1127">
        <f>E74/O74-1</f>
        <v>0.11447368421052628</v>
      </c>
      <c r="M74" s="405">
        <f>G74/Q74-1</f>
        <v>0.6497175141242937</v>
      </c>
      <c r="N74" s="499"/>
      <c r="O74" s="499">
        <f>O61+O70+O72</f>
        <v>760</v>
      </c>
      <c r="P74" s="498"/>
      <c r="Q74" s="814">
        <f>Q61+Q70+Q72</f>
        <v>177</v>
      </c>
      <c r="R74" s="206">
        <f>R61+R70+R72</f>
        <v>160</v>
      </c>
      <c r="S74" s="270">
        <f>S61+S70+S72</f>
        <v>210</v>
      </c>
      <c r="T74" s="218">
        <f>T61+T70+T72</f>
        <v>213</v>
      </c>
      <c r="U74" s="77"/>
      <c r="V74" s="236"/>
    </row>
    <row r="75" spans="1:22" ht="14.25">
      <c r="A75" s="230"/>
      <c r="C75" s="48"/>
      <c r="D75" s="488"/>
      <c r="E75" s="500"/>
      <c r="F75" s="479"/>
      <c r="G75" s="167"/>
      <c r="H75" s="77"/>
      <c r="I75" s="146"/>
      <c r="J75" s="146"/>
      <c r="K75" s="71"/>
      <c r="L75" s="647"/>
      <c r="M75" s="467"/>
      <c r="N75" s="488"/>
      <c r="O75" s="500"/>
      <c r="P75" s="479"/>
      <c r="Q75" s="76"/>
      <c r="R75" s="77"/>
      <c r="S75" s="824"/>
      <c r="T75" s="146"/>
      <c r="U75" s="71"/>
      <c r="V75" s="230"/>
    </row>
    <row r="76" spans="1:22" ht="9" customHeight="1">
      <c r="A76" s="230"/>
      <c r="B76" s="231"/>
      <c r="C76" s="232"/>
      <c r="D76" s="232"/>
      <c r="E76" s="232"/>
      <c r="F76" s="240"/>
      <c r="G76" s="240"/>
      <c r="H76" s="240"/>
      <c r="I76" s="240"/>
      <c r="J76" s="240"/>
      <c r="K76" s="232"/>
      <c r="L76" s="303"/>
      <c r="M76" s="303"/>
      <c r="N76" s="232"/>
      <c r="O76" s="232"/>
      <c r="P76" s="240"/>
      <c r="Q76" s="232"/>
      <c r="R76" s="240"/>
      <c r="S76" s="240"/>
      <c r="T76" s="240"/>
      <c r="U76" s="232"/>
      <c r="V76" s="230"/>
    </row>
    <row r="77" spans="1:253" ht="13.5" customHeight="1">
      <c r="A77" s="83"/>
      <c r="B77" s="171" t="s">
        <v>570</v>
      </c>
      <c r="C77" s="72"/>
      <c r="D77" s="83"/>
      <c r="E77" s="171"/>
      <c r="F77" s="638"/>
      <c r="G77" s="639"/>
      <c r="H77" s="639"/>
      <c r="I77" s="639"/>
      <c r="J77" s="639"/>
      <c r="K77" s="152"/>
      <c r="L77" s="642"/>
      <c r="M77" s="642"/>
      <c r="N77" s="83"/>
      <c r="O77" s="171"/>
      <c r="P77" s="638"/>
      <c r="Q77" s="638"/>
      <c r="R77" s="443"/>
      <c r="S77" s="638"/>
      <c r="T77" s="639"/>
      <c r="U77" s="171"/>
      <c r="V77" s="83"/>
      <c r="W77" s="544"/>
      <c r="X77" s="71"/>
      <c r="Y77" s="344"/>
      <c r="Z77" s="544"/>
      <c r="AA77" s="71"/>
      <c r="AB77" s="344"/>
      <c r="AC77" s="544"/>
      <c r="AD77" s="71"/>
      <c r="AE77" s="344"/>
      <c r="AF77" s="544"/>
      <c r="AG77" s="71"/>
      <c r="AH77" s="344"/>
      <c r="AI77" s="544"/>
      <c r="AJ77" s="71"/>
      <c r="AK77" s="344"/>
      <c r="AL77" s="544"/>
      <c r="AM77" s="71"/>
      <c r="AN77" s="344"/>
      <c r="AO77" s="544"/>
      <c r="AP77" s="71"/>
      <c r="AQ77" s="344"/>
      <c r="AR77" s="544"/>
      <c r="AS77" s="71"/>
      <c r="AT77" s="344"/>
      <c r="AU77" s="544"/>
      <c r="AV77" s="71"/>
      <c r="AW77" s="344"/>
      <c r="AX77" s="544"/>
      <c r="AY77" s="71"/>
      <c r="AZ77" s="344"/>
      <c r="BA77" s="544"/>
      <c r="BB77" s="71"/>
      <c r="BC77" s="344"/>
      <c r="BD77" s="544"/>
      <c r="BE77" s="71"/>
      <c r="BF77" s="344"/>
      <c r="BG77" s="544"/>
      <c r="BH77" s="71"/>
      <c r="BI77" s="344"/>
      <c r="BJ77" s="544"/>
      <c r="BK77" s="71"/>
      <c r="BL77" s="344"/>
      <c r="BM77" s="544"/>
      <c r="BN77" s="71"/>
      <c r="BO77" s="344"/>
      <c r="BP77" s="544"/>
      <c r="BQ77" s="71"/>
      <c r="BR77" s="344"/>
      <c r="BS77" s="544"/>
      <c r="BT77" s="71"/>
      <c r="BU77" s="344"/>
      <c r="BV77" s="544"/>
      <c r="BW77" s="71"/>
      <c r="BX77" s="344"/>
      <c r="BY77" s="544"/>
      <c r="BZ77" s="71"/>
      <c r="CA77" s="344"/>
      <c r="CB77" s="544"/>
      <c r="CC77" s="71"/>
      <c r="CD77" s="344"/>
      <c r="CE77" s="544"/>
      <c r="CF77" s="71"/>
      <c r="CG77" s="344"/>
      <c r="CH77" s="544"/>
      <c r="CI77" s="71"/>
      <c r="CJ77" s="344"/>
      <c r="CK77" s="544"/>
      <c r="CL77" s="71"/>
      <c r="CM77" s="344"/>
      <c r="CN77" s="544"/>
      <c r="CO77" s="71"/>
      <c r="CP77" s="344"/>
      <c r="CQ77" s="544"/>
      <c r="CR77" s="71"/>
      <c r="CS77" s="344"/>
      <c r="CT77" s="544"/>
      <c r="CU77" s="71"/>
      <c r="CV77" s="344"/>
      <c r="CW77" s="544"/>
      <c r="CX77" s="71"/>
      <c r="CY77" s="344"/>
      <c r="CZ77" s="544"/>
      <c r="DA77" s="71"/>
      <c r="DB77" s="344"/>
      <c r="DC77" s="544"/>
      <c r="DD77" s="71"/>
      <c r="DE77" s="344"/>
      <c r="DF77" s="544"/>
      <c r="DG77" s="71"/>
      <c r="DH77" s="344"/>
      <c r="DI77" s="544"/>
      <c r="DJ77" s="71"/>
      <c r="DK77" s="344"/>
      <c r="DL77" s="544"/>
      <c r="DM77" s="71"/>
      <c r="DN77" s="344"/>
      <c r="DO77" s="544"/>
      <c r="DP77" s="71"/>
      <c r="DQ77" s="344"/>
      <c r="DR77" s="544"/>
      <c r="DS77" s="71"/>
      <c r="DT77" s="344"/>
      <c r="DU77" s="544"/>
      <c r="DV77" s="71"/>
      <c r="DW77" s="344"/>
      <c r="DX77" s="544"/>
      <c r="DY77" s="71"/>
      <c r="DZ77" s="344"/>
      <c r="EA77" s="544"/>
      <c r="EB77" s="71"/>
      <c r="EC77" s="344"/>
      <c r="ED77" s="544"/>
      <c r="EE77" s="71"/>
      <c r="EF77" s="344"/>
      <c r="EG77" s="544"/>
      <c r="EH77" s="71"/>
      <c r="EI77" s="344"/>
      <c r="EJ77" s="544"/>
      <c r="EK77" s="71"/>
      <c r="EL77" s="344"/>
      <c r="EM77" s="544"/>
      <c r="EN77" s="71"/>
      <c r="EO77" s="344"/>
      <c r="EP77" s="544"/>
      <c r="EQ77" s="71"/>
      <c r="ER77" s="344"/>
      <c r="ES77" s="544"/>
      <c r="ET77" s="71"/>
      <c r="EU77" s="344"/>
      <c r="EV77" s="544"/>
      <c r="EW77" s="71"/>
      <c r="EX77" s="344"/>
      <c r="EY77" s="544"/>
      <c r="EZ77" s="71"/>
      <c r="FA77" s="344"/>
      <c r="FB77" s="544"/>
      <c r="FC77" s="71"/>
      <c r="FD77" s="344"/>
      <c r="FE77" s="544"/>
      <c r="FF77" s="71"/>
      <c r="FG77" s="344"/>
      <c r="FH77" s="544"/>
      <c r="FI77" s="71"/>
      <c r="FJ77" s="344"/>
      <c r="FK77" s="544"/>
      <c r="FL77" s="71"/>
      <c r="FM77" s="344"/>
      <c r="FN77" s="544"/>
      <c r="FO77" s="71"/>
      <c r="FP77" s="344"/>
      <c r="FQ77" s="544"/>
      <c r="FR77" s="71"/>
      <c r="FS77" s="344"/>
      <c r="FT77" s="544"/>
      <c r="FU77" s="71"/>
      <c r="FV77" s="344"/>
      <c r="FW77" s="544"/>
      <c r="FX77" s="71"/>
      <c r="FY77" s="344"/>
      <c r="FZ77" s="544"/>
      <c r="GA77" s="71"/>
      <c r="GB77" s="344"/>
      <c r="GC77" s="544"/>
      <c r="GD77" s="71"/>
      <c r="GE77" s="344"/>
      <c r="GF77" s="544"/>
      <c r="GG77" s="71"/>
      <c r="GH77" s="344"/>
      <c r="GI77" s="544"/>
      <c r="GJ77" s="71"/>
      <c r="GK77" s="344"/>
      <c r="GL77" s="544"/>
      <c r="GM77" s="71"/>
      <c r="GN77" s="344"/>
      <c r="GO77" s="544"/>
      <c r="GP77" s="71"/>
      <c r="GQ77" s="344"/>
      <c r="GR77" s="544"/>
      <c r="GS77" s="71"/>
      <c r="GT77" s="344"/>
      <c r="GU77" s="544"/>
      <c r="GV77" s="71"/>
      <c r="GW77" s="344"/>
      <c r="GX77" s="544"/>
      <c r="GY77" s="71"/>
      <c r="GZ77" s="344"/>
      <c r="HA77" s="544"/>
      <c r="HB77" s="71"/>
      <c r="HC77" s="344"/>
      <c r="HD77" s="544"/>
      <c r="HE77" s="71"/>
      <c r="HF77" s="344"/>
      <c r="HG77" s="544"/>
      <c r="HH77" s="71"/>
      <c r="HI77" s="344"/>
      <c r="HJ77" s="544"/>
      <c r="HK77" s="71"/>
      <c r="HL77" s="344"/>
      <c r="HM77" s="544"/>
      <c r="HN77" s="71"/>
      <c r="HO77" s="344"/>
      <c r="HP77" s="544"/>
      <c r="HQ77" s="71"/>
      <c r="HR77" s="344"/>
      <c r="HS77" s="544"/>
      <c r="HT77" s="71"/>
      <c r="HU77" s="344"/>
      <c r="HV77" s="544"/>
      <c r="HW77" s="71"/>
      <c r="HX77" s="344"/>
      <c r="HY77" s="544"/>
      <c r="HZ77" s="71"/>
      <c r="IA77" s="344"/>
      <c r="IB77" s="544"/>
      <c r="IC77" s="71"/>
      <c r="ID77" s="344"/>
      <c r="IE77" s="544"/>
      <c r="IF77" s="71"/>
      <c r="IG77" s="344"/>
      <c r="IH77" s="544"/>
      <c r="II77" s="71"/>
      <c r="IJ77" s="344"/>
      <c r="IK77" s="544"/>
      <c r="IL77" s="71"/>
      <c r="IM77" s="344"/>
      <c r="IN77" s="544"/>
      <c r="IO77" s="71"/>
      <c r="IP77" s="344"/>
      <c r="IQ77" s="544"/>
      <c r="IR77" s="71"/>
      <c r="IS77" s="344"/>
    </row>
    <row r="78" spans="1:253" ht="13.5" customHeight="1">
      <c r="A78" s="83"/>
      <c r="B78" s="171" t="s">
        <v>450</v>
      </c>
      <c r="C78" s="72"/>
      <c r="D78" s="83"/>
      <c r="E78" s="171"/>
      <c r="F78" s="638"/>
      <c r="G78" s="639"/>
      <c r="H78" s="639"/>
      <c r="I78" s="639"/>
      <c r="J78" s="639"/>
      <c r="K78" s="152"/>
      <c r="L78" s="642"/>
      <c r="M78" s="642"/>
      <c r="N78" s="83"/>
      <c r="O78" s="171"/>
      <c r="P78" s="638"/>
      <c r="Q78" s="638"/>
      <c r="R78" s="443"/>
      <c r="S78" s="638"/>
      <c r="T78" s="639"/>
      <c r="U78" s="171"/>
      <c r="V78" s="83"/>
      <c r="W78" s="544"/>
      <c r="X78" s="71"/>
      <c r="Y78" s="344"/>
      <c r="Z78" s="544"/>
      <c r="AA78" s="71"/>
      <c r="AB78" s="344"/>
      <c r="AC78" s="544"/>
      <c r="AD78" s="71"/>
      <c r="AE78" s="344"/>
      <c r="AF78" s="544"/>
      <c r="AG78" s="71"/>
      <c r="AH78" s="344"/>
      <c r="AI78" s="544"/>
      <c r="AJ78" s="71"/>
      <c r="AK78" s="344"/>
      <c r="AL78" s="544"/>
      <c r="AM78" s="71"/>
      <c r="AN78" s="344"/>
      <c r="AO78" s="544"/>
      <c r="AP78" s="71"/>
      <c r="AQ78" s="344"/>
      <c r="AR78" s="544"/>
      <c r="AS78" s="71"/>
      <c r="AT78" s="344"/>
      <c r="AU78" s="544"/>
      <c r="AV78" s="71"/>
      <c r="AW78" s="344"/>
      <c r="AX78" s="544"/>
      <c r="AY78" s="71"/>
      <c r="AZ78" s="344"/>
      <c r="BA78" s="544"/>
      <c r="BB78" s="71"/>
      <c r="BC78" s="344"/>
      <c r="BD78" s="544"/>
      <c r="BE78" s="71"/>
      <c r="BF78" s="344"/>
      <c r="BG78" s="544"/>
      <c r="BH78" s="71"/>
      <c r="BI78" s="344"/>
      <c r="BJ78" s="544"/>
      <c r="BK78" s="71"/>
      <c r="BL78" s="344"/>
      <c r="BM78" s="544"/>
      <c r="BN78" s="71"/>
      <c r="BO78" s="344"/>
      <c r="BP78" s="544"/>
      <c r="BQ78" s="71"/>
      <c r="BR78" s="344"/>
      <c r="BS78" s="544"/>
      <c r="BT78" s="71"/>
      <c r="BU78" s="344"/>
      <c r="BV78" s="544"/>
      <c r="BW78" s="71"/>
      <c r="BX78" s="344"/>
      <c r="BY78" s="544"/>
      <c r="BZ78" s="71"/>
      <c r="CA78" s="344"/>
      <c r="CB78" s="544"/>
      <c r="CC78" s="71"/>
      <c r="CD78" s="344"/>
      <c r="CE78" s="544"/>
      <c r="CF78" s="71"/>
      <c r="CG78" s="344"/>
      <c r="CH78" s="544"/>
      <c r="CI78" s="71"/>
      <c r="CJ78" s="344"/>
      <c r="CK78" s="544"/>
      <c r="CL78" s="71"/>
      <c r="CM78" s="344"/>
      <c r="CN78" s="544"/>
      <c r="CO78" s="71"/>
      <c r="CP78" s="344"/>
      <c r="CQ78" s="544"/>
      <c r="CR78" s="71"/>
      <c r="CS78" s="344"/>
      <c r="CT78" s="544"/>
      <c r="CU78" s="71"/>
      <c r="CV78" s="344"/>
      <c r="CW78" s="544"/>
      <c r="CX78" s="71"/>
      <c r="CY78" s="344"/>
      <c r="CZ78" s="544"/>
      <c r="DA78" s="71"/>
      <c r="DB78" s="344"/>
      <c r="DC78" s="544"/>
      <c r="DD78" s="71"/>
      <c r="DE78" s="344"/>
      <c r="DF78" s="544"/>
      <c r="DG78" s="71"/>
      <c r="DH78" s="344"/>
      <c r="DI78" s="544"/>
      <c r="DJ78" s="71"/>
      <c r="DK78" s="344"/>
      <c r="DL78" s="544"/>
      <c r="DM78" s="71"/>
      <c r="DN78" s="344"/>
      <c r="DO78" s="544"/>
      <c r="DP78" s="71"/>
      <c r="DQ78" s="344"/>
      <c r="DR78" s="544"/>
      <c r="DS78" s="71"/>
      <c r="DT78" s="344"/>
      <c r="DU78" s="544"/>
      <c r="DV78" s="71"/>
      <c r="DW78" s="344"/>
      <c r="DX78" s="544"/>
      <c r="DY78" s="71"/>
      <c r="DZ78" s="344"/>
      <c r="EA78" s="544"/>
      <c r="EB78" s="71"/>
      <c r="EC78" s="344"/>
      <c r="ED78" s="544"/>
      <c r="EE78" s="71"/>
      <c r="EF78" s="344"/>
      <c r="EG78" s="544"/>
      <c r="EH78" s="71"/>
      <c r="EI78" s="344"/>
      <c r="EJ78" s="544"/>
      <c r="EK78" s="71"/>
      <c r="EL78" s="344"/>
      <c r="EM78" s="544"/>
      <c r="EN78" s="71"/>
      <c r="EO78" s="344"/>
      <c r="EP78" s="544"/>
      <c r="EQ78" s="71"/>
      <c r="ER78" s="344"/>
      <c r="ES78" s="544"/>
      <c r="ET78" s="71"/>
      <c r="EU78" s="344"/>
      <c r="EV78" s="544"/>
      <c r="EW78" s="71"/>
      <c r="EX78" s="344"/>
      <c r="EY78" s="544"/>
      <c r="EZ78" s="71"/>
      <c r="FA78" s="344"/>
      <c r="FB78" s="544"/>
      <c r="FC78" s="71"/>
      <c r="FD78" s="344"/>
      <c r="FE78" s="544"/>
      <c r="FF78" s="71"/>
      <c r="FG78" s="344"/>
      <c r="FH78" s="544"/>
      <c r="FI78" s="71"/>
      <c r="FJ78" s="344"/>
      <c r="FK78" s="544"/>
      <c r="FL78" s="71"/>
      <c r="FM78" s="344"/>
      <c r="FN78" s="544"/>
      <c r="FO78" s="71"/>
      <c r="FP78" s="344"/>
      <c r="FQ78" s="544"/>
      <c r="FR78" s="71"/>
      <c r="FS78" s="344"/>
      <c r="FT78" s="544"/>
      <c r="FU78" s="71"/>
      <c r="FV78" s="344"/>
      <c r="FW78" s="544"/>
      <c r="FX78" s="71"/>
      <c r="FY78" s="344"/>
      <c r="FZ78" s="544"/>
      <c r="GA78" s="71"/>
      <c r="GB78" s="344"/>
      <c r="GC78" s="544"/>
      <c r="GD78" s="71"/>
      <c r="GE78" s="344"/>
      <c r="GF78" s="544"/>
      <c r="GG78" s="71"/>
      <c r="GH78" s="344"/>
      <c r="GI78" s="544"/>
      <c r="GJ78" s="71"/>
      <c r="GK78" s="344"/>
      <c r="GL78" s="544"/>
      <c r="GM78" s="71"/>
      <c r="GN78" s="344"/>
      <c r="GO78" s="544"/>
      <c r="GP78" s="71"/>
      <c r="GQ78" s="344"/>
      <c r="GR78" s="544"/>
      <c r="GS78" s="71"/>
      <c r="GT78" s="344"/>
      <c r="GU78" s="544"/>
      <c r="GV78" s="71"/>
      <c r="GW78" s="344"/>
      <c r="GX78" s="544"/>
      <c r="GY78" s="71"/>
      <c r="GZ78" s="344"/>
      <c r="HA78" s="544"/>
      <c r="HB78" s="71"/>
      <c r="HC78" s="344"/>
      <c r="HD78" s="544"/>
      <c r="HE78" s="71"/>
      <c r="HF78" s="344"/>
      <c r="HG78" s="544"/>
      <c r="HH78" s="71"/>
      <c r="HI78" s="344"/>
      <c r="HJ78" s="544"/>
      <c r="HK78" s="71"/>
      <c r="HL78" s="344"/>
      <c r="HM78" s="544"/>
      <c r="HN78" s="71"/>
      <c r="HO78" s="344"/>
      <c r="HP78" s="544"/>
      <c r="HQ78" s="71"/>
      <c r="HR78" s="344"/>
      <c r="HS78" s="544"/>
      <c r="HT78" s="71"/>
      <c r="HU78" s="344"/>
      <c r="HV78" s="544"/>
      <c r="HW78" s="71"/>
      <c r="HX78" s="344"/>
      <c r="HY78" s="544"/>
      <c r="HZ78" s="71"/>
      <c r="IA78" s="344"/>
      <c r="IB78" s="544"/>
      <c r="IC78" s="71"/>
      <c r="ID78" s="344"/>
      <c r="IE78" s="544"/>
      <c r="IF78" s="71"/>
      <c r="IG78" s="344"/>
      <c r="IH78" s="544"/>
      <c r="II78" s="71"/>
      <c r="IJ78" s="344"/>
      <c r="IK78" s="544"/>
      <c r="IL78" s="71"/>
      <c r="IM78" s="344"/>
      <c r="IN78" s="544"/>
      <c r="IO78" s="71"/>
      <c r="IP78" s="344"/>
      <c r="IQ78" s="544"/>
      <c r="IR78" s="71"/>
      <c r="IS78" s="344"/>
    </row>
    <row r="79" spans="1:22" ht="13.5" customHeight="1">
      <c r="A79" s="83"/>
      <c r="B79" s="563" t="s">
        <v>417</v>
      </c>
      <c r="C79" s="72"/>
      <c r="D79" s="152"/>
      <c r="E79" s="72"/>
      <c r="F79" s="639"/>
      <c r="G79" s="385"/>
      <c r="H79" s="385"/>
      <c r="I79" s="639"/>
      <c r="J79" s="639"/>
      <c r="K79" s="152"/>
      <c r="L79" s="642"/>
      <c r="M79" s="642"/>
      <c r="N79" s="152"/>
      <c r="O79" s="72"/>
      <c r="P79" s="639"/>
      <c r="Q79" s="72"/>
      <c r="R79" s="385"/>
      <c r="S79" s="385"/>
      <c r="T79" s="639"/>
      <c r="U79" s="72"/>
      <c r="V79" s="83"/>
    </row>
    <row r="80" spans="1:22" ht="13.5" customHeight="1">
      <c r="A80" s="83"/>
      <c r="B80" s="171" t="s">
        <v>418</v>
      </c>
      <c r="C80" s="72"/>
      <c r="D80" s="152"/>
      <c r="E80" s="72"/>
      <c r="F80" s="639"/>
      <c r="G80" s="385"/>
      <c r="H80" s="385"/>
      <c r="I80" s="639"/>
      <c r="J80" s="639"/>
      <c r="K80" s="152"/>
      <c r="L80" s="642"/>
      <c r="M80" s="642"/>
      <c r="N80" s="152"/>
      <c r="O80" s="72"/>
      <c r="P80" s="639"/>
      <c r="Q80" s="72"/>
      <c r="R80" s="385"/>
      <c r="S80" s="385"/>
      <c r="T80" s="639"/>
      <c r="U80" s="72"/>
      <c r="V80" s="83"/>
    </row>
    <row r="81" spans="1:22" ht="13.5" customHeight="1">
      <c r="A81" s="83"/>
      <c r="B81" s="171" t="s">
        <v>419</v>
      </c>
      <c r="C81" s="72"/>
      <c r="D81" s="152"/>
      <c r="E81" s="72"/>
      <c r="F81" s="639"/>
      <c r="G81" s="385"/>
      <c r="H81" s="385"/>
      <c r="I81" s="639"/>
      <c r="J81" s="639"/>
      <c r="K81" s="152"/>
      <c r="L81" s="642"/>
      <c r="M81" s="642"/>
      <c r="N81" s="152"/>
      <c r="O81" s="72"/>
      <c r="P81" s="639"/>
      <c r="Q81" s="72"/>
      <c r="R81" s="385"/>
      <c r="S81" s="385"/>
      <c r="T81" s="639"/>
      <c r="U81" s="72"/>
      <c r="V81" s="83"/>
    </row>
    <row r="82" spans="1:22" ht="13.5" customHeight="1">
      <c r="A82" s="83"/>
      <c r="B82" s="171" t="s">
        <v>435</v>
      </c>
      <c r="C82" s="72"/>
      <c r="D82" s="72"/>
      <c r="E82" s="72"/>
      <c r="F82" s="385"/>
      <c r="G82" s="440"/>
      <c r="H82" s="440"/>
      <c r="I82" s="385"/>
      <c r="J82" s="385"/>
      <c r="K82" s="72"/>
      <c r="L82" s="138"/>
      <c r="M82" s="138"/>
      <c r="N82" s="72"/>
      <c r="O82" s="72"/>
      <c r="P82" s="385"/>
      <c r="Q82" s="144"/>
      <c r="R82" s="440"/>
      <c r="S82" s="385"/>
      <c r="T82" s="385"/>
      <c r="U82" s="72"/>
      <c r="V82" s="83"/>
    </row>
    <row r="83" spans="6:16" ht="13.5">
      <c r="F83" s="439"/>
      <c r="P83" s="439"/>
    </row>
    <row r="84" spans="6:16" ht="13.5">
      <c r="F84" s="439"/>
      <c r="P84" s="439"/>
    </row>
    <row r="85" spans="6:16" ht="13.5">
      <c r="F85" s="439"/>
      <c r="P85" s="439"/>
    </row>
    <row r="86" spans="6:16" ht="13.5">
      <c r="F86" s="439"/>
      <c r="P86" s="439"/>
    </row>
    <row r="87" spans="6:16" ht="13.5">
      <c r="F87" s="439"/>
      <c r="P87" s="439"/>
    </row>
    <row r="88" spans="6:16" ht="13.5">
      <c r="F88" s="439"/>
      <c r="P88" s="439"/>
    </row>
    <row r="89" spans="6:16" ht="13.5">
      <c r="F89" s="439"/>
      <c r="P89" s="439"/>
    </row>
    <row r="90" spans="6:16" ht="13.5">
      <c r="F90" s="439"/>
      <c r="P90" s="439"/>
    </row>
    <row r="91" spans="6:16" ht="13.5">
      <c r="F91" s="439"/>
      <c r="P91" s="439"/>
    </row>
    <row r="92" spans="6:16" ht="13.5">
      <c r="F92" s="439"/>
      <c r="P92" s="439"/>
    </row>
    <row r="93" spans="6:16" ht="13.5">
      <c r="F93" s="439"/>
      <c r="P93" s="439"/>
    </row>
    <row r="94" spans="6:16" ht="13.5">
      <c r="F94" s="439"/>
      <c r="P94" s="439"/>
    </row>
    <row r="95" spans="6:16" ht="13.5">
      <c r="F95" s="439"/>
      <c r="P95" s="439"/>
    </row>
    <row r="96" spans="6:16" ht="13.5">
      <c r="F96" s="439"/>
      <c r="P96" s="439"/>
    </row>
    <row r="97" spans="6:16" ht="13.5">
      <c r="F97" s="439"/>
      <c r="P97" s="439"/>
    </row>
    <row r="98" spans="6:16" ht="13.5">
      <c r="F98" s="439"/>
      <c r="P98" s="439"/>
    </row>
    <row r="99" spans="6:16" ht="13.5">
      <c r="F99" s="439"/>
      <c r="P99" s="439"/>
    </row>
    <row r="100" spans="6:16" ht="13.5">
      <c r="F100" s="439"/>
      <c r="P100" s="439"/>
    </row>
    <row r="101" spans="6:16" ht="13.5">
      <c r="F101" s="439"/>
      <c r="P101" s="439"/>
    </row>
    <row r="102" spans="6:16" ht="13.5">
      <c r="F102" s="439"/>
      <c r="P102" s="439"/>
    </row>
    <row r="103" spans="6:16" ht="13.5">
      <c r="F103" s="439"/>
      <c r="P103" s="439"/>
    </row>
    <row r="104" spans="6:16" ht="13.5">
      <c r="F104" s="439"/>
      <c r="P104" s="439"/>
    </row>
    <row r="105" spans="6:16" ht="13.5">
      <c r="F105" s="439"/>
      <c r="P105" s="439"/>
    </row>
    <row r="106" spans="6:16" ht="13.5">
      <c r="F106" s="439"/>
      <c r="P106" s="439"/>
    </row>
    <row r="107" spans="6:16" ht="13.5">
      <c r="F107" s="439"/>
      <c r="P107" s="439"/>
    </row>
    <row r="108" spans="6:16" ht="13.5">
      <c r="F108" s="439"/>
      <c r="P108" s="439"/>
    </row>
    <row r="109" spans="6:16" ht="13.5">
      <c r="F109" s="439"/>
      <c r="P109" s="439"/>
    </row>
    <row r="110" spans="6:16" ht="13.5">
      <c r="F110" s="439"/>
      <c r="P110" s="439"/>
    </row>
    <row r="111" spans="6:16" ht="13.5">
      <c r="F111" s="439"/>
      <c r="P111" s="439"/>
    </row>
    <row r="112" spans="6:16" ht="13.5">
      <c r="F112" s="439"/>
      <c r="P112" s="439"/>
    </row>
    <row r="113" spans="6:16" ht="13.5">
      <c r="F113" s="439"/>
      <c r="P113" s="439"/>
    </row>
    <row r="114" spans="6:16" ht="13.5">
      <c r="F114" s="439"/>
      <c r="P114" s="439"/>
    </row>
    <row r="115" spans="6:16" ht="13.5">
      <c r="F115" s="439"/>
      <c r="P115" s="439"/>
    </row>
    <row r="116" spans="6:16" ht="13.5">
      <c r="F116" s="439"/>
      <c r="P116" s="439"/>
    </row>
    <row r="117" spans="6:16" ht="13.5">
      <c r="F117" s="439"/>
      <c r="P117" s="439"/>
    </row>
    <row r="118" spans="6:16" ht="13.5">
      <c r="F118" s="439"/>
      <c r="P118" s="439"/>
    </row>
    <row r="119" spans="6:16" ht="13.5">
      <c r="F119" s="439"/>
      <c r="P119" s="439"/>
    </row>
    <row r="120" spans="6:16" ht="13.5">
      <c r="F120" s="439"/>
      <c r="P120" s="439"/>
    </row>
    <row r="121" spans="6:16" ht="13.5">
      <c r="F121" s="439"/>
      <c r="P121" s="439"/>
    </row>
    <row r="122" spans="6:16" ht="13.5">
      <c r="F122" s="439"/>
      <c r="P122" s="439"/>
    </row>
    <row r="123" spans="6:16" ht="13.5">
      <c r="F123" s="439"/>
      <c r="P123" s="439"/>
    </row>
    <row r="124" spans="6:16" ht="13.5">
      <c r="F124" s="439"/>
      <c r="P124" s="439"/>
    </row>
    <row r="125" spans="6:16" ht="13.5">
      <c r="F125" s="439"/>
      <c r="P125" s="439"/>
    </row>
    <row r="126" spans="6:16" ht="13.5">
      <c r="F126" s="439"/>
      <c r="P126" s="439"/>
    </row>
    <row r="127" spans="6:16" ht="13.5">
      <c r="F127" s="439"/>
      <c r="P127" s="439"/>
    </row>
    <row r="128" spans="6:16" ht="13.5">
      <c r="F128" s="439"/>
      <c r="P128" s="439"/>
    </row>
    <row r="129" spans="6:16" ht="13.5">
      <c r="F129" s="439"/>
      <c r="P129" s="439"/>
    </row>
    <row r="130" spans="6:16" ht="13.5">
      <c r="F130" s="439"/>
      <c r="P130" s="439"/>
    </row>
    <row r="131" spans="6:16" ht="13.5">
      <c r="F131" s="439"/>
      <c r="P131" s="439"/>
    </row>
    <row r="132" spans="6:16" ht="13.5">
      <c r="F132" s="439"/>
      <c r="P132" s="439"/>
    </row>
    <row r="133" spans="6:16" ht="13.5">
      <c r="F133" s="439"/>
      <c r="P133" s="439"/>
    </row>
    <row r="134" spans="6:16" ht="13.5">
      <c r="F134" s="439"/>
      <c r="P134" s="439"/>
    </row>
    <row r="135" spans="6:16" ht="13.5">
      <c r="F135" s="439"/>
      <c r="P135" s="439"/>
    </row>
    <row r="136" spans="6:16" ht="13.5">
      <c r="F136" s="439"/>
      <c r="P136" s="439"/>
    </row>
    <row r="137" spans="6:16" ht="13.5">
      <c r="F137" s="439"/>
      <c r="P137" s="439"/>
    </row>
    <row r="138" spans="6:16" ht="13.5">
      <c r="F138" s="439"/>
      <c r="P138" s="439"/>
    </row>
    <row r="139" spans="6:16" ht="13.5">
      <c r="F139" s="439"/>
      <c r="P139" s="439"/>
    </row>
    <row r="140" spans="6:16" ht="13.5">
      <c r="F140" s="439"/>
      <c r="P140" s="439"/>
    </row>
    <row r="141" spans="6:16" ht="13.5">
      <c r="F141" s="439"/>
      <c r="P141" s="439"/>
    </row>
    <row r="142" spans="6:16" ht="13.5">
      <c r="F142" s="439"/>
      <c r="P142" s="439"/>
    </row>
    <row r="143" spans="6:16" ht="13.5">
      <c r="F143" s="439"/>
      <c r="P143" s="439"/>
    </row>
    <row r="144" spans="6:16" ht="13.5">
      <c r="F144" s="439"/>
      <c r="P144" s="439"/>
    </row>
    <row r="145" spans="6:16" ht="13.5">
      <c r="F145" s="439"/>
      <c r="P145" s="439"/>
    </row>
    <row r="146" spans="6:16" ht="13.5">
      <c r="F146" s="439"/>
      <c r="P146" s="439"/>
    </row>
    <row r="147" ht="13.5">
      <c r="P147" s="439"/>
    </row>
    <row r="148" ht="13.5">
      <c r="P148" s="439"/>
    </row>
    <row r="149" ht="13.5">
      <c r="P149" s="439"/>
    </row>
    <row r="150" ht="13.5">
      <c r="P150" s="439"/>
    </row>
    <row r="151" ht="13.5">
      <c r="P151" s="439"/>
    </row>
    <row r="152" ht="13.5">
      <c r="P152" s="439"/>
    </row>
    <row r="153" ht="13.5">
      <c r="P153" s="439"/>
    </row>
    <row r="154" ht="13.5">
      <c r="P154" s="439"/>
    </row>
    <row r="155" ht="13.5">
      <c r="P155" s="439"/>
    </row>
    <row r="156" ht="13.5">
      <c r="P156" s="439"/>
    </row>
    <row r="157" ht="13.5">
      <c r="P157" s="439"/>
    </row>
    <row r="158" ht="13.5">
      <c r="P158" s="439"/>
    </row>
    <row r="159" ht="13.5">
      <c r="P159" s="439"/>
    </row>
    <row r="160" ht="13.5">
      <c r="P160" s="439"/>
    </row>
    <row r="161" ht="13.5">
      <c r="P161" s="439"/>
    </row>
    <row r="162" ht="13.5">
      <c r="P162" s="439"/>
    </row>
    <row r="163" ht="13.5">
      <c r="P163" s="439"/>
    </row>
    <row r="164" ht="13.5">
      <c r="P164" s="439"/>
    </row>
    <row r="165" ht="13.5">
      <c r="P165" s="439"/>
    </row>
    <row r="166" ht="13.5">
      <c r="P166" s="439"/>
    </row>
    <row r="167" ht="13.5">
      <c r="P167" s="439"/>
    </row>
    <row r="168" ht="13.5">
      <c r="P168" s="439"/>
    </row>
    <row r="169" ht="13.5">
      <c r="P169" s="439"/>
    </row>
    <row r="170" ht="13.5">
      <c r="P170" s="439"/>
    </row>
    <row r="171" ht="13.5">
      <c r="P171" s="439"/>
    </row>
    <row r="172" ht="13.5">
      <c r="P172" s="439"/>
    </row>
    <row r="173" ht="13.5">
      <c r="P173" s="439"/>
    </row>
    <row r="174" ht="13.5">
      <c r="P174" s="439"/>
    </row>
    <row r="175" ht="13.5">
      <c r="P175" s="439"/>
    </row>
    <row r="176" ht="13.5">
      <c r="P176" s="439"/>
    </row>
    <row r="177" ht="13.5">
      <c r="P177" s="439"/>
    </row>
    <row r="178" ht="13.5">
      <c r="P178" s="439"/>
    </row>
    <row r="179" ht="13.5">
      <c r="P179" s="439"/>
    </row>
    <row r="180" ht="13.5">
      <c r="P180" s="439"/>
    </row>
    <row r="181" ht="13.5">
      <c r="P181" s="439"/>
    </row>
    <row r="182" ht="13.5">
      <c r="P182" s="439"/>
    </row>
    <row r="183" ht="13.5">
      <c r="P183" s="439"/>
    </row>
    <row r="184" ht="13.5">
      <c r="P184" s="439"/>
    </row>
    <row r="185" ht="13.5">
      <c r="P185" s="439"/>
    </row>
    <row r="186" ht="13.5">
      <c r="P186" s="439"/>
    </row>
    <row r="187" ht="13.5">
      <c r="P187" s="439"/>
    </row>
    <row r="188" ht="13.5">
      <c r="P188" s="439"/>
    </row>
    <row r="189" ht="13.5">
      <c r="P189" s="439"/>
    </row>
    <row r="190" ht="13.5">
      <c r="P190" s="439"/>
    </row>
    <row r="191" ht="13.5">
      <c r="P191" s="439"/>
    </row>
    <row r="192" ht="13.5">
      <c r="P192" s="439"/>
    </row>
    <row r="193" ht="13.5">
      <c r="P193" s="439"/>
    </row>
    <row r="194" ht="13.5">
      <c r="P194" s="439"/>
    </row>
    <row r="195" ht="13.5">
      <c r="P195" s="439"/>
    </row>
    <row r="196" ht="13.5">
      <c r="P196" s="439"/>
    </row>
    <row r="197" ht="13.5">
      <c r="P197" s="439"/>
    </row>
    <row r="198" ht="13.5">
      <c r="P198" s="439"/>
    </row>
    <row r="199" ht="13.5">
      <c r="P199" s="439"/>
    </row>
    <row r="200" ht="13.5">
      <c r="P200" s="439"/>
    </row>
    <row r="201" ht="13.5">
      <c r="P201" s="439"/>
    </row>
    <row r="202" ht="13.5">
      <c r="P202" s="439"/>
    </row>
    <row r="203" ht="13.5">
      <c r="P203" s="439"/>
    </row>
    <row r="204" ht="13.5">
      <c r="P204" s="439"/>
    </row>
    <row r="205" ht="13.5">
      <c r="P205" s="439"/>
    </row>
    <row r="206" ht="13.5">
      <c r="P206" s="439"/>
    </row>
    <row r="207" ht="13.5">
      <c r="P207" s="439"/>
    </row>
    <row r="208" ht="13.5">
      <c r="P208" s="439"/>
    </row>
    <row r="209" ht="13.5">
      <c r="P209" s="439"/>
    </row>
    <row r="210" ht="13.5">
      <c r="P210" s="439"/>
    </row>
    <row r="211" ht="13.5">
      <c r="P211" s="439"/>
    </row>
    <row r="212" ht="13.5">
      <c r="P212" s="439"/>
    </row>
    <row r="213" ht="13.5">
      <c r="P213" s="439"/>
    </row>
    <row r="214" ht="13.5">
      <c r="P214" s="439"/>
    </row>
    <row r="215" ht="13.5">
      <c r="P215" s="439"/>
    </row>
    <row r="216" ht="13.5">
      <c r="P216" s="439"/>
    </row>
    <row r="217" ht="13.5">
      <c r="P217" s="439"/>
    </row>
    <row r="218" ht="13.5">
      <c r="P218" s="439"/>
    </row>
    <row r="219" ht="13.5">
      <c r="P219" s="439"/>
    </row>
    <row r="220" ht="13.5">
      <c r="P220" s="439"/>
    </row>
    <row r="221" ht="13.5">
      <c r="P221" s="439"/>
    </row>
    <row r="222" ht="13.5">
      <c r="P222" s="439"/>
    </row>
    <row r="223" ht="13.5">
      <c r="P223" s="439"/>
    </row>
    <row r="224" ht="13.5">
      <c r="P224" s="439"/>
    </row>
    <row r="225" ht="13.5">
      <c r="P225" s="439"/>
    </row>
    <row r="226" ht="13.5">
      <c r="P226" s="439"/>
    </row>
    <row r="227" ht="13.5">
      <c r="P227" s="439"/>
    </row>
    <row r="228" ht="13.5">
      <c r="P228" s="439"/>
    </row>
    <row r="229" ht="13.5">
      <c r="P229" s="439"/>
    </row>
    <row r="230" ht="13.5">
      <c r="P230" s="439"/>
    </row>
    <row r="231" ht="13.5">
      <c r="P231" s="439"/>
    </row>
    <row r="232" ht="13.5">
      <c r="P232" s="439"/>
    </row>
    <row r="233" ht="13.5">
      <c r="P233" s="439"/>
    </row>
    <row r="234" ht="13.5">
      <c r="P234" s="439"/>
    </row>
    <row r="235" ht="13.5">
      <c r="P235" s="439"/>
    </row>
    <row r="236" ht="13.5">
      <c r="P236" s="439"/>
    </row>
    <row r="237" ht="13.5">
      <c r="P237" s="439"/>
    </row>
    <row r="238" ht="13.5">
      <c r="P238" s="439"/>
    </row>
    <row r="239" ht="13.5">
      <c r="P239" s="439"/>
    </row>
    <row r="240" ht="13.5">
      <c r="P240" s="439"/>
    </row>
    <row r="241" ht="13.5">
      <c r="P241" s="439"/>
    </row>
    <row r="242" ht="13.5">
      <c r="P242" s="439"/>
    </row>
    <row r="243" ht="13.5">
      <c r="P243" s="439"/>
    </row>
    <row r="244" ht="13.5">
      <c r="P244" s="439"/>
    </row>
    <row r="245" ht="13.5">
      <c r="P245" s="439"/>
    </row>
    <row r="246" ht="13.5">
      <c r="P246" s="439"/>
    </row>
    <row r="247" ht="13.5">
      <c r="P247" s="439"/>
    </row>
    <row r="248" ht="13.5">
      <c r="P248" s="439"/>
    </row>
    <row r="249" ht="13.5">
      <c r="P249" s="439"/>
    </row>
    <row r="250" ht="13.5">
      <c r="P250" s="439"/>
    </row>
    <row r="251" ht="13.5">
      <c r="P251" s="439"/>
    </row>
    <row r="252" ht="13.5">
      <c r="P252" s="439"/>
    </row>
    <row r="253" ht="13.5">
      <c r="P253" s="439"/>
    </row>
    <row r="254" ht="13.5">
      <c r="P254" s="439"/>
    </row>
    <row r="255" ht="13.5">
      <c r="P255" s="439"/>
    </row>
    <row r="256" ht="13.5">
      <c r="P256" s="439"/>
    </row>
    <row r="257" ht="13.5">
      <c r="P257" s="439"/>
    </row>
    <row r="258" ht="13.5">
      <c r="P258" s="439"/>
    </row>
    <row r="259" ht="13.5">
      <c r="P259" s="439"/>
    </row>
    <row r="260" ht="13.5">
      <c r="P260" s="439"/>
    </row>
    <row r="261" ht="13.5">
      <c r="P261" s="439"/>
    </row>
    <row r="262" ht="13.5">
      <c r="P262" s="439"/>
    </row>
    <row r="263" ht="13.5">
      <c r="P263" s="439"/>
    </row>
    <row r="264" ht="13.5">
      <c r="P264" s="439"/>
    </row>
    <row r="265" ht="13.5">
      <c r="P265" s="439"/>
    </row>
    <row r="266" ht="13.5">
      <c r="P266" s="439"/>
    </row>
    <row r="267" ht="13.5">
      <c r="P267" s="439"/>
    </row>
    <row r="268" ht="13.5">
      <c r="P268" s="439"/>
    </row>
    <row r="269" ht="13.5">
      <c r="P269" s="439"/>
    </row>
    <row r="270" ht="13.5">
      <c r="P270" s="439"/>
    </row>
    <row r="271" ht="13.5">
      <c r="P271" s="439"/>
    </row>
    <row r="272" ht="13.5">
      <c r="P272" s="439"/>
    </row>
    <row r="273" ht="13.5">
      <c r="P273" s="439"/>
    </row>
    <row r="274" ht="13.5">
      <c r="P274" s="439"/>
    </row>
    <row r="275" ht="13.5">
      <c r="P275" s="439"/>
    </row>
    <row r="276" ht="13.5">
      <c r="P276" s="439"/>
    </row>
  </sheetData>
  <sheetProtection password="C7A0" sheet="1" objects="1" scenarios="1"/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59" r:id="rId1"/>
  <headerFooter alignWithMargins="0">
    <oddFooter xml:space="preserve">&amp;L&amp;"KPN Sans,Regular"KPN Investor Relations&amp;C&amp;"KPN Sans,Regular"&amp;A&amp;R&amp;"KPN Sans,Regular"Q4 2008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.25" style="346" customWidth="1"/>
    <col min="2" max="2" width="0.875" style="348" customWidth="1"/>
    <col min="3" max="3" width="35.125" style="349" bestFit="1" customWidth="1"/>
    <col min="4" max="4" width="1.75390625" style="349" customWidth="1"/>
    <col min="5" max="5" width="9.00390625" style="349" customWidth="1"/>
    <col min="6" max="6" width="1.75390625" style="349" customWidth="1"/>
    <col min="7" max="10" width="9.00390625" style="349" customWidth="1"/>
    <col min="11" max="11" width="1.75390625" style="349" customWidth="1"/>
    <col min="12" max="13" width="7.75390625" style="667" customWidth="1"/>
    <col min="14" max="14" width="1.75390625" style="349" customWidth="1"/>
    <col min="15" max="15" width="9.00390625" style="349" customWidth="1"/>
    <col min="16" max="16" width="1.75390625" style="349" customWidth="1"/>
    <col min="17" max="20" width="9.00390625" style="349" customWidth="1"/>
    <col min="21" max="21" width="2.00390625" style="349" customWidth="1"/>
    <col min="22" max="22" width="1.25" style="346" customWidth="1"/>
    <col min="23" max="16384" width="9.125" style="346" customWidth="1"/>
  </cols>
  <sheetData>
    <row r="1" spans="1:22" s="344" customFormat="1" ht="9" customHeight="1">
      <c r="A1" s="230"/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242"/>
      <c r="M1" s="242"/>
      <c r="N1" s="232"/>
      <c r="O1" s="232" t="s">
        <v>540</v>
      </c>
      <c r="P1" s="232"/>
      <c r="Q1" s="232"/>
      <c r="R1" s="232"/>
      <c r="S1" s="232"/>
      <c r="T1" s="232"/>
      <c r="U1" s="232"/>
      <c r="V1" s="230"/>
    </row>
    <row r="2" spans="1:22" ht="15" customHeight="1">
      <c r="A2" s="345"/>
      <c r="B2" s="69"/>
      <c r="C2" s="313" t="s">
        <v>72</v>
      </c>
      <c r="D2" s="872"/>
      <c r="E2" s="887">
        <v>2008</v>
      </c>
      <c r="F2" s="1063"/>
      <c r="G2" s="49" t="s">
        <v>534</v>
      </c>
      <c r="H2" s="50" t="s">
        <v>500</v>
      </c>
      <c r="I2" s="50" t="s">
        <v>408</v>
      </c>
      <c r="J2" s="50" t="s">
        <v>319</v>
      </c>
      <c r="K2" s="125"/>
      <c r="L2" s="516" t="s">
        <v>214</v>
      </c>
      <c r="M2" s="51" t="s">
        <v>214</v>
      </c>
      <c r="N2" s="872"/>
      <c r="O2" s="887">
        <v>2007</v>
      </c>
      <c r="P2" s="1063"/>
      <c r="Q2" s="49" t="s">
        <v>309</v>
      </c>
      <c r="R2" s="50" t="s">
        <v>302</v>
      </c>
      <c r="S2" s="50" t="s">
        <v>289</v>
      </c>
      <c r="T2" s="50" t="s">
        <v>265</v>
      </c>
      <c r="U2" s="48"/>
      <c r="V2" s="345"/>
    </row>
    <row r="3" spans="1:22" ht="14.25">
      <c r="A3" s="347"/>
      <c r="C3" s="311" t="s">
        <v>104</v>
      </c>
      <c r="D3" s="488"/>
      <c r="E3" s="488"/>
      <c r="F3" s="479"/>
      <c r="G3" s="49"/>
      <c r="H3" s="50"/>
      <c r="I3" s="50"/>
      <c r="J3" s="195"/>
      <c r="K3" s="71"/>
      <c r="L3" s="630" t="s">
        <v>536</v>
      </c>
      <c r="M3" s="395" t="s">
        <v>535</v>
      </c>
      <c r="N3" s="488"/>
      <c r="O3" s="488"/>
      <c r="P3" s="479"/>
      <c r="Q3" s="49"/>
      <c r="R3" s="50"/>
      <c r="S3" s="50"/>
      <c r="T3" s="195"/>
      <c r="U3" s="71"/>
      <c r="V3" s="347"/>
    </row>
    <row r="4" spans="1:22" ht="13.5">
      <c r="A4" s="347"/>
      <c r="D4" s="506"/>
      <c r="E4" s="506"/>
      <c r="F4" s="1025"/>
      <c r="G4" s="468"/>
      <c r="L4" s="608"/>
      <c r="M4" s="137"/>
      <c r="N4" s="506"/>
      <c r="O4" s="506"/>
      <c r="P4" s="1025"/>
      <c r="Q4" s="360"/>
      <c r="V4" s="347"/>
    </row>
    <row r="5" spans="1:22" ht="13.5">
      <c r="A5" s="347"/>
      <c r="C5" s="74" t="s">
        <v>420</v>
      </c>
      <c r="D5" s="967"/>
      <c r="E5" s="894">
        <f>Revenues!E5-Expenses!E5</f>
        <v>577</v>
      </c>
      <c r="F5" s="1022"/>
      <c r="G5" s="266">
        <f>Revenues!G5-Expenses!G5</f>
        <v>139</v>
      </c>
      <c r="H5" s="75">
        <f>Revenues!H5-Expenses!H5</f>
        <v>170</v>
      </c>
      <c r="I5" s="75">
        <f>Revenues!I5-Expenses!I5</f>
        <v>147</v>
      </c>
      <c r="J5" s="616">
        <f>Revenues!J5-Expenses!J5</f>
        <v>121</v>
      </c>
      <c r="L5" s="624">
        <f>E5/O5-1</f>
        <v>0.3203661327231122</v>
      </c>
      <c r="M5" s="441">
        <f>G5/Q5-1</f>
        <v>0.33653846153846145</v>
      </c>
      <c r="N5" s="967"/>
      <c r="O5" s="894">
        <f>Revenues!O5-Expenses!O5</f>
        <v>437</v>
      </c>
      <c r="P5" s="1022"/>
      <c r="Q5" s="266">
        <f>Revenues!Q5-Expenses!Q5</f>
        <v>104</v>
      </c>
      <c r="R5" s="75">
        <f>Revenues!R5-Expenses!R5</f>
        <v>134</v>
      </c>
      <c r="S5" s="75">
        <f>Revenues!S5-Expenses!S5</f>
        <v>124</v>
      </c>
      <c r="T5" s="616">
        <f>Revenues!T5-Expenses!T5</f>
        <v>75</v>
      </c>
      <c r="V5" s="347"/>
    </row>
    <row r="6" spans="1:22" ht="13.5">
      <c r="A6" s="347"/>
      <c r="C6" s="74" t="s">
        <v>14</v>
      </c>
      <c r="D6" s="967"/>
      <c r="E6" s="894">
        <f>Revenues!E6-Expenses!E6</f>
        <v>133</v>
      </c>
      <c r="F6" s="1022"/>
      <c r="G6" s="1024">
        <f>Revenues!G6-Expenses!G6</f>
        <v>36</v>
      </c>
      <c r="H6" s="75">
        <f>Revenues!H6-Expenses!H6</f>
        <v>29</v>
      </c>
      <c r="I6" s="75">
        <f>Revenues!I6-Expenses!I6</f>
        <v>41</v>
      </c>
      <c r="J6" s="616">
        <f>Revenues!J6-Expenses!J6</f>
        <v>27</v>
      </c>
      <c r="L6" s="624">
        <f>E6/O6-1</f>
        <v>0.1367521367521367</v>
      </c>
      <c r="M6" s="441">
        <f>G6/Q6-1</f>
        <v>0.6363636363636365</v>
      </c>
      <c r="N6" s="967"/>
      <c r="O6" s="894">
        <f>Revenues!O6-Expenses!O6</f>
        <v>117</v>
      </c>
      <c r="P6" s="1022"/>
      <c r="Q6" s="266">
        <f>Revenues!Q6-Expenses!Q6</f>
        <v>22</v>
      </c>
      <c r="R6" s="75">
        <f>Revenues!R6-Expenses!R6</f>
        <v>25</v>
      </c>
      <c r="S6" s="75">
        <f>Revenues!S6-Expenses!S6</f>
        <v>37</v>
      </c>
      <c r="T6" s="616">
        <f>Revenues!T6-Expenses!T6</f>
        <v>33</v>
      </c>
      <c r="V6" s="347"/>
    </row>
    <row r="7" spans="1:22" ht="13.5">
      <c r="A7" s="347"/>
      <c r="C7" s="74" t="s">
        <v>215</v>
      </c>
      <c r="D7" s="967"/>
      <c r="E7" s="894">
        <f>Revenues!E7-Expenses!E7</f>
        <v>118</v>
      </c>
      <c r="F7" s="1022"/>
      <c r="G7" s="268">
        <f>Revenues!G7-Expenses!G7</f>
        <v>31</v>
      </c>
      <c r="H7" s="75">
        <f>Revenues!H7-Expenses!H7</f>
        <v>30</v>
      </c>
      <c r="I7" s="75">
        <f>Revenues!I7-Expenses!I7</f>
        <v>28</v>
      </c>
      <c r="J7" s="616">
        <f>Revenues!J7-Expenses!J7</f>
        <v>29</v>
      </c>
      <c r="L7" s="624">
        <f>E7/O7-1</f>
        <v>0.16831683168316824</v>
      </c>
      <c r="M7" s="441">
        <f>G7/Q7-1</f>
        <v>0.14814814814814814</v>
      </c>
      <c r="N7" s="967"/>
      <c r="O7" s="894">
        <f>Revenues!O7-Expenses!O7</f>
        <v>101</v>
      </c>
      <c r="P7" s="1022"/>
      <c r="Q7" s="266">
        <f>Revenues!Q7-Expenses!Q7</f>
        <v>27</v>
      </c>
      <c r="R7" s="75">
        <f>Revenues!R7-Expenses!R7</f>
        <v>25</v>
      </c>
      <c r="S7" s="75">
        <f>Revenues!S7-Expenses!S7</f>
        <v>27</v>
      </c>
      <c r="T7" s="616">
        <f>Revenues!T7-Expenses!T7</f>
        <v>22</v>
      </c>
      <c r="V7" s="347"/>
    </row>
    <row r="8" spans="1:22" ht="13.5">
      <c r="A8" s="347"/>
      <c r="C8" s="74" t="s">
        <v>430</v>
      </c>
      <c r="D8" s="967"/>
      <c r="E8" s="873">
        <f>Revenues!E8-Expenses!E8</f>
        <v>-58</v>
      </c>
      <c r="F8" s="1022"/>
      <c r="G8" s="266">
        <f>Revenues!G8-Expenses!G8</f>
        <v>-4</v>
      </c>
      <c r="H8" s="75">
        <f>Revenues!H8-Expenses!H8</f>
        <v>-20</v>
      </c>
      <c r="I8" s="75">
        <f>Revenues!I8-Expenses!I8</f>
        <v>-15</v>
      </c>
      <c r="J8" s="616">
        <f>Revenues!J8-Expenses!J8</f>
        <v>-19</v>
      </c>
      <c r="L8" s="625" t="s">
        <v>582</v>
      </c>
      <c r="M8" s="581">
        <f>G8/Q8-1</f>
        <v>-0.4285714285714286</v>
      </c>
      <c r="N8" s="967"/>
      <c r="O8" s="873">
        <f>Revenues!O8-Expenses!O8</f>
        <v>-21</v>
      </c>
      <c r="P8" s="1022"/>
      <c r="Q8" s="266">
        <f>Revenues!Q8-Expenses!Q8</f>
        <v>-7</v>
      </c>
      <c r="R8" s="75">
        <f>Revenues!R8-Expenses!R8</f>
        <v>-4</v>
      </c>
      <c r="S8" s="75">
        <f>Revenues!S8-Expenses!S8</f>
        <v>-5</v>
      </c>
      <c r="T8" s="616">
        <f>Revenues!T8-Expenses!T8</f>
        <v>-5</v>
      </c>
      <c r="V8" s="347"/>
    </row>
    <row r="9" spans="1:22" s="356" customFormat="1" ht="14.25">
      <c r="A9" s="350"/>
      <c r="B9" s="351"/>
      <c r="C9" s="352" t="s">
        <v>219</v>
      </c>
      <c r="D9" s="509"/>
      <c r="E9" s="1125">
        <f>SUM(E5:E8)</f>
        <v>770</v>
      </c>
      <c r="F9" s="509"/>
      <c r="G9" s="469">
        <f>SUM(G5:G8)</f>
        <v>202</v>
      </c>
      <c r="H9" s="665">
        <f>SUM(H5:H8)</f>
        <v>209</v>
      </c>
      <c r="I9" s="665">
        <f>SUM(I5:I8)</f>
        <v>201</v>
      </c>
      <c r="J9" s="665">
        <f>SUM(J5:J8)</f>
        <v>158</v>
      </c>
      <c r="K9" s="665"/>
      <c r="L9" s="614">
        <f>E9/O9-1</f>
        <v>0.21451104100946372</v>
      </c>
      <c r="M9" s="418">
        <f>G9/Q9-1</f>
        <v>0.3835616438356164</v>
      </c>
      <c r="N9" s="509"/>
      <c r="O9" s="1125">
        <f>SUM(O5:O8)</f>
        <v>634</v>
      </c>
      <c r="P9" s="509"/>
      <c r="Q9" s="469">
        <f>SUM(Q5:Q8)</f>
        <v>146</v>
      </c>
      <c r="R9" s="665">
        <f>SUM(R5:R8)</f>
        <v>180</v>
      </c>
      <c r="S9" s="665">
        <f>SUM(S5:S8)</f>
        <v>183</v>
      </c>
      <c r="T9" s="665">
        <f>SUM(T5:T8)</f>
        <v>125</v>
      </c>
      <c r="U9" s="352"/>
      <c r="V9" s="350"/>
    </row>
    <row r="10" spans="1:22" ht="13.5">
      <c r="A10" s="347"/>
      <c r="D10" s="506"/>
      <c r="E10" s="508"/>
      <c r="F10" s="1025"/>
      <c r="G10" s="468"/>
      <c r="L10" s="660"/>
      <c r="M10" s="470"/>
      <c r="N10" s="506"/>
      <c r="O10" s="508"/>
      <c r="P10" s="1025"/>
      <c r="Q10" s="468"/>
      <c r="R10" s="668"/>
      <c r="S10" s="668"/>
      <c r="T10" s="668"/>
      <c r="V10" s="347"/>
    </row>
    <row r="11" spans="1:22" ht="13.5">
      <c r="A11" s="347"/>
      <c r="C11" s="74" t="s">
        <v>108</v>
      </c>
      <c r="D11" s="967"/>
      <c r="E11" s="894">
        <f>Revenues!E11-Expenses!E11</f>
        <v>478</v>
      </c>
      <c r="F11" s="1025"/>
      <c r="G11" s="266">
        <f>Revenues!G11-Expenses!G11</f>
        <v>95</v>
      </c>
      <c r="H11" s="75">
        <f>Revenues!H11-Expenses!H11</f>
        <v>125</v>
      </c>
      <c r="I11" s="75">
        <f>Revenues!I11-Expenses!I11</f>
        <v>129</v>
      </c>
      <c r="J11" s="616">
        <f>Revenues!J11-Expenses!J11</f>
        <v>129</v>
      </c>
      <c r="L11" s="624">
        <f>E11/O11-1</f>
        <v>0.03913043478260869</v>
      </c>
      <c r="M11" s="441">
        <f>G11/Q11-1</f>
        <v>0.15853658536585358</v>
      </c>
      <c r="N11" s="967"/>
      <c r="O11" s="894">
        <f>Revenues!O11-Expenses!O11</f>
        <v>460</v>
      </c>
      <c r="P11" s="1025"/>
      <c r="Q11" s="266">
        <f>Revenues!Q11-Expenses!Q11</f>
        <v>82</v>
      </c>
      <c r="R11" s="75">
        <f>Revenues!R11-Expenses!R11</f>
        <v>116</v>
      </c>
      <c r="S11" s="75">
        <f>Revenues!S11-Expenses!S11</f>
        <v>135</v>
      </c>
      <c r="T11" s="616">
        <f>Revenues!T11-Expenses!T11</f>
        <v>127</v>
      </c>
      <c r="V11" s="347"/>
    </row>
    <row r="12" spans="1:22" ht="13.5">
      <c r="A12" s="347"/>
      <c r="B12" s="346"/>
      <c r="C12" s="74" t="s">
        <v>422</v>
      </c>
      <c r="D12" s="967"/>
      <c r="E12" s="894">
        <f>Revenues!E12-Expenses!E12</f>
        <v>655</v>
      </c>
      <c r="F12" s="1025"/>
      <c r="G12" s="266">
        <f>Revenues!G12-Expenses!G12</f>
        <v>153</v>
      </c>
      <c r="H12" s="75">
        <f>Revenues!H12-Expenses!H12</f>
        <v>169</v>
      </c>
      <c r="I12" s="75">
        <f>Revenues!I12-Expenses!I12</f>
        <v>170</v>
      </c>
      <c r="J12" s="616">
        <f>Revenues!J12-Expenses!J12</f>
        <v>163</v>
      </c>
      <c r="L12" s="624">
        <f>E12/O12-1</f>
        <v>0.02024922118380057</v>
      </c>
      <c r="M12" s="441">
        <f>G12/Q12-1</f>
        <v>0.006578947368421018</v>
      </c>
      <c r="N12" s="967"/>
      <c r="O12" s="894">
        <f>Revenues!O12-Expenses!O12</f>
        <v>642</v>
      </c>
      <c r="P12" s="1025"/>
      <c r="Q12" s="266">
        <f>Revenues!Q12-Expenses!Q12</f>
        <v>152</v>
      </c>
      <c r="R12" s="75">
        <f>Revenues!R12-Expenses!R12</f>
        <v>160</v>
      </c>
      <c r="S12" s="75">
        <f>Revenues!S12-Expenses!S12</f>
        <v>161</v>
      </c>
      <c r="T12" s="616">
        <f>Revenues!T12-Expenses!T12</f>
        <v>169</v>
      </c>
      <c r="V12" s="347"/>
    </row>
    <row r="13" spans="1:22" ht="13.5">
      <c r="A13" s="347"/>
      <c r="B13" s="346"/>
      <c r="C13" s="74" t="s">
        <v>423</v>
      </c>
      <c r="D13" s="967"/>
      <c r="E13" s="894">
        <f>Revenues!E13-Expenses!E13</f>
        <v>-67</v>
      </c>
      <c r="F13" s="1025"/>
      <c r="G13" s="266">
        <f>Revenues!G13-Expenses!G13</f>
        <v>-53</v>
      </c>
      <c r="H13" s="75">
        <f>Revenues!H13-Expenses!H13</f>
        <v>0</v>
      </c>
      <c r="I13" s="75">
        <f>Revenues!I13-Expenses!I13</f>
        <v>-15</v>
      </c>
      <c r="J13" s="616">
        <f>Revenues!J13-Expenses!J13</f>
        <v>1</v>
      </c>
      <c r="L13" s="625" t="s">
        <v>449</v>
      </c>
      <c r="M13" s="581" t="s">
        <v>449</v>
      </c>
      <c r="N13" s="967"/>
      <c r="O13" s="894">
        <f>Revenues!O13-Expenses!O13</f>
        <v>5</v>
      </c>
      <c r="P13" s="1025"/>
      <c r="Q13" s="266">
        <f>Revenues!Q13-Expenses!Q13</f>
        <v>5</v>
      </c>
      <c r="R13" s="75"/>
      <c r="S13" s="75"/>
      <c r="T13" s="616"/>
      <c r="V13" s="347"/>
    </row>
    <row r="14" spans="1:22" ht="13.5">
      <c r="A14" s="347"/>
      <c r="B14" s="346"/>
      <c r="C14" s="74" t="s">
        <v>437</v>
      </c>
      <c r="D14" s="967"/>
      <c r="E14" s="894">
        <f>Revenues!E14-Expenses!E14</f>
        <v>868</v>
      </c>
      <c r="F14" s="1025"/>
      <c r="G14" s="266">
        <f>Revenues!G14-Expenses!G14</f>
        <v>226</v>
      </c>
      <c r="H14" s="75">
        <f>Revenues!H14-Expenses!H14</f>
        <v>228</v>
      </c>
      <c r="I14" s="75">
        <f>Revenues!I14-Expenses!I14</f>
        <v>204</v>
      </c>
      <c r="J14" s="616">
        <f>Revenues!J14-Expenses!J14</f>
        <v>210</v>
      </c>
      <c r="L14" s="624">
        <f>E14/O14-1</f>
        <v>0.03703703703703698</v>
      </c>
      <c r="M14" s="441">
        <f>G14/Q14-1</f>
        <v>-0.2179930795847751</v>
      </c>
      <c r="N14" s="967"/>
      <c r="O14" s="894">
        <f>Revenues!O14-Expenses!O14</f>
        <v>837</v>
      </c>
      <c r="P14" s="1025"/>
      <c r="Q14" s="266">
        <f>Revenues!Q14-Expenses!Q14</f>
        <v>289</v>
      </c>
      <c r="R14" s="75">
        <f>Revenues!R14-Expenses!R14</f>
        <v>223</v>
      </c>
      <c r="S14" s="75">
        <f>Revenues!S14-Expenses!S14</f>
        <v>197</v>
      </c>
      <c r="T14" s="616">
        <f>Revenues!T14-Expenses!T14</f>
        <v>128</v>
      </c>
      <c r="V14" s="347"/>
    </row>
    <row r="15" spans="1:22" s="354" customFormat="1" ht="13.5">
      <c r="A15" s="353"/>
      <c r="C15" s="316" t="s">
        <v>425</v>
      </c>
      <c r="D15" s="968"/>
      <c r="E15" s="1068">
        <f>Revenues!E15-Expenses!E15</f>
        <v>-62</v>
      </c>
      <c r="F15" s="1026"/>
      <c r="G15" s="621">
        <f>Revenues!G15-Expenses!G15</f>
        <v>-66</v>
      </c>
      <c r="H15" s="279">
        <f>Revenues!H15-Expenses!H15</f>
        <v>1</v>
      </c>
      <c r="I15" s="279">
        <f>Revenues!I15-Expenses!I15</f>
        <v>2</v>
      </c>
      <c r="J15" s="622">
        <f>Revenues!J15-Expenses!J15</f>
        <v>1</v>
      </c>
      <c r="K15" s="355"/>
      <c r="L15" s="651" t="s">
        <v>449</v>
      </c>
      <c r="M15" s="1065" t="s">
        <v>449</v>
      </c>
      <c r="N15" s="968"/>
      <c r="O15" s="1068">
        <f>Revenues!O15-Expenses!O15</f>
        <v>0</v>
      </c>
      <c r="P15" s="1026"/>
      <c r="Q15" s="621">
        <f>Revenues!Q15-Expenses!Q15</f>
        <v>0</v>
      </c>
      <c r="R15" s="279"/>
      <c r="S15" s="279"/>
      <c r="T15" s="622"/>
      <c r="U15" s="355"/>
      <c r="V15" s="353"/>
    </row>
    <row r="16" spans="1:22" s="354" customFormat="1" ht="13.5">
      <c r="A16" s="353"/>
      <c r="C16" s="316" t="s">
        <v>284</v>
      </c>
      <c r="D16" s="968"/>
      <c r="E16" s="1068">
        <f>Revenues!E16-Expenses!E16</f>
        <v>187</v>
      </c>
      <c r="F16" s="1026"/>
      <c r="G16" s="621">
        <f>Revenues!G16-Expenses!G16</f>
        <v>104</v>
      </c>
      <c r="H16" s="279">
        <f>Revenues!H16-Expenses!H16</f>
        <v>27</v>
      </c>
      <c r="I16" s="279">
        <f>Revenues!I16-Expenses!I16</f>
        <v>26</v>
      </c>
      <c r="J16" s="622">
        <f>Revenues!J16-Expenses!J16</f>
        <v>30</v>
      </c>
      <c r="K16" s="355"/>
      <c r="L16" s="640">
        <f>E16/O16-1</f>
        <v>0.08720930232558133</v>
      </c>
      <c r="M16" s="1066">
        <f>G16/Q16-1</f>
        <v>3</v>
      </c>
      <c r="N16" s="968"/>
      <c r="O16" s="1068">
        <f>Revenues!O16-Expenses!O16</f>
        <v>172</v>
      </c>
      <c r="P16" s="1026"/>
      <c r="Q16" s="621">
        <f>Revenues!Q16-Expenses!Q16</f>
        <v>26</v>
      </c>
      <c r="R16" s="279">
        <f>Revenues!R16-Expenses!R16</f>
        <v>50</v>
      </c>
      <c r="S16" s="279">
        <f>Revenues!S16-Expenses!S16</f>
        <v>73</v>
      </c>
      <c r="T16" s="622">
        <f>Revenues!T16-Expenses!T16</f>
        <v>23</v>
      </c>
      <c r="U16" s="355"/>
      <c r="V16" s="353"/>
    </row>
    <row r="17" spans="1:22" ht="13.5" customHeight="1">
      <c r="A17" s="347"/>
      <c r="C17" s="74" t="s">
        <v>431</v>
      </c>
      <c r="D17" s="967"/>
      <c r="E17" s="873">
        <f>Revenues!E17-Expenses!E17</f>
        <v>-10</v>
      </c>
      <c r="F17" s="1025"/>
      <c r="G17" s="266">
        <f>Revenues!G17-Expenses!G17</f>
        <v>-6</v>
      </c>
      <c r="H17" s="75">
        <f>Revenues!H17-Expenses!H17</f>
        <v>-2</v>
      </c>
      <c r="I17" s="75">
        <f>Revenues!I17-Expenses!I17</f>
        <v>3</v>
      </c>
      <c r="J17" s="616">
        <f>Revenues!J17-Expenses!J17</f>
        <v>-5</v>
      </c>
      <c r="L17" s="624">
        <f>E17/O17-1</f>
        <v>-0.6774193548387097</v>
      </c>
      <c r="M17" s="441">
        <f>G17/Q17-1</f>
        <v>-0.4545454545454546</v>
      </c>
      <c r="N17" s="967"/>
      <c r="O17" s="873">
        <f>Revenues!O17-Expenses!O17</f>
        <v>-31</v>
      </c>
      <c r="P17" s="1025"/>
      <c r="Q17" s="266">
        <f>Revenues!Q17-Expenses!Q17</f>
        <v>-11</v>
      </c>
      <c r="R17" s="75">
        <f>Revenues!R17-Expenses!R17</f>
        <v>-6</v>
      </c>
      <c r="S17" s="75">
        <f>Revenues!S17-Expenses!S17</f>
        <v>-9</v>
      </c>
      <c r="T17" s="616">
        <f>Revenues!T17-Expenses!T17</f>
        <v>-5</v>
      </c>
      <c r="V17" s="347"/>
    </row>
    <row r="18" spans="1:22" s="356" customFormat="1" ht="14.25">
      <c r="A18" s="350"/>
      <c r="B18" s="351"/>
      <c r="C18" s="206" t="s">
        <v>246</v>
      </c>
      <c r="D18" s="509"/>
      <c r="E18" s="1125">
        <f>SUM(E11:E14)+E17</f>
        <v>1924</v>
      </c>
      <c r="F18" s="509"/>
      <c r="G18" s="469">
        <f>SUM(G11:G14)+G17</f>
        <v>415</v>
      </c>
      <c r="H18" s="665">
        <f>SUM(H11:H14)+H17</f>
        <v>520</v>
      </c>
      <c r="I18" s="665">
        <f>SUM(I11:I14)+I17</f>
        <v>491</v>
      </c>
      <c r="J18" s="665">
        <f>SUM(J11:J14)+J17</f>
        <v>498</v>
      </c>
      <c r="K18" s="665"/>
      <c r="L18" s="614">
        <f>E18/O18-1</f>
        <v>0.005750130684788246</v>
      </c>
      <c r="M18" s="418">
        <f>G18/Q18-1</f>
        <v>-0.19729206963249513</v>
      </c>
      <c r="N18" s="509"/>
      <c r="O18" s="1140">
        <f>O11+O12+O13+O14+O17</f>
        <v>1913</v>
      </c>
      <c r="P18" s="509"/>
      <c r="Q18" s="469">
        <f>SUM(Q11:Q14)+Q17</f>
        <v>517</v>
      </c>
      <c r="R18" s="665">
        <f>SUM(R11:R14)+R17</f>
        <v>493</v>
      </c>
      <c r="S18" s="665">
        <f>SUM(S11:S14)+S17</f>
        <v>484</v>
      </c>
      <c r="T18" s="665">
        <f>SUM(T11:T14)+T17</f>
        <v>419</v>
      </c>
      <c r="U18" s="352"/>
      <c r="V18" s="350"/>
    </row>
    <row r="19" spans="1:22" ht="13.5">
      <c r="A19" s="347"/>
      <c r="C19" s="668"/>
      <c r="D19" s="506"/>
      <c r="E19" s="1067"/>
      <c r="F19" s="1025"/>
      <c r="G19" s="268"/>
      <c r="H19" s="154"/>
      <c r="I19" s="154"/>
      <c r="J19" s="154"/>
      <c r="L19" s="661"/>
      <c r="M19" s="471"/>
      <c r="N19" s="506"/>
      <c r="O19" s="895"/>
      <c r="P19" s="1025"/>
      <c r="Q19" s="268"/>
      <c r="R19" s="154"/>
      <c r="S19" s="154"/>
      <c r="T19" s="154"/>
      <c r="V19" s="347"/>
    </row>
    <row r="20" spans="1:22" s="356" customFormat="1" ht="14.25" customHeight="1">
      <c r="A20" s="350"/>
      <c r="B20" s="351"/>
      <c r="C20" s="314" t="s">
        <v>401</v>
      </c>
      <c r="D20" s="966"/>
      <c r="E20" s="1141">
        <f>Revenues!E20-Expenses!E20</f>
        <v>-97</v>
      </c>
      <c r="F20" s="1023"/>
      <c r="G20" s="1137">
        <f>Revenues!G20-Expenses!G20</f>
        <v>-25</v>
      </c>
      <c r="H20" s="808">
        <f>Revenues!H20-Expenses!H20</f>
        <v>-28</v>
      </c>
      <c r="I20" s="808">
        <f>Revenues!I20-Expenses!I20</f>
        <v>-36</v>
      </c>
      <c r="J20" s="619">
        <f>Revenues!J20-Expenses!J20</f>
        <v>-8</v>
      </c>
      <c r="K20" s="352"/>
      <c r="L20" s="997" t="s">
        <v>582</v>
      </c>
      <c r="M20" s="998">
        <f>G20/Q20-1</f>
        <v>-0.13793103448275867</v>
      </c>
      <c r="N20" s="966"/>
      <c r="O20" s="1141">
        <f>Revenues!O20-Expenses!O20</f>
        <v>-47</v>
      </c>
      <c r="P20" s="1023"/>
      <c r="Q20" s="1137">
        <f>Revenues!Q20-Expenses!Q20</f>
        <v>-29</v>
      </c>
      <c r="R20" s="808">
        <f>Revenues!R20-Expenses!R20</f>
        <v>7</v>
      </c>
      <c r="S20" s="808">
        <f>Revenues!S20-Expenses!S20</f>
        <v>-18</v>
      </c>
      <c r="T20" s="619">
        <f>Revenues!T20-Expenses!T20</f>
        <v>-7</v>
      </c>
      <c r="U20" s="352"/>
      <c r="V20" s="350"/>
    </row>
    <row r="21" spans="1:22" ht="13.5">
      <c r="A21" s="347"/>
      <c r="C21" s="668"/>
      <c r="D21" s="506"/>
      <c r="E21" s="1036"/>
      <c r="F21" s="1025"/>
      <c r="G21" s="268"/>
      <c r="H21" s="154"/>
      <c r="I21" s="154"/>
      <c r="J21" s="154"/>
      <c r="L21" s="1037"/>
      <c r="M21" s="471"/>
      <c r="N21" s="506"/>
      <c r="O21" s="1036"/>
      <c r="P21" s="1025"/>
      <c r="Q21" s="268"/>
      <c r="R21" s="154"/>
      <c r="S21" s="154"/>
      <c r="T21" s="154"/>
      <c r="V21" s="347"/>
    </row>
    <row r="22" spans="1:22" s="356" customFormat="1" ht="14.25" customHeight="1">
      <c r="A22" s="350"/>
      <c r="B22" s="351"/>
      <c r="C22" s="352" t="s">
        <v>115</v>
      </c>
      <c r="D22" s="509"/>
      <c r="E22" s="1125">
        <f>E9+E18+E20</f>
        <v>2597</v>
      </c>
      <c r="F22" s="509"/>
      <c r="G22" s="469">
        <f>G9+G18+G20</f>
        <v>592</v>
      </c>
      <c r="H22" s="352">
        <f>H9+H18+H20</f>
        <v>701</v>
      </c>
      <c r="I22" s="352">
        <f>I9+I18+I20</f>
        <v>656</v>
      </c>
      <c r="J22" s="352">
        <f>J9+J18+J20</f>
        <v>648</v>
      </c>
      <c r="K22" s="665"/>
      <c r="L22" s="614">
        <f>E22/O22-1</f>
        <v>0.038799999999999946</v>
      </c>
      <c r="M22" s="418">
        <f>G22/Q22-1</f>
        <v>-0.06624605678233442</v>
      </c>
      <c r="N22" s="509"/>
      <c r="O22" s="1125">
        <f>O9+O18+O20</f>
        <v>2500</v>
      </c>
      <c r="P22" s="509"/>
      <c r="Q22" s="469">
        <f>Q9+Q18+Q20</f>
        <v>634</v>
      </c>
      <c r="R22" s="665">
        <f>R9+R18+R20</f>
        <v>680</v>
      </c>
      <c r="S22" s="665">
        <f>S9+S18+S20</f>
        <v>649</v>
      </c>
      <c r="T22" s="665">
        <f>T9+T18+T20</f>
        <v>537</v>
      </c>
      <c r="U22" s="352"/>
      <c r="V22" s="350"/>
    </row>
    <row r="23" spans="1:22" ht="9" customHeight="1">
      <c r="A23" s="347"/>
      <c r="C23" s="351"/>
      <c r="D23" s="508"/>
      <c r="E23" s="1038"/>
      <c r="F23" s="1038"/>
      <c r="G23" s="1064"/>
      <c r="H23" s="357"/>
      <c r="I23" s="357"/>
      <c r="J23" s="357"/>
      <c r="K23" s="357"/>
      <c r="L23" s="662"/>
      <c r="M23" s="472"/>
      <c r="N23" s="508"/>
      <c r="O23" s="508"/>
      <c r="P23" s="1038"/>
      <c r="Q23" s="400"/>
      <c r="R23" s="357"/>
      <c r="S23" s="357"/>
      <c r="T23" s="357"/>
      <c r="U23" s="357"/>
      <c r="V23" s="347"/>
    </row>
    <row r="24" spans="1:22" s="344" customFormat="1" ht="9" customHeight="1">
      <c r="A24" s="230"/>
      <c r="B24" s="231"/>
      <c r="C24" s="232"/>
      <c r="D24" s="232"/>
      <c r="E24" s="232"/>
      <c r="F24" s="232"/>
      <c r="G24" s="232"/>
      <c r="H24" s="232"/>
      <c r="I24" s="232"/>
      <c r="J24" s="232"/>
      <c r="K24" s="232"/>
      <c r="L24" s="242"/>
      <c r="M24" s="242"/>
      <c r="N24" s="232"/>
      <c r="O24" s="232"/>
      <c r="P24" s="232"/>
      <c r="Q24" s="232"/>
      <c r="R24" s="232"/>
      <c r="S24" s="232"/>
      <c r="T24" s="232"/>
      <c r="U24" s="232"/>
      <c r="V24" s="230"/>
    </row>
    <row r="25" spans="1:22" s="344" customFormat="1" ht="13.5" customHeight="1">
      <c r="A25" s="358"/>
      <c r="B25" s="359"/>
      <c r="C25" s="360"/>
      <c r="D25" s="360"/>
      <c r="E25" s="360"/>
      <c r="F25" s="360"/>
      <c r="G25" s="360"/>
      <c r="H25" s="360"/>
      <c r="I25" s="360"/>
      <c r="J25" s="360"/>
      <c r="K25" s="360"/>
      <c r="L25" s="666"/>
      <c r="M25" s="666"/>
      <c r="N25" s="360"/>
      <c r="O25" s="360"/>
      <c r="P25" s="360"/>
      <c r="Q25" s="360"/>
      <c r="R25" s="360"/>
      <c r="S25" s="360"/>
      <c r="T25" s="360"/>
      <c r="U25" s="360"/>
      <c r="V25" s="358"/>
    </row>
    <row r="26" spans="1:22" s="344" customFormat="1" ht="9" customHeight="1">
      <c r="A26" s="230"/>
      <c r="B26" s="231"/>
      <c r="C26" s="232"/>
      <c r="D26" s="232"/>
      <c r="E26" s="232"/>
      <c r="F26" s="232"/>
      <c r="G26" s="232"/>
      <c r="H26" s="232"/>
      <c r="I26" s="232"/>
      <c r="J26" s="232"/>
      <c r="K26" s="232"/>
      <c r="L26" s="242"/>
      <c r="M26" s="242"/>
      <c r="N26" s="232"/>
      <c r="O26" s="232"/>
      <c r="P26" s="232"/>
      <c r="Q26" s="232"/>
      <c r="R26" s="232"/>
      <c r="S26" s="232"/>
      <c r="T26" s="232"/>
      <c r="U26" s="232"/>
      <c r="V26" s="230"/>
    </row>
    <row r="27" spans="1:22" s="344" customFormat="1" ht="15.75">
      <c r="A27" s="230"/>
      <c r="B27" s="69"/>
      <c r="C27" s="313" t="s">
        <v>78</v>
      </c>
      <c r="D27" s="872"/>
      <c r="E27" s="887">
        <v>2008</v>
      </c>
      <c r="F27" s="872"/>
      <c r="G27" s="49" t="s">
        <v>534</v>
      </c>
      <c r="H27" s="50" t="s">
        <v>500</v>
      </c>
      <c r="I27" s="50" t="s">
        <v>408</v>
      </c>
      <c r="J27" s="50" t="s">
        <v>319</v>
      </c>
      <c r="K27" s="125"/>
      <c r="L27" s="516" t="s">
        <v>214</v>
      </c>
      <c r="M27" s="51" t="s">
        <v>214</v>
      </c>
      <c r="N27" s="872"/>
      <c r="O27" s="887">
        <v>2007</v>
      </c>
      <c r="P27" s="872"/>
      <c r="Q27" s="49" t="s">
        <v>309</v>
      </c>
      <c r="R27" s="50" t="s">
        <v>302</v>
      </c>
      <c r="S27" s="50" t="s">
        <v>289</v>
      </c>
      <c r="T27" s="50" t="s">
        <v>265</v>
      </c>
      <c r="U27" s="48"/>
      <c r="V27" s="230"/>
    </row>
    <row r="28" spans="1:22" s="344" customFormat="1" ht="15" customHeight="1">
      <c r="A28" s="230"/>
      <c r="B28" s="70"/>
      <c r="C28" s="311" t="s">
        <v>231</v>
      </c>
      <c r="D28" s="488"/>
      <c r="E28" s="488"/>
      <c r="F28" s="488"/>
      <c r="G28" s="49"/>
      <c r="H28" s="50"/>
      <c r="I28" s="50"/>
      <c r="J28" s="195"/>
      <c r="K28" s="71"/>
      <c r="L28" s="630" t="s">
        <v>536</v>
      </c>
      <c r="M28" s="395" t="s">
        <v>535</v>
      </c>
      <c r="N28" s="488"/>
      <c r="O28" s="488"/>
      <c r="P28" s="488"/>
      <c r="Q28" s="49"/>
      <c r="R28" s="50"/>
      <c r="S28" s="50"/>
      <c r="T28" s="195"/>
      <c r="U28" s="71"/>
      <c r="V28" s="230"/>
    </row>
    <row r="29" spans="1:22" s="344" customFormat="1" ht="14.25">
      <c r="A29" s="230"/>
      <c r="B29" s="70"/>
      <c r="C29" s="195"/>
      <c r="D29" s="506"/>
      <c r="E29" s="506"/>
      <c r="F29" s="506"/>
      <c r="G29" s="49"/>
      <c r="H29" s="50"/>
      <c r="I29" s="50"/>
      <c r="J29" s="50"/>
      <c r="K29" s="349"/>
      <c r="L29" s="630"/>
      <c r="M29" s="395"/>
      <c r="N29" s="506"/>
      <c r="O29" s="506"/>
      <c r="P29" s="506"/>
      <c r="Q29" s="49"/>
      <c r="R29" s="50"/>
      <c r="S29" s="50"/>
      <c r="T29" s="50"/>
      <c r="U29" s="349"/>
      <c r="V29" s="230"/>
    </row>
    <row r="30" spans="1:22" s="344" customFormat="1" ht="13.5" customHeight="1">
      <c r="A30" s="230"/>
      <c r="B30" s="73"/>
      <c r="C30" s="74" t="s">
        <v>420</v>
      </c>
      <c r="D30" s="506"/>
      <c r="E30" s="896">
        <f>E5/Revenues!E5</f>
        <v>0.1793039154754506</v>
      </c>
      <c r="F30" s="506"/>
      <c r="G30" s="441">
        <f>G5/Revenues!G5</f>
        <v>0.1705521472392638</v>
      </c>
      <c r="H30" s="169">
        <f>H5/Revenues!H5</f>
        <v>0.20238095238095238</v>
      </c>
      <c r="I30" s="169">
        <f>I5/Revenues!I5</f>
        <v>0.18193069306930693</v>
      </c>
      <c r="J30" s="656">
        <f>J5/Revenues!J5</f>
        <v>0.16026490066225166</v>
      </c>
      <c r="K30" s="349"/>
      <c r="L30" s="630"/>
      <c r="M30" s="395"/>
      <c r="N30" s="506"/>
      <c r="O30" s="896">
        <f>O5/Revenues!O5</f>
        <v>0.14748565642929462</v>
      </c>
      <c r="P30" s="506"/>
      <c r="Q30" s="441">
        <f>Q5/Revenues!Q5</f>
        <v>0.1368421052631579</v>
      </c>
      <c r="R30" s="169">
        <f>R5/Revenues!R5</f>
        <v>0.17425227568270482</v>
      </c>
      <c r="S30" s="169">
        <f>S5/Revenues!S5</f>
        <v>0.16847826086956522</v>
      </c>
      <c r="T30" s="656">
        <f>T5/Revenues!T5</f>
        <v>0.10744985673352435</v>
      </c>
      <c r="U30" s="349"/>
      <c r="V30" s="230"/>
    </row>
    <row r="31" spans="1:22" s="344" customFormat="1" ht="13.5" customHeight="1">
      <c r="A31" s="230"/>
      <c r="B31" s="73"/>
      <c r="C31" s="74" t="s">
        <v>14</v>
      </c>
      <c r="D31" s="506"/>
      <c r="E31" s="897">
        <f>E6/Revenues!E6</f>
        <v>0.20556414219474498</v>
      </c>
      <c r="F31" s="506"/>
      <c r="G31" s="441">
        <f>G6/Revenues!G6</f>
        <v>0.21818181818181817</v>
      </c>
      <c r="H31" s="169">
        <f>H6/Revenues!H6</f>
        <v>0.18012422360248448</v>
      </c>
      <c r="I31" s="169">
        <f>I6/Revenues!I6</f>
        <v>0.23976608187134502</v>
      </c>
      <c r="J31" s="656">
        <f>J6/Revenues!J6</f>
        <v>0.18</v>
      </c>
      <c r="K31" s="349"/>
      <c r="L31" s="630"/>
      <c r="M31" s="395"/>
      <c r="N31" s="506"/>
      <c r="O31" s="897">
        <f>O6/Revenues!O6</f>
        <v>0.19086460032626426</v>
      </c>
      <c r="P31" s="506"/>
      <c r="Q31" s="441">
        <f>Q6/Revenues!Q6</f>
        <v>0.14193548387096774</v>
      </c>
      <c r="R31" s="169">
        <f>R6/Revenues!R6</f>
        <v>0.16556291390728478</v>
      </c>
      <c r="S31" s="169">
        <f>S6/Revenues!S6</f>
        <v>0.23870967741935484</v>
      </c>
      <c r="T31" s="656">
        <f>T6/Revenues!T6</f>
        <v>0.21710526315789475</v>
      </c>
      <c r="U31" s="349"/>
      <c r="V31" s="230"/>
    </row>
    <row r="32" spans="1:22" s="344" customFormat="1" ht="13.5" customHeight="1">
      <c r="A32" s="230"/>
      <c r="B32" s="73"/>
      <c r="C32" s="74" t="s">
        <v>215</v>
      </c>
      <c r="D32" s="506"/>
      <c r="E32" s="897">
        <f>E7/Revenues!E7</f>
        <v>0.3390804597701149</v>
      </c>
      <c r="F32" s="506"/>
      <c r="G32" s="441">
        <f>G7/Revenues!G7</f>
        <v>0.3563218390804598</v>
      </c>
      <c r="H32" s="169">
        <f>H7/Revenues!H7</f>
        <v>0.33707865168539325</v>
      </c>
      <c r="I32" s="169">
        <f>I7/Revenues!I7</f>
        <v>0.3218390804597701</v>
      </c>
      <c r="J32" s="656">
        <f>J7/Revenues!J7</f>
        <v>0.3411764705882353</v>
      </c>
      <c r="K32" s="349"/>
      <c r="L32" s="630"/>
      <c r="M32" s="395"/>
      <c r="N32" s="506"/>
      <c r="O32" s="897">
        <f>O7/Revenues!O7</f>
        <v>0.2936046511627907</v>
      </c>
      <c r="P32" s="506"/>
      <c r="Q32" s="441">
        <f>Q7/Revenues!Q7</f>
        <v>0.3068181818181818</v>
      </c>
      <c r="R32" s="169">
        <f>R7/Revenues!R7</f>
        <v>0.2840909090909091</v>
      </c>
      <c r="S32" s="169">
        <f>S7/Revenues!S7</f>
        <v>0.3176470588235294</v>
      </c>
      <c r="T32" s="656">
        <f>T7/Revenues!T7</f>
        <v>0.26506024096385544</v>
      </c>
      <c r="U32" s="349"/>
      <c r="V32" s="230"/>
    </row>
    <row r="33" spans="1:22" s="78" customFormat="1" ht="15">
      <c r="A33" s="236"/>
      <c r="B33" s="48"/>
      <c r="C33" s="352" t="s">
        <v>483</v>
      </c>
      <c r="D33" s="508"/>
      <c r="E33" s="898">
        <f>E9/Revenues!E9</f>
        <v>0.1751592356687898</v>
      </c>
      <c r="F33" s="507"/>
      <c r="G33" s="404">
        <f>G9/Revenues!G9</f>
        <v>0.17955555555555555</v>
      </c>
      <c r="H33" s="208">
        <f>H9/Revenues!H9</f>
        <v>0.1841409691629956</v>
      </c>
      <c r="I33" s="208">
        <f>I9/Revenues!I9</f>
        <v>0.18140794223826714</v>
      </c>
      <c r="J33" s="208">
        <f>J9/Revenues!J9</f>
        <v>0.15369649805447472</v>
      </c>
      <c r="K33" s="352"/>
      <c r="L33" s="663"/>
      <c r="M33" s="402"/>
      <c r="N33" s="507"/>
      <c r="O33" s="898">
        <f>O9/Revenues!O9</f>
        <v>0.1594166457128489</v>
      </c>
      <c r="P33" s="507"/>
      <c r="Q33" s="404">
        <f>Q9/Revenues!Q9</f>
        <v>0.13984674329501914</v>
      </c>
      <c r="R33" s="208">
        <f>R9/Revenues!R9</f>
        <v>0.17716535433070865</v>
      </c>
      <c r="S33" s="208">
        <f>S9/Revenues!S9</f>
        <v>0.186734693877551</v>
      </c>
      <c r="T33" s="208">
        <f>T9/Revenues!T9</f>
        <v>0.13340448239060831</v>
      </c>
      <c r="U33" s="357"/>
      <c r="V33" s="236"/>
    </row>
    <row r="34" spans="1:22" s="344" customFormat="1" ht="12" customHeight="1">
      <c r="A34" s="230"/>
      <c r="B34" s="70"/>
      <c r="C34" s="195"/>
      <c r="D34" s="507"/>
      <c r="E34" s="899"/>
      <c r="F34" s="507"/>
      <c r="G34" s="388"/>
      <c r="H34" s="172"/>
      <c r="I34" s="172"/>
      <c r="J34" s="145"/>
      <c r="K34" s="352"/>
      <c r="L34" s="630"/>
      <c r="M34" s="395"/>
      <c r="N34" s="507"/>
      <c r="O34" s="899"/>
      <c r="P34" s="507"/>
      <c r="Q34" s="388"/>
      <c r="R34" s="172"/>
      <c r="S34" s="172"/>
      <c r="T34" s="145"/>
      <c r="U34" s="352"/>
      <c r="V34" s="230"/>
    </row>
    <row r="35" spans="1:22" s="78" customFormat="1" ht="13.5" customHeight="1">
      <c r="A35" s="230"/>
      <c r="B35" s="70"/>
      <c r="C35" s="195" t="s">
        <v>108</v>
      </c>
      <c r="D35" s="506"/>
      <c r="E35" s="897">
        <f>E11/Revenues!E11</f>
        <v>0.11863986100769422</v>
      </c>
      <c r="F35" s="506"/>
      <c r="G35" s="441">
        <f>G11/Revenues!G11</f>
        <v>0.0930460333006856</v>
      </c>
      <c r="H35" s="169">
        <f>H11/Revenues!H11</f>
        <v>0.12242899118511263</v>
      </c>
      <c r="I35" s="169">
        <f>I11/Revenues!I11</f>
        <v>0.12810327706057598</v>
      </c>
      <c r="J35" s="656">
        <f>J11/Revenues!J11</f>
        <v>0.13163265306122449</v>
      </c>
      <c r="K35" s="349"/>
      <c r="L35" s="630"/>
      <c r="M35" s="395"/>
      <c r="N35" s="506"/>
      <c r="O35" s="897">
        <f>O11/Revenues!O11</f>
        <v>0.11129929833051053</v>
      </c>
      <c r="P35" s="506"/>
      <c r="Q35" s="441">
        <f>Q11/Revenues!Q11</f>
        <v>0.08110781404549951</v>
      </c>
      <c r="R35" s="169">
        <f>R11/Revenues!R11</f>
        <v>0.11016144349477683</v>
      </c>
      <c r="S35" s="169">
        <f>S11/Revenues!S11</f>
        <v>0.1308139534883721</v>
      </c>
      <c r="T35" s="656">
        <f>T11/Revenues!T11</f>
        <v>0.12246865959498554</v>
      </c>
      <c r="U35" s="349"/>
      <c r="V35" s="230"/>
    </row>
    <row r="36" spans="1:22" s="344" customFormat="1" ht="13.5" customHeight="1">
      <c r="A36" s="230"/>
      <c r="B36" s="70"/>
      <c r="C36" s="74" t="s">
        <v>422</v>
      </c>
      <c r="D36" s="506"/>
      <c r="E36" s="897">
        <f>E12/Revenues!E12</f>
        <v>0.2012288786482335</v>
      </c>
      <c r="F36" s="506"/>
      <c r="G36" s="441">
        <f>G12/Revenues!G12</f>
        <v>0.18235995232419547</v>
      </c>
      <c r="H36" s="169">
        <f>H12/Revenues!H12</f>
        <v>0.2088998763906057</v>
      </c>
      <c r="I36" s="169">
        <f>I12/Revenues!I12</f>
        <v>0.20935960591133004</v>
      </c>
      <c r="J36" s="656">
        <f>J12/Revenues!J12</f>
        <v>0.2050314465408805</v>
      </c>
      <c r="K36" s="349"/>
      <c r="L36" s="630"/>
      <c r="M36" s="395"/>
      <c r="N36" s="506"/>
      <c r="O36" s="897">
        <f>O12/Revenues!O12</f>
        <v>0.194959003947768</v>
      </c>
      <c r="P36" s="506"/>
      <c r="Q36" s="441">
        <f>Q12/Revenues!Q12</f>
        <v>0.18357487922705315</v>
      </c>
      <c r="R36" s="169">
        <f>R12/Revenues!R12</f>
        <v>0.19753086419753085</v>
      </c>
      <c r="S36" s="169">
        <f>S12/Revenues!S12</f>
        <v>0.19515151515151516</v>
      </c>
      <c r="T36" s="656">
        <f>T12/Revenues!T12</f>
        <v>0.2036144578313253</v>
      </c>
      <c r="U36" s="349"/>
      <c r="V36" s="230"/>
    </row>
    <row r="37" spans="1:22" s="344" customFormat="1" ht="13.5" customHeight="1">
      <c r="A37" s="230"/>
      <c r="B37" s="70"/>
      <c r="C37" s="74" t="s">
        <v>423</v>
      </c>
      <c r="D37" s="506"/>
      <c r="E37" s="897">
        <f>E13/Revenues!E13</f>
        <v>-0.0346611484738748</v>
      </c>
      <c r="F37" s="506"/>
      <c r="G37" s="581">
        <f>G13/Revenues!G13</f>
        <v>-0.11804008908685969</v>
      </c>
      <c r="H37" s="458">
        <f>H13/Revenues!H13</f>
        <v>0</v>
      </c>
      <c r="I37" s="458">
        <f>I13/Revenues!I13</f>
        <v>-0.02976190476190476</v>
      </c>
      <c r="J37" s="657">
        <f>J13/Revenues!J13</f>
        <v>0.001941747572815534</v>
      </c>
      <c r="K37" s="349"/>
      <c r="L37" s="630"/>
      <c r="M37" s="395"/>
      <c r="N37" s="506"/>
      <c r="O37" s="897">
        <f>O13/Revenues!O13</f>
        <v>0.010245901639344262</v>
      </c>
      <c r="P37" s="506"/>
      <c r="Q37" s="441">
        <f>Q13/Revenues!Q13</f>
        <v>0.010245901639344262</v>
      </c>
      <c r="R37" s="458"/>
      <c r="S37" s="458"/>
      <c r="T37" s="657"/>
      <c r="U37" s="349"/>
      <c r="V37" s="230"/>
    </row>
    <row r="38" spans="1:22" s="344" customFormat="1" ht="13.5" customHeight="1">
      <c r="A38" s="230"/>
      <c r="B38" s="70"/>
      <c r="C38" s="74" t="s">
        <v>437</v>
      </c>
      <c r="D38" s="506"/>
      <c r="E38" s="897">
        <f>E14/Revenues!E14</f>
        <v>0.2223360655737705</v>
      </c>
      <c r="F38" s="506"/>
      <c r="G38" s="441">
        <f>G14/Revenues!G14</f>
        <v>0.21689059500959693</v>
      </c>
      <c r="H38" s="169">
        <f>H14/Revenues!H14</f>
        <v>0.24152542372881355</v>
      </c>
      <c r="I38" s="169">
        <f>I14/Revenues!I14</f>
        <v>0.21139896373056996</v>
      </c>
      <c r="J38" s="656">
        <f>J14/Revenues!J14</f>
        <v>0.2203567681007345</v>
      </c>
      <c r="K38" s="349"/>
      <c r="L38" s="630"/>
      <c r="M38" s="395"/>
      <c r="N38" s="506"/>
      <c r="O38" s="897">
        <f>O14/Revenues!O14</f>
        <v>0.21791200208279093</v>
      </c>
      <c r="P38" s="506"/>
      <c r="Q38" s="441">
        <f>Q14/Revenues!Q14</f>
        <v>0.2705992509363296</v>
      </c>
      <c r="R38" s="169">
        <f>R14/Revenues!R14</f>
        <v>0.2429193899782135</v>
      </c>
      <c r="S38" s="169">
        <f>S14/Revenues!S14</f>
        <v>0.2086864406779661</v>
      </c>
      <c r="T38" s="656">
        <f>T14/Revenues!T14</f>
        <v>0.14050493962678376</v>
      </c>
      <c r="U38" s="349"/>
      <c r="V38" s="230"/>
    </row>
    <row r="39" spans="1:22" s="1070" customFormat="1" ht="13.5" customHeight="1">
      <c r="A39" s="1069"/>
      <c r="C39" s="669" t="s">
        <v>425</v>
      </c>
      <c r="D39" s="1071"/>
      <c r="E39" s="900">
        <f>E15/Revenues!E15</f>
        <v>-0.06798245614035088</v>
      </c>
      <c r="F39" s="1071"/>
      <c r="G39" s="670">
        <f>G15/Revenues!G15</f>
        <v>-0.28448275862068967</v>
      </c>
      <c r="H39" s="537">
        <f>H15/Revenues!H15</f>
        <v>0.004405286343612335</v>
      </c>
      <c r="I39" s="537">
        <f>I15/Revenues!I15</f>
        <v>0.008547008547008548</v>
      </c>
      <c r="J39" s="671">
        <f>J15/Revenues!J15</f>
        <v>0.0045662100456621</v>
      </c>
      <c r="K39" s="1072"/>
      <c r="L39" s="674"/>
      <c r="M39" s="675"/>
      <c r="N39" s="1071"/>
      <c r="O39" s="900">
        <f>O15/Revenues!O15</f>
        <v>0</v>
      </c>
      <c r="P39" s="1071"/>
      <c r="Q39" s="670">
        <f>Q15/Revenues!Q15</f>
        <v>0</v>
      </c>
      <c r="R39" s="537"/>
      <c r="S39" s="537"/>
      <c r="T39" s="671"/>
      <c r="U39" s="672"/>
      <c r="V39" s="1069"/>
    </row>
    <row r="40" spans="1:22" s="78" customFormat="1" ht="14.25" customHeight="1">
      <c r="A40" s="236"/>
      <c r="B40" s="48"/>
      <c r="C40" s="206" t="s">
        <v>246</v>
      </c>
      <c r="D40" s="508"/>
      <c r="E40" s="898">
        <f>E18/Revenues!E18</f>
        <v>0.18323809523809523</v>
      </c>
      <c r="F40" s="507"/>
      <c r="G40" s="404">
        <f>G18/Revenues!G18</f>
        <v>0.15531437125748504</v>
      </c>
      <c r="H40" s="208">
        <f>H18/Revenues!H18</f>
        <v>0.20023103581055063</v>
      </c>
      <c r="I40" s="208">
        <f>I18/Revenues!I18</f>
        <v>0.18619643534319302</v>
      </c>
      <c r="J40" s="208">
        <f>J18/Revenues!J18</f>
        <v>0.19198149575944487</v>
      </c>
      <c r="K40" s="352"/>
      <c r="L40" s="663"/>
      <c r="M40" s="402"/>
      <c r="N40" s="507"/>
      <c r="O40" s="898">
        <f>O18/Revenues!O18</f>
        <v>0.2129104062326099</v>
      </c>
      <c r="P40" s="507"/>
      <c r="Q40" s="404">
        <f>Q18/Revenues!Q18</f>
        <v>0.19148148148148147</v>
      </c>
      <c r="R40" s="208">
        <f>R18/Revenues!R18</f>
        <v>0.23376007586533903</v>
      </c>
      <c r="S40" s="208">
        <f>S18/Revenues!S18</f>
        <v>0.22894985808893092</v>
      </c>
      <c r="T40" s="208">
        <f>T18/Revenues!T18</f>
        <v>0.2032007759456838</v>
      </c>
      <c r="U40" s="357"/>
      <c r="V40" s="236"/>
    </row>
    <row r="41" spans="1:22" s="344" customFormat="1" ht="13.5" customHeight="1">
      <c r="A41" s="230"/>
      <c r="B41" s="70"/>
      <c r="C41" s="195"/>
      <c r="D41" s="506"/>
      <c r="E41" s="506"/>
      <c r="F41" s="506"/>
      <c r="G41" s="655"/>
      <c r="H41" s="182"/>
      <c r="I41" s="182"/>
      <c r="J41" s="658"/>
      <c r="K41" s="349"/>
      <c r="L41" s="630"/>
      <c r="M41" s="395"/>
      <c r="N41" s="506"/>
      <c r="O41" s="506"/>
      <c r="P41" s="506"/>
      <c r="Q41" s="655"/>
      <c r="R41" s="182"/>
      <c r="S41" s="182"/>
      <c r="T41" s="658"/>
      <c r="U41" s="349"/>
      <c r="V41" s="230"/>
    </row>
    <row r="42" spans="1:22" s="361" customFormat="1" ht="14.25" customHeight="1">
      <c r="A42" s="238"/>
      <c r="B42" s="206"/>
      <c r="C42" s="314" t="s">
        <v>401</v>
      </c>
      <c r="D42" s="508"/>
      <c r="E42" s="1142">
        <f>E20/Revenues!E20</f>
        <v>-4.217391304347826</v>
      </c>
      <c r="F42" s="507"/>
      <c r="G42" s="448">
        <f>G20/Revenues!G20</f>
        <v>-25</v>
      </c>
      <c r="H42" s="1143">
        <f>H20/Revenues!H20</f>
        <v>-28</v>
      </c>
      <c r="I42" s="1144" t="s">
        <v>449</v>
      </c>
      <c r="J42" s="1145">
        <f>J20/Revenues!J20</f>
        <v>-0.38095238095238093</v>
      </c>
      <c r="K42" s="352"/>
      <c r="L42" s="663"/>
      <c r="M42" s="402"/>
      <c r="N42" s="507"/>
      <c r="O42" s="1142">
        <f>O20/Revenues!O20</f>
        <v>-4.7</v>
      </c>
      <c r="P42" s="507"/>
      <c r="Q42" s="448">
        <f>Q20/Revenues!Q20</f>
        <v>-14.5</v>
      </c>
      <c r="R42" s="1143">
        <f>R20/Revenues!R20</f>
        <v>7</v>
      </c>
      <c r="S42" s="1143">
        <f>S20/Revenues!S20</f>
        <v>-18</v>
      </c>
      <c r="T42" s="1145">
        <f>T20/Revenues!T20</f>
        <v>-1.1666666666666667</v>
      </c>
      <c r="U42" s="357"/>
      <c r="V42" s="238"/>
    </row>
    <row r="43" spans="1:22" s="344" customFormat="1" ht="13.5" customHeight="1">
      <c r="A43" s="230"/>
      <c r="B43" s="70"/>
      <c r="C43" s="195"/>
      <c r="D43" s="507"/>
      <c r="E43" s="899"/>
      <c r="F43" s="507"/>
      <c r="G43" s="271"/>
      <c r="H43" s="1146"/>
      <c r="I43" s="1146"/>
      <c r="J43" s="839"/>
      <c r="K43" s="352"/>
      <c r="L43" s="663"/>
      <c r="M43" s="402"/>
      <c r="N43" s="507"/>
      <c r="O43" s="899"/>
      <c r="P43" s="507"/>
      <c r="Q43" s="271"/>
      <c r="R43" s="1146"/>
      <c r="S43" s="1146"/>
      <c r="T43" s="839"/>
      <c r="U43" s="352"/>
      <c r="V43" s="230"/>
    </row>
    <row r="44" spans="1:22" s="361" customFormat="1" ht="14.25" customHeight="1">
      <c r="A44" s="238"/>
      <c r="B44" s="206"/>
      <c r="C44" s="352" t="s">
        <v>235</v>
      </c>
      <c r="D44" s="507"/>
      <c r="E44" s="898">
        <f>E22/Revenues!E24</f>
        <v>0.17785234899328858</v>
      </c>
      <c r="F44" s="507"/>
      <c r="G44" s="405">
        <f>G22/Revenues!G24</f>
        <v>0.15922538999462077</v>
      </c>
      <c r="H44" s="340">
        <f>H22/Revenues!H24</f>
        <v>0.19194961664841184</v>
      </c>
      <c r="I44" s="340">
        <f>I22/Revenues!I24</f>
        <v>0.1791370835608957</v>
      </c>
      <c r="J44" s="340">
        <f>J22/Revenues!J24</f>
        <v>0.1815126050420168</v>
      </c>
      <c r="K44" s="352"/>
      <c r="L44" s="663"/>
      <c r="M44" s="402"/>
      <c r="N44" s="507"/>
      <c r="O44" s="898">
        <f>O22/Revenues!O24</f>
        <v>0.19791006966434452</v>
      </c>
      <c r="P44" s="507"/>
      <c r="Q44" s="405">
        <f>Q22/Revenues!Q24</f>
        <v>0.17327138562448757</v>
      </c>
      <c r="R44" s="340">
        <f>R22/Revenues!R24</f>
        <v>0.22390516957523873</v>
      </c>
      <c r="S44" s="340">
        <f>S22/Revenues!S24</f>
        <v>0.2154714475431607</v>
      </c>
      <c r="T44" s="340">
        <f>T22/Revenues!T24</f>
        <v>0.18365253077975377</v>
      </c>
      <c r="U44" s="352"/>
      <c r="V44" s="238"/>
    </row>
    <row r="45" spans="1:22" s="344" customFormat="1" ht="13.5" customHeight="1">
      <c r="A45" s="230"/>
      <c r="B45" s="70"/>
      <c r="C45" s="216"/>
      <c r="D45" s="507"/>
      <c r="E45" s="899"/>
      <c r="F45" s="507"/>
      <c r="G45" s="399"/>
      <c r="H45" s="220"/>
      <c r="I45" s="220"/>
      <c r="J45" s="220"/>
      <c r="K45" s="352"/>
      <c r="L45" s="630"/>
      <c r="M45" s="395"/>
      <c r="N45" s="507"/>
      <c r="O45" s="899"/>
      <c r="P45" s="507"/>
      <c r="Q45" s="399"/>
      <c r="R45" s="220"/>
      <c r="S45" s="220"/>
      <c r="T45" s="220"/>
      <c r="U45" s="352"/>
      <c r="V45" s="230"/>
    </row>
    <row r="46" spans="1:22" s="344" customFormat="1" ht="9" customHeight="1">
      <c r="A46" s="230"/>
      <c r="B46" s="231"/>
      <c r="C46" s="232"/>
      <c r="D46" s="232"/>
      <c r="E46" s="232"/>
      <c r="F46" s="232"/>
      <c r="G46" s="232"/>
      <c r="H46" s="232"/>
      <c r="I46" s="232"/>
      <c r="J46" s="232"/>
      <c r="K46" s="232"/>
      <c r="L46" s="242"/>
      <c r="M46" s="242"/>
      <c r="N46" s="232"/>
      <c r="O46" s="232"/>
      <c r="P46" s="232"/>
      <c r="Q46" s="232"/>
      <c r="R46" s="232"/>
      <c r="S46" s="232"/>
      <c r="T46" s="232"/>
      <c r="U46" s="232"/>
      <c r="V46" s="230"/>
    </row>
    <row r="47" spans="1:22" s="344" customFormat="1" ht="13.5" customHeight="1">
      <c r="A47" s="358"/>
      <c r="B47" s="359"/>
      <c r="C47" s="360"/>
      <c r="D47" s="360"/>
      <c r="E47" s="360"/>
      <c r="F47" s="360"/>
      <c r="G47" s="360"/>
      <c r="H47" s="360"/>
      <c r="I47" s="360"/>
      <c r="J47" s="360"/>
      <c r="K47" s="360"/>
      <c r="L47" s="666"/>
      <c r="M47" s="666"/>
      <c r="N47" s="360"/>
      <c r="O47" s="360"/>
      <c r="P47" s="360"/>
      <c r="Q47" s="360"/>
      <c r="R47" s="360"/>
      <c r="S47" s="360"/>
      <c r="T47" s="360"/>
      <c r="U47" s="360"/>
      <c r="V47" s="358"/>
    </row>
    <row r="48" spans="1:22" s="344" customFormat="1" ht="9" customHeight="1">
      <c r="A48" s="230"/>
      <c r="B48" s="231"/>
      <c r="C48" s="232"/>
      <c r="D48" s="232"/>
      <c r="E48" s="232"/>
      <c r="F48" s="232"/>
      <c r="G48" s="232"/>
      <c r="H48" s="232"/>
      <c r="I48" s="232"/>
      <c r="J48" s="232"/>
      <c r="K48" s="232"/>
      <c r="L48" s="242"/>
      <c r="M48" s="242"/>
      <c r="N48" s="232"/>
      <c r="O48" s="232"/>
      <c r="P48" s="232"/>
      <c r="Q48" s="232"/>
      <c r="R48" s="232"/>
      <c r="S48" s="232"/>
      <c r="T48" s="232"/>
      <c r="U48" s="232"/>
      <c r="V48" s="230"/>
    </row>
    <row r="49" spans="1:22" s="344" customFormat="1" ht="15.75">
      <c r="A49" s="230"/>
      <c r="B49" s="69"/>
      <c r="C49" s="313" t="s">
        <v>78</v>
      </c>
      <c r="D49" s="872"/>
      <c r="E49" s="887">
        <v>2008</v>
      </c>
      <c r="F49" s="872"/>
      <c r="G49" s="49" t="s">
        <v>534</v>
      </c>
      <c r="H49" s="50" t="s">
        <v>500</v>
      </c>
      <c r="I49" s="50" t="s">
        <v>408</v>
      </c>
      <c r="J49" s="50" t="s">
        <v>319</v>
      </c>
      <c r="K49" s="125"/>
      <c r="L49" s="516" t="s">
        <v>214</v>
      </c>
      <c r="M49" s="51" t="s">
        <v>214</v>
      </c>
      <c r="N49" s="872"/>
      <c r="O49" s="887">
        <v>2007</v>
      </c>
      <c r="P49" s="872"/>
      <c r="Q49" s="49" t="s">
        <v>309</v>
      </c>
      <c r="R49" s="50" t="s">
        <v>302</v>
      </c>
      <c r="S49" s="50" t="s">
        <v>289</v>
      </c>
      <c r="T49" s="50" t="s">
        <v>265</v>
      </c>
      <c r="U49" s="48"/>
      <c r="V49" s="230"/>
    </row>
    <row r="50" spans="1:22" s="344" customFormat="1" ht="14.25">
      <c r="A50" s="230"/>
      <c r="B50" s="217"/>
      <c r="C50" s="311" t="s">
        <v>142</v>
      </c>
      <c r="D50" s="479"/>
      <c r="E50" s="479"/>
      <c r="F50" s="488"/>
      <c r="G50" s="49"/>
      <c r="H50" s="50"/>
      <c r="I50" s="50"/>
      <c r="J50" s="195"/>
      <c r="K50" s="71"/>
      <c r="L50" s="630" t="s">
        <v>536</v>
      </c>
      <c r="M50" s="395" t="s">
        <v>535</v>
      </c>
      <c r="N50" s="488"/>
      <c r="O50" s="488"/>
      <c r="P50" s="488"/>
      <c r="Q50" s="49"/>
      <c r="R50" s="50"/>
      <c r="S50" s="50"/>
      <c r="T50" s="195"/>
      <c r="U50" s="71"/>
      <c r="V50" s="230"/>
    </row>
    <row r="51" spans="1:22" s="344" customFormat="1" ht="9" customHeight="1">
      <c r="A51" s="230"/>
      <c r="B51" s="217"/>
      <c r="C51" s="195"/>
      <c r="D51" s="479"/>
      <c r="E51" s="969"/>
      <c r="F51" s="488"/>
      <c r="G51" s="360"/>
      <c r="H51" s="349"/>
      <c r="I51" s="349"/>
      <c r="J51" s="349"/>
      <c r="K51" s="71"/>
      <c r="L51" s="630"/>
      <c r="M51" s="395"/>
      <c r="N51" s="488"/>
      <c r="O51" s="969"/>
      <c r="P51" s="488"/>
      <c r="Q51" s="1033"/>
      <c r="R51" s="1034"/>
      <c r="S51" s="1034"/>
      <c r="T51" s="349"/>
      <c r="U51" s="71"/>
      <c r="V51" s="230"/>
    </row>
    <row r="52" spans="1:22" s="344" customFormat="1" ht="14.25">
      <c r="A52" s="230"/>
      <c r="B52" s="73"/>
      <c r="C52" s="74" t="s">
        <v>420</v>
      </c>
      <c r="D52" s="872"/>
      <c r="E52" s="1080">
        <f>'Profit &amp; Margin'!E5+Expenses!E57+Expenses!E32</f>
        <v>1245</v>
      </c>
      <c r="F52" s="1147"/>
      <c r="G52" s="266">
        <f>'Profit &amp; Margin'!G5+Expenses!G57+Expenses!G32</f>
        <v>317</v>
      </c>
      <c r="H52" s="75">
        <f>'Profit &amp; Margin'!H5+Expenses!H57+Expenses!H32</f>
        <v>336</v>
      </c>
      <c r="I52" s="75">
        <f>'Profit &amp; Margin'!I5+Expenses!I57+Expenses!I32</f>
        <v>308</v>
      </c>
      <c r="J52" s="616">
        <f>'Profit &amp; Margin'!J5+Expenses!J57+Expenses!J32</f>
        <v>284</v>
      </c>
      <c r="K52" s="71"/>
      <c r="L52" s="624">
        <f>E52/O52-1</f>
        <v>0.11859838274932621</v>
      </c>
      <c r="M52" s="441">
        <f>G52/Q52-1</f>
        <v>0.14028776978417268</v>
      </c>
      <c r="N52" s="1148"/>
      <c r="O52" s="1250">
        <f>'Profit &amp; Margin'!O5+Expenses!O57+Expenses!O32</f>
        <v>1113</v>
      </c>
      <c r="P52" s="1216"/>
      <c r="Q52" s="1217">
        <f>'Profit &amp; Margin'!Q5+Expenses!Q57+Expenses!Q32</f>
        <v>278</v>
      </c>
      <c r="R52" s="1218">
        <f>'Profit &amp; Margin'!R5+Expenses!R57+Expenses!R32</f>
        <v>289</v>
      </c>
      <c r="S52" s="1218">
        <f>'Profit &amp; Margin'!S5+Expenses!S57+Expenses!S32</f>
        <v>293</v>
      </c>
      <c r="T52" s="616">
        <f>'Profit &amp; Margin'!T5+Expenses!T57+Expenses!T32</f>
        <v>253</v>
      </c>
      <c r="U52" s="71"/>
      <c r="V52" s="230"/>
    </row>
    <row r="53" spans="1:22" s="344" customFormat="1" ht="12" customHeight="1">
      <c r="A53" s="230"/>
      <c r="B53" s="73"/>
      <c r="C53" s="74" t="s">
        <v>14</v>
      </c>
      <c r="D53" s="488"/>
      <c r="E53" s="1016">
        <f>'Profit &amp; Margin'!E6+Expenses!E58+Expenses!E33</f>
        <v>240</v>
      </c>
      <c r="F53" s="488"/>
      <c r="G53" s="266">
        <f>'Profit &amp; Margin'!G6+Expenses!G58+Expenses!G33</f>
        <v>61</v>
      </c>
      <c r="H53" s="75">
        <f>'Profit &amp; Margin'!H6+Expenses!H58+Expenses!H33</f>
        <v>56</v>
      </c>
      <c r="I53" s="75">
        <f>'Profit &amp; Margin'!I6+Expenses!I58+Expenses!I33</f>
        <v>69</v>
      </c>
      <c r="J53" s="616">
        <f>'Profit &amp; Margin'!J6+Expenses!J58+Expenses!J33</f>
        <v>54</v>
      </c>
      <c r="K53" s="71"/>
      <c r="L53" s="624">
        <f>E53/O53-1</f>
        <v>0.04347826086956519</v>
      </c>
      <c r="M53" s="441">
        <f>G53/Q53-1</f>
        <v>0.21999999999999997</v>
      </c>
      <c r="N53" s="488"/>
      <c r="O53" s="873">
        <f>'Profit &amp; Margin'!O6+Expenses!O58+Expenses!O33</f>
        <v>230</v>
      </c>
      <c r="P53" s="488"/>
      <c r="Q53" s="266">
        <f>'Profit &amp; Margin'!Q6+Expenses!Q58+Expenses!Q33</f>
        <v>50</v>
      </c>
      <c r="R53" s="75">
        <f>'Profit &amp; Margin'!R6+Expenses!R58+Expenses!R33</f>
        <v>55</v>
      </c>
      <c r="S53" s="75">
        <f>'Profit &amp; Margin'!S6+Expenses!S58+Expenses!S33</f>
        <v>65</v>
      </c>
      <c r="T53" s="616">
        <f>'Profit &amp; Margin'!T6+Expenses!T58+Expenses!T33</f>
        <v>60</v>
      </c>
      <c r="U53" s="71"/>
      <c r="V53" s="230"/>
    </row>
    <row r="54" spans="1:22" s="344" customFormat="1" ht="12" customHeight="1">
      <c r="A54" s="230"/>
      <c r="B54" s="73"/>
      <c r="C54" s="74" t="s">
        <v>215</v>
      </c>
      <c r="D54" s="488"/>
      <c r="E54" s="873">
        <f>'Profit &amp; Margin'!E7+Expenses!E59+Expenses!E34</f>
        <v>145</v>
      </c>
      <c r="F54" s="488"/>
      <c r="G54" s="266">
        <f>'Profit &amp; Margin'!G7+Expenses!G59+Expenses!G34</f>
        <v>38</v>
      </c>
      <c r="H54" s="75">
        <f>'Profit &amp; Margin'!H7+Expenses!H59+Expenses!H34</f>
        <v>36</v>
      </c>
      <c r="I54" s="536">
        <f>'Profit &amp; Margin'!I7+Expenses!I59+Expenses!I34</f>
        <v>35</v>
      </c>
      <c r="J54" s="616">
        <f>'Profit &amp; Margin'!J7+Expenses!J59+Expenses!J34</f>
        <v>36</v>
      </c>
      <c r="K54" s="71"/>
      <c r="L54" s="624">
        <f>E54/O54-1</f>
        <v>0.12403100775193798</v>
      </c>
      <c r="M54" s="441">
        <f>G54/Q54-1</f>
        <v>0.11764705882352944</v>
      </c>
      <c r="N54" s="488"/>
      <c r="O54" s="873">
        <f>'Profit &amp; Margin'!O7+Expenses!O59+Expenses!O34</f>
        <v>129</v>
      </c>
      <c r="P54" s="488"/>
      <c r="Q54" s="266">
        <f>'Profit &amp; Margin'!Q7+Expenses!Q59+Expenses!Q34</f>
        <v>34</v>
      </c>
      <c r="R54" s="75">
        <f>'Profit &amp; Margin'!R7+Expenses!R59+Expenses!R34</f>
        <v>32</v>
      </c>
      <c r="S54" s="75">
        <f>'Profit &amp; Margin'!S7+Expenses!S59+Expenses!S34</f>
        <v>35</v>
      </c>
      <c r="T54" s="616">
        <f>'Profit &amp; Margin'!T7+Expenses!T59+Expenses!T34</f>
        <v>28</v>
      </c>
      <c r="U54" s="71"/>
      <c r="V54" s="230"/>
    </row>
    <row r="55" spans="1:22" s="344" customFormat="1" ht="13.5">
      <c r="A55" s="230"/>
      <c r="B55" s="73"/>
      <c r="C55" s="74" t="s">
        <v>484</v>
      </c>
      <c r="D55" s="488"/>
      <c r="E55" s="873">
        <f>'Profit &amp; Margin'!E8+Expenses!E60+Expenses!E35</f>
        <v>-32</v>
      </c>
      <c r="F55" s="488"/>
      <c r="G55" s="266">
        <f>'Profit &amp; Margin'!G8+Expenses!G60+Expenses!G35</f>
        <v>1</v>
      </c>
      <c r="H55" s="75">
        <f>'Profit &amp; Margin'!H8+Expenses!H60+Expenses!H35</f>
        <v>-10</v>
      </c>
      <c r="I55" s="75">
        <f>'Profit &amp; Margin'!I8+Expenses!I60+Expenses!I35</f>
        <v>-10</v>
      </c>
      <c r="J55" s="616">
        <f>'Profit &amp; Margin'!J8+Expenses!J60+Expenses!J35</f>
        <v>-13</v>
      </c>
      <c r="K55" s="71"/>
      <c r="L55" s="624">
        <f>E55/O55-1</f>
        <v>0.7777777777777777</v>
      </c>
      <c r="M55" s="581" t="s">
        <v>449</v>
      </c>
      <c r="N55" s="488"/>
      <c r="O55" s="873">
        <f>'Profit &amp; Margin'!O8+Expenses!O60+Expenses!O35</f>
        <v>-18</v>
      </c>
      <c r="P55" s="488"/>
      <c r="Q55" s="266">
        <f>'Profit &amp; Margin'!Q8+Expenses!Q60+Expenses!Q35</f>
        <v>-4</v>
      </c>
      <c r="R55" s="75">
        <f>'Profit &amp; Margin'!R8+Expenses!R60+Expenses!R35</f>
        <v>-4</v>
      </c>
      <c r="S55" s="75">
        <f>'Profit &amp; Margin'!S8+Expenses!S60+Expenses!S35</f>
        <v>-6</v>
      </c>
      <c r="T55" s="616">
        <f>'Profit &amp; Margin'!T8+Expenses!T60+Expenses!T35</f>
        <v>-4</v>
      </c>
      <c r="U55" s="71"/>
      <c r="V55" s="230"/>
    </row>
    <row r="56" spans="1:22" s="78" customFormat="1" ht="12" customHeight="1">
      <c r="A56" s="236"/>
      <c r="B56" s="216"/>
      <c r="C56" s="352" t="s">
        <v>219</v>
      </c>
      <c r="D56" s="497"/>
      <c r="E56" s="509">
        <f>'Profit &amp; Margin'!E9+Expenses!E61+Expenses!E36</f>
        <v>1598</v>
      </c>
      <c r="F56" s="499"/>
      <c r="G56" s="401">
        <f>'Profit &amp; Margin'!G9+Expenses!G61+Expenses!G36</f>
        <v>417</v>
      </c>
      <c r="H56" s="352">
        <f>'Profit &amp; Margin'!H9+Expenses!H61+Expenses!H36</f>
        <v>418</v>
      </c>
      <c r="I56" s="352">
        <f>'Profit &amp; Margin'!I9+Expenses!I61+Expenses!I36</f>
        <v>402</v>
      </c>
      <c r="J56" s="352">
        <f>'Profit &amp; Margin'!J9+Expenses!J61+Expenses!J36</f>
        <v>361</v>
      </c>
      <c r="K56" s="218"/>
      <c r="L56" s="614">
        <f>E56/O56-1</f>
        <v>0.09903713892709765</v>
      </c>
      <c r="M56" s="424">
        <f>G56/Q56-1</f>
        <v>0.16480446927374293</v>
      </c>
      <c r="N56" s="498"/>
      <c r="O56" s="509">
        <f>'Profit &amp; Margin'!O9+Expenses!O61+Expenses!O36</f>
        <v>1454</v>
      </c>
      <c r="P56" s="499"/>
      <c r="Q56" s="469">
        <f>'Profit &amp; Margin'!Q9+Expenses!Q61+Expenses!Q36</f>
        <v>358</v>
      </c>
      <c r="R56" s="352">
        <f>'Profit &amp; Margin'!R9+Expenses!R61+Expenses!R36</f>
        <v>372</v>
      </c>
      <c r="S56" s="352">
        <f>'Profit &amp; Margin'!S9+Expenses!S61+Expenses!S36</f>
        <v>387</v>
      </c>
      <c r="T56" s="352">
        <f>'Profit &amp; Margin'!T9+Expenses!T61+Expenses!T36</f>
        <v>337</v>
      </c>
      <c r="U56" s="77"/>
      <c r="V56" s="236"/>
    </row>
    <row r="57" spans="1:22" s="344" customFormat="1" ht="12" customHeight="1">
      <c r="A57" s="230"/>
      <c r="B57" s="217"/>
      <c r="C57" s="195"/>
      <c r="D57" s="488"/>
      <c r="E57" s="501"/>
      <c r="F57" s="488"/>
      <c r="G57" s="72"/>
      <c r="H57" s="71"/>
      <c r="I57" s="71"/>
      <c r="J57" s="349"/>
      <c r="K57" s="195"/>
      <c r="L57" s="511"/>
      <c r="M57" s="398"/>
      <c r="N57" s="488"/>
      <c r="O57" s="501"/>
      <c r="P57" s="488"/>
      <c r="Q57" s="468"/>
      <c r="R57" s="71"/>
      <c r="S57" s="71"/>
      <c r="T57" s="349"/>
      <c r="U57" s="71"/>
      <c r="V57" s="230"/>
    </row>
    <row r="58" spans="1:22" s="344" customFormat="1" ht="12" customHeight="1">
      <c r="A58" s="230"/>
      <c r="B58" s="217"/>
      <c r="C58" s="74" t="s">
        <v>108</v>
      </c>
      <c r="D58" s="488"/>
      <c r="E58" s="873">
        <f>'Profit &amp; Margin'!E11+Expenses!E63+Expenses!E38</f>
        <v>753</v>
      </c>
      <c r="F58" s="488"/>
      <c r="G58" s="266">
        <f>'Profit &amp; Margin'!G11+Expenses!G63+Expenses!G38</f>
        <v>163</v>
      </c>
      <c r="H58" s="75">
        <f>'Profit &amp; Margin'!H11+Expenses!H63+Expenses!H38</f>
        <v>194</v>
      </c>
      <c r="I58" s="75">
        <f>'Profit &amp; Margin'!I11+Expenses!I63+Expenses!I38</f>
        <v>202</v>
      </c>
      <c r="J58" s="616">
        <f>'Profit &amp; Margin'!J11+Expenses!J63+Expenses!J38</f>
        <v>194</v>
      </c>
      <c r="K58" s="71"/>
      <c r="L58" s="625">
        <f aca="true" t="shared" si="0" ref="L58:L65">E58/O58-1</f>
        <v>0.06506364922206509</v>
      </c>
      <c r="M58" s="441">
        <f aca="true" t="shared" si="1" ref="M58:M65">G58/Q58-1</f>
        <v>0.07947019867549665</v>
      </c>
      <c r="N58" s="488"/>
      <c r="O58" s="873">
        <f>'Profit &amp; Margin'!O11+Expenses!O63+Expenses!O38</f>
        <v>707</v>
      </c>
      <c r="P58" s="488"/>
      <c r="Q58" s="266">
        <f>'Profit &amp; Margin'!Q11+Expenses!Q63+Expenses!Q38</f>
        <v>151</v>
      </c>
      <c r="R58" s="75">
        <f>'Profit &amp; Margin'!R11+Expenses!R63+Expenses!R38</f>
        <v>179</v>
      </c>
      <c r="S58" s="75">
        <f>'Profit &amp; Margin'!S11+Expenses!S63+Expenses!S38</f>
        <v>196</v>
      </c>
      <c r="T58" s="616">
        <f>'Profit &amp; Margin'!T11+Expenses!T63+Expenses!T38</f>
        <v>181</v>
      </c>
      <c r="U58" s="71"/>
      <c r="V58" s="230"/>
    </row>
    <row r="59" spans="1:22" s="78" customFormat="1" ht="12.75" customHeight="1">
      <c r="A59" s="230"/>
      <c r="B59" s="217"/>
      <c r="C59" s="74" t="s">
        <v>422</v>
      </c>
      <c r="D59" s="488"/>
      <c r="E59" s="873">
        <f>'Profit &amp; Margin'!E12+Expenses!E64+Expenses!E39</f>
        <v>776</v>
      </c>
      <c r="F59" s="488"/>
      <c r="G59" s="266">
        <f>'Profit &amp; Margin'!G12+Expenses!G64+Expenses!G39</f>
        <v>189</v>
      </c>
      <c r="H59" s="75">
        <f>'Profit &amp; Margin'!H12+Expenses!H64+Expenses!H39</f>
        <v>199</v>
      </c>
      <c r="I59" s="75">
        <f>'Profit &amp; Margin'!I12+Expenses!I64+Expenses!I39</f>
        <v>198</v>
      </c>
      <c r="J59" s="616">
        <f>'Profit &amp; Margin'!J12+Expenses!J64+Expenses!J39</f>
        <v>190</v>
      </c>
      <c r="K59" s="71"/>
      <c r="L59" s="625">
        <f t="shared" si="0"/>
        <v>0.0332889480692411</v>
      </c>
      <c r="M59" s="441">
        <f t="shared" si="1"/>
        <v>0.04419889502762442</v>
      </c>
      <c r="N59" s="488"/>
      <c r="O59" s="873">
        <f>'Profit &amp; Margin'!O12+Expenses!O64+Expenses!O39</f>
        <v>751</v>
      </c>
      <c r="P59" s="488"/>
      <c r="Q59" s="266">
        <f>'Profit &amp; Margin'!Q12+Expenses!Q64+Expenses!Q39</f>
        <v>181</v>
      </c>
      <c r="R59" s="75">
        <f>'Profit &amp; Margin'!R12+Expenses!R64+Expenses!R39</f>
        <v>187</v>
      </c>
      <c r="S59" s="75">
        <f>'Profit &amp; Margin'!S12+Expenses!S64+Expenses!S39</f>
        <v>189</v>
      </c>
      <c r="T59" s="616">
        <f>'Profit &amp; Margin'!T12+Expenses!T64+Expenses!T39</f>
        <v>194</v>
      </c>
      <c r="U59" s="71"/>
      <c r="V59" s="230"/>
    </row>
    <row r="60" spans="1:22" s="78" customFormat="1" ht="12.75" customHeight="1">
      <c r="A60" s="230"/>
      <c r="B60" s="217"/>
      <c r="C60" s="74" t="s">
        <v>423</v>
      </c>
      <c r="D60" s="488"/>
      <c r="E60" s="873">
        <f>'Profit &amp; Margin'!E13+Expenses!E65+Expenses!E40</f>
        <v>79</v>
      </c>
      <c r="F60" s="488"/>
      <c r="G60" s="266">
        <f>'Profit &amp; Margin'!G13+Expenses!G65+Expenses!G40</f>
        <v>3</v>
      </c>
      <c r="H60" s="75">
        <f>'Profit &amp; Margin'!H13+Expenses!H65+Expenses!H40</f>
        <v>18</v>
      </c>
      <c r="I60" s="75">
        <f>'Profit &amp; Margin'!I13+Expenses!I65+Expenses!I40</f>
        <v>34</v>
      </c>
      <c r="J60" s="616">
        <f>'Profit &amp; Margin'!J13+Expenses!J65+Expenses!J40</f>
        <v>24</v>
      </c>
      <c r="K60" s="71"/>
      <c r="L60" s="625" t="s">
        <v>449</v>
      </c>
      <c r="M60" s="441">
        <f t="shared" si="1"/>
        <v>-0.8695652173913043</v>
      </c>
      <c r="N60" s="488"/>
      <c r="O60" s="873">
        <f>'Profit &amp; Margin'!O13+Expenses!O65+Expenses!O40</f>
        <v>23</v>
      </c>
      <c r="P60" s="488"/>
      <c r="Q60" s="266">
        <f>'Profit &amp; Margin'!Q13+Expenses!Q65+Expenses!Q40</f>
        <v>23</v>
      </c>
      <c r="R60" s="75"/>
      <c r="S60" s="75"/>
      <c r="T60" s="616"/>
      <c r="U60" s="71"/>
      <c r="V60" s="230"/>
    </row>
    <row r="61" spans="1:22" s="344" customFormat="1" ht="13.5" customHeight="1">
      <c r="A61" s="230"/>
      <c r="B61" s="217"/>
      <c r="C61" s="74" t="s">
        <v>424</v>
      </c>
      <c r="D61" s="488"/>
      <c r="E61" s="873">
        <f>'Profit &amp; Margin'!E14+Expenses!E66+Expenses!E41</f>
        <v>1923</v>
      </c>
      <c r="F61" s="488"/>
      <c r="G61" s="649">
        <f>'Profit &amp; Margin'!G14+Expenses!G66+Expenses!G41</f>
        <v>529</v>
      </c>
      <c r="H61" s="461">
        <f>'Profit &amp; Margin'!H14+Expenses!H66+Expenses!H41</f>
        <v>471</v>
      </c>
      <c r="I61" s="461">
        <f>'Profit &amp; Margin'!I14+Expenses!I66+Expenses!I41</f>
        <v>455</v>
      </c>
      <c r="J61" s="650">
        <f>'Profit &amp; Margin'!J14+Expenses!J66+Expenses!J41</f>
        <v>468</v>
      </c>
      <c r="K61" s="71"/>
      <c r="L61" s="625">
        <f t="shared" si="0"/>
        <v>-0.04660386712940012</v>
      </c>
      <c r="M61" s="441">
        <f t="shared" si="1"/>
        <v>-0.009363295880149836</v>
      </c>
      <c r="N61" s="488"/>
      <c r="O61" s="873">
        <f>'Profit &amp; Margin'!O14+Expenses!O66+Expenses!O41</f>
        <v>2017</v>
      </c>
      <c r="P61" s="488"/>
      <c r="Q61" s="649">
        <f>'Profit &amp; Margin'!Q14+Expenses!Q66+Expenses!Q41</f>
        <v>534</v>
      </c>
      <c r="R61" s="461">
        <f>'Profit &amp; Margin'!R14+Expenses!R66+Expenses!R41</f>
        <v>475</v>
      </c>
      <c r="S61" s="461">
        <f>'Profit &amp; Margin'!S14+Expenses!S66+Expenses!S41</f>
        <v>526</v>
      </c>
      <c r="T61" s="650">
        <f>'Profit &amp; Margin'!T14+Expenses!T66+Expenses!T41</f>
        <v>482</v>
      </c>
      <c r="U61" s="71"/>
      <c r="V61" s="230"/>
    </row>
    <row r="62" spans="1:22" s="362" customFormat="1" ht="12.75" customHeight="1">
      <c r="A62" s="315"/>
      <c r="B62" s="277"/>
      <c r="C62" s="316" t="s">
        <v>425</v>
      </c>
      <c r="D62" s="890"/>
      <c r="E62" s="886">
        <f>'Profit &amp; Margin'!E15+Expenses!E67+Expenses!E42</f>
        <v>27</v>
      </c>
      <c r="F62" s="890"/>
      <c r="G62" s="645">
        <f>'Profit &amp; Margin'!G15+Expenses!G67+Expenses!G42</f>
        <v>7</v>
      </c>
      <c r="H62" s="460">
        <f>'Profit &amp; Margin'!H15+Expenses!H67+Expenses!H42</f>
        <v>7</v>
      </c>
      <c r="I62" s="460">
        <f>'Profit &amp; Margin'!I15+Expenses!I67+Expenses!I42</f>
        <v>7</v>
      </c>
      <c r="J62" s="637">
        <f>'Profit &amp; Margin'!J15+Expenses!J67+Expenses!J42</f>
        <v>6</v>
      </c>
      <c r="K62" s="71"/>
      <c r="L62" s="625" t="s">
        <v>449</v>
      </c>
      <c r="M62" s="441">
        <f t="shared" si="1"/>
        <v>0</v>
      </c>
      <c r="N62" s="890"/>
      <c r="O62" s="886">
        <f>'Profit &amp; Margin'!O15+Expenses!O67+Expenses!O42</f>
        <v>7</v>
      </c>
      <c r="P62" s="890"/>
      <c r="Q62" s="645">
        <f>'Profit &amp; Margin'!Q15+Expenses!Q67+Expenses!Q42</f>
        <v>7</v>
      </c>
      <c r="R62" s="460"/>
      <c r="S62" s="460"/>
      <c r="T62" s="637"/>
      <c r="U62" s="330"/>
      <c r="V62" s="315"/>
    </row>
    <row r="63" spans="1:22" s="362" customFormat="1" ht="12" customHeight="1">
      <c r="A63" s="315"/>
      <c r="B63" s="277"/>
      <c r="C63" s="316" t="s">
        <v>284</v>
      </c>
      <c r="D63" s="890"/>
      <c r="E63" s="886">
        <f>'Profit &amp; Margin'!E16+Expenses!E68+Expenses!E43</f>
        <v>236</v>
      </c>
      <c r="F63" s="890"/>
      <c r="G63" s="645">
        <f>'Profit &amp; Margin'!G16+Expenses!G68+Expenses!G43</f>
        <v>111</v>
      </c>
      <c r="H63" s="460">
        <f>'Profit &amp; Margin'!H16+Expenses!H68+Expenses!H43</f>
        <v>33</v>
      </c>
      <c r="I63" s="460">
        <f>'Profit &amp; Margin'!I16+Expenses!I68+Expenses!I43</f>
        <v>44</v>
      </c>
      <c r="J63" s="637">
        <f>'Profit &amp; Margin'!J16+Expenses!J68+Expenses!J43</f>
        <v>48</v>
      </c>
      <c r="K63" s="330"/>
      <c r="L63" s="625">
        <f t="shared" si="0"/>
        <v>-0.04065040650406504</v>
      </c>
      <c r="M63" s="581" t="s">
        <v>582</v>
      </c>
      <c r="N63" s="890"/>
      <c r="O63" s="886">
        <f>'Profit &amp; Margin'!O16+Expenses!O68+Expenses!O43</f>
        <v>246</v>
      </c>
      <c r="P63" s="890"/>
      <c r="Q63" s="645">
        <f>'Profit &amp; Margin'!Q16+Expenses!Q68+Expenses!Q43</f>
        <v>43</v>
      </c>
      <c r="R63" s="460">
        <f>'Profit &amp; Margin'!R16+Expenses!R68+Expenses!R43</f>
        <v>67</v>
      </c>
      <c r="S63" s="460">
        <f>'Profit &amp; Margin'!S16+Expenses!S68+Expenses!S43</f>
        <v>94</v>
      </c>
      <c r="T63" s="637">
        <f>'Profit &amp; Margin'!T16+Expenses!T68+Expenses!T43</f>
        <v>42</v>
      </c>
      <c r="U63" s="330"/>
      <c r="V63" s="315"/>
    </row>
    <row r="64" spans="1:22" s="344" customFormat="1" ht="13.5">
      <c r="A64" s="230"/>
      <c r="B64" s="217"/>
      <c r="C64" s="74" t="s">
        <v>482</v>
      </c>
      <c r="D64" s="488"/>
      <c r="E64" s="873">
        <f>'Profit &amp; Margin'!E17+Expenses!E69+Expenses!E44</f>
        <v>24</v>
      </c>
      <c r="F64" s="488"/>
      <c r="G64" s="266">
        <f>'Profit &amp; Margin'!G17+Expenses!G69+Expenses!G44</f>
        <v>4</v>
      </c>
      <c r="H64" s="75">
        <f>'Profit &amp; Margin'!H17+Expenses!H69+Expenses!H44</f>
        <v>8</v>
      </c>
      <c r="I64" s="75">
        <f>'Profit &amp; Margin'!I17+Expenses!I69+Expenses!I44</f>
        <v>11</v>
      </c>
      <c r="J64" s="616">
        <f>'Profit &amp; Margin'!J17+Expenses!J69+Expenses!J44</f>
        <v>1</v>
      </c>
      <c r="K64" s="71"/>
      <c r="L64" s="625" t="s">
        <v>449</v>
      </c>
      <c r="M64" s="581" t="s">
        <v>449</v>
      </c>
      <c r="N64" s="488"/>
      <c r="O64" s="873">
        <f>'Profit &amp; Margin'!O17+Expenses!O69+Expenses!O44</f>
        <v>-7</v>
      </c>
      <c r="P64" s="488"/>
      <c r="Q64" s="266">
        <f>'Profit &amp; Margin'!Q17+Expenses!Q69+Expenses!Q44</f>
        <v>-3</v>
      </c>
      <c r="R64" s="75">
        <f>'Profit &amp; Margin'!R17+Expenses!R69+Expenses!R44</f>
        <v>-1</v>
      </c>
      <c r="S64" s="75">
        <f>'Profit &amp; Margin'!S17+Expenses!S69+Expenses!S44</f>
        <v>-5</v>
      </c>
      <c r="T64" s="616">
        <f>'Profit &amp; Margin'!T17+Expenses!T69+Expenses!T44</f>
        <v>2</v>
      </c>
      <c r="U64" s="71"/>
      <c r="V64" s="230"/>
    </row>
    <row r="65" spans="1:24" s="78" customFormat="1" ht="12" customHeight="1">
      <c r="A65" s="236"/>
      <c r="B65" s="216"/>
      <c r="C65" s="206" t="s">
        <v>246</v>
      </c>
      <c r="D65" s="497"/>
      <c r="E65" s="509">
        <f>'Profit &amp; Margin'!E18+Expenses!E70+Expenses!E45</f>
        <v>3555</v>
      </c>
      <c r="F65" s="499"/>
      <c r="G65" s="401">
        <f>'Profit &amp; Margin'!G18+Expenses!G70+Expenses!G45</f>
        <v>888</v>
      </c>
      <c r="H65" s="352">
        <f>'Profit &amp; Margin'!H18+Expenses!H70+Expenses!H45</f>
        <v>890</v>
      </c>
      <c r="I65" s="352">
        <f>'Profit &amp; Margin'!I18+Expenses!I70+Expenses!I45</f>
        <v>900</v>
      </c>
      <c r="J65" s="352">
        <f>'Profit &amp; Margin'!J18+Expenses!J70+Expenses!J45</f>
        <v>877</v>
      </c>
      <c r="K65" s="218"/>
      <c r="L65" s="704">
        <f t="shared" si="0"/>
        <v>0.0183328559152105</v>
      </c>
      <c r="M65" s="424">
        <f t="shared" si="1"/>
        <v>0.0022573363431150906</v>
      </c>
      <c r="N65" s="499"/>
      <c r="O65" s="509">
        <f>'Profit &amp; Margin'!O18+Expenses!O70+Expenses!O45</f>
        <v>3491</v>
      </c>
      <c r="P65" s="499"/>
      <c r="Q65" s="469">
        <f>'Profit &amp; Margin'!Q18+Expenses!Q70+Expenses!Q45</f>
        <v>886</v>
      </c>
      <c r="R65" s="352">
        <f>'Profit &amp; Margin'!R18+Expenses!R70+Expenses!R45</f>
        <v>840</v>
      </c>
      <c r="S65" s="352">
        <f>'Profit &amp; Margin'!S18+Expenses!S70+Expenses!S45</f>
        <v>906</v>
      </c>
      <c r="T65" s="352">
        <f>'Profit &amp; Margin'!T18+Expenses!T70+Expenses!T45</f>
        <v>859</v>
      </c>
      <c r="U65" s="77"/>
      <c r="V65" s="236"/>
      <c r="X65" s="48"/>
    </row>
    <row r="66" spans="1:22" s="78" customFormat="1" ht="12" customHeight="1">
      <c r="A66" s="230"/>
      <c r="B66" s="217"/>
      <c r="C66" s="195"/>
      <c r="D66" s="488"/>
      <c r="E66" s="505"/>
      <c r="F66" s="488"/>
      <c r="G66" s="268"/>
      <c r="H66" s="154"/>
      <c r="I66" s="154"/>
      <c r="J66" s="154"/>
      <c r="K66" s="71"/>
      <c r="L66" s="512"/>
      <c r="M66" s="466"/>
      <c r="N66" s="488"/>
      <c r="O66" s="505"/>
      <c r="P66" s="488"/>
      <c r="Q66" s="268"/>
      <c r="R66" s="154"/>
      <c r="S66" s="154"/>
      <c r="T66" s="154"/>
      <c r="U66" s="71"/>
      <c r="V66" s="230"/>
    </row>
    <row r="67" spans="1:22" s="78" customFormat="1" ht="12" customHeight="1">
      <c r="A67" s="236"/>
      <c r="B67" s="216"/>
      <c r="C67" s="314" t="s">
        <v>401</v>
      </c>
      <c r="D67" s="497"/>
      <c r="E67" s="1138">
        <f>'Profit &amp; Margin'!E20+Expenses!E72+Expenses!E47</f>
        <v>-95</v>
      </c>
      <c r="F67" s="499"/>
      <c r="G67" s="1137">
        <f>'Profit &amp; Margin'!G20+Expenses!G72+Expenses!G47</f>
        <v>-24</v>
      </c>
      <c r="H67" s="808">
        <f>'Profit &amp; Margin'!H20+Expenses!H72+Expenses!H47</f>
        <v>-29</v>
      </c>
      <c r="I67" s="808">
        <f>'Profit &amp; Margin'!I20+Expenses!I72+Expenses!I47</f>
        <v>-35</v>
      </c>
      <c r="J67" s="619">
        <f>'Profit &amp; Margin'!J20+Expenses!J72+Expenses!J47</f>
        <v>-7</v>
      </c>
      <c r="K67" s="206"/>
      <c r="L67" s="997" t="s">
        <v>582</v>
      </c>
      <c r="M67" s="448">
        <f>G67/Q67-1</f>
        <v>-0.1428571428571429</v>
      </c>
      <c r="N67" s="499"/>
      <c r="O67" s="1138">
        <f>'Profit &amp; Margin'!O20+Expenses!O72+Expenses!O47</f>
        <v>-45</v>
      </c>
      <c r="P67" s="499"/>
      <c r="Q67" s="1137">
        <f>'Profit &amp; Margin'!Q20+Expenses!Q72+Expenses!Q47</f>
        <v>-28</v>
      </c>
      <c r="R67" s="808">
        <f>'Profit &amp; Margin'!R20+Expenses!R72+Expenses!R47</f>
        <v>8</v>
      </c>
      <c r="S67" s="808">
        <f>'Profit &amp; Margin'!S20+Expenses!S72+Expenses!S47</f>
        <v>-18</v>
      </c>
      <c r="T67" s="619">
        <f>'Profit &amp; Margin'!T20+Expenses!T72+Expenses!T47</f>
        <v>-7</v>
      </c>
      <c r="U67" s="77"/>
      <c r="V67" s="236"/>
    </row>
    <row r="68" spans="1:22" s="78" customFormat="1" ht="12" customHeight="1">
      <c r="A68" s="230"/>
      <c r="B68" s="217"/>
      <c r="C68" s="195"/>
      <c r="D68" s="488"/>
      <c r="E68" s="1149"/>
      <c r="F68" s="1150"/>
      <c r="G68" s="1151"/>
      <c r="H68" s="1152"/>
      <c r="I68" s="1152"/>
      <c r="J68" s="1152"/>
      <c r="K68" s="1153"/>
      <c r="L68" s="1199"/>
      <c r="M68" s="1200"/>
      <c r="N68" s="1150"/>
      <c r="O68" s="1149"/>
      <c r="P68" s="1150"/>
      <c r="Q68" s="1151"/>
      <c r="R68" s="1152"/>
      <c r="S68" s="1152"/>
      <c r="T68" s="1152"/>
      <c r="U68" s="71"/>
      <c r="V68" s="230"/>
    </row>
    <row r="69" spans="1:22" s="78" customFormat="1" ht="12" customHeight="1">
      <c r="A69" s="236"/>
      <c r="B69" s="216"/>
      <c r="C69" s="352" t="s">
        <v>141</v>
      </c>
      <c r="D69" s="500"/>
      <c r="E69" s="507">
        <f>'Profit &amp; Margin'!E22+Expenses!E74+Expenses!E49</f>
        <v>5058</v>
      </c>
      <c r="F69" s="498"/>
      <c r="G69" s="401">
        <f>'Profit &amp; Margin'!G22+Expenses!G74+Expenses!G49</f>
        <v>1281</v>
      </c>
      <c r="H69" s="352">
        <f>'Profit &amp; Margin'!H22+Expenses!H74+Expenses!H49</f>
        <v>1279</v>
      </c>
      <c r="I69" s="352">
        <f>'Profit &amp; Margin'!I22+Expenses!I74+Expenses!I49</f>
        <v>1267</v>
      </c>
      <c r="J69" s="352">
        <f>'Profit &amp; Margin'!J22+Expenses!J74+Expenses!J49</f>
        <v>1231</v>
      </c>
      <c r="K69" s="218"/>
      <c r="L69" s="614">
        <f>E69/O69-1</f>
        <v>0.032244897959183616</v>
      </c>
      <c r="M69" s="424">
        <f>G69/Q69-1</f>
        <v>0.05345394736842102</v>
      </c>
      <c r="N69" s="498"/>
      <c r="O69" s="507">
        <f>'Profit &amp; Margin'!O22+Expenses!O74+Expenses!O49</f>
        <v>4900</v>
      </c>
      <c r="P69" s="498"/>
      <c r="Q69" s="469">
        <f>'Profit &amp; Margin'!Q22+Expenses!Q74+Expenses!Q49</f>
        <v>1216</v>
      </c>
      <c r="R69" s="352">
        <f>'Profit &amp; Margin'!R22+Expenses!R74+Expenses!R49</f>
        <v>1220</v>
      </c>
      <c r="S69" s="352">
        <f>'Profit &amp; Margin'!S22+Expenses!S74+Expenses!S49</f>
        <v>1275</v>
      </c>
      <c r="T69" s="352">
        <f>'Profit &amp; Margin'!T22+Expenses!T74+Expenses!T49</f>
        <v>1189</v>
      </c>
      <c r="U69" s="146"/>
      <c r="V69" s="236"/>
    </row>
    <row r="70" spans="1:22" s="344" customFormat="1" ht="14.25">
      <c r="A70" s="230"/>
      <c r="B70" s="217"/>
      <c r="C70" s="216"/>
      <c r="D70" s="500"/>
      <c r="E70" s="498"/>
      <c r="F70" s="500"/>
      <c r="G70" s="400"/>
      <c r="H70" s="357"/>
      <c r="I70" s="357"/>
      <c r="J70" s="357"/>
      <c r="K70" s="146"/>
      <c r="L70" s="664"/>
      <c r="M70" s="397"/>
      <c r="N70" s="500"/>
      <c r="O70" s="498"/>
      <c r="P70" s="500"/>
      <c r="Q70" s="1064"/>
      <c r="R70" s="357"/>
      <c r="S70" s="357"/>
      <c r="T70" s="357"/>
      <c r="U70" s="146"/>
      <c r="V70" s="230"/>
    </row>
    <row r="71" spans="1:22" s="344" customFormat="1" ht="9" customHeight="1">
      <c r="A71" s="230"/>
      <c r="B71" s="231"/>
      <c r="C71" s="232"/>
      <c r="D71" s="232"/>
      <c r="E71" s="232"/>
      <c r="F71" s="232"/>
      <c r="G71" s="232"/>
      <c r="H71" s="232"/>
      <c r="I71" s="232"/>
      <c r="J71" s="232"/>
      <c r="K71" s="232"/>
      <c r="L71" s="242"/>
      <c r="M71" s="242"/>
      <c r="N71" s="232"/>
      <c r="O71" s="232"/>
      <c r="P71" s="232"/>
      <c r="Q71" s="232"/>
      <c r="R71" s="232"/>
      <c r="S71" s="232"/>
      <c r="T71" s="232"/>
      <c r="U71" s="232"/>
      <c r="V71" s="230"/>
    </row>
    <row r="72" spans="1:22" s="344" customFormat="1" ht="13.5" customHeight="1">
      <c r="A72" s="83"/>
      <c r="B72" s="84"/>
      <c r="C72" s="72"/>
      <c r="D72" s="72"/>
      <c r="E72" s="72"/>
      <c r="F72" s="72"/>
      <c r="G72" s="449"/>
      <c r="H72" s="449"/>
      <c r="I72" s="449"/>
      <c r="J72" s="72"/>
      <c r="K72" s="72"/>
      <c r="L72" s="396"/>
      <c r="M72" s="396"/>
      <c r="N72" s="72"/>
      <c r="O72" s="72"/>
      <c r="P72" s="72"/>
      <c r="Q72" s="449"/>
      <c r="R72" s="449"/>
      <c r="S72" s="449"/>
      <c r="T72" s="72"/>
      <c r="U72" s="72"/>
      <c r="V72" s="83"/>
    </row>
    <row r="73" spans="1:22" s="344" customFormat="1" ht="9" customHeight="1">
      <c r="A73" s="230"/>
      <c r="B73" s="231"/>
      <c r="C73" s="240"/>
      <c r="D73" s="240"/>
      <c r="E73" s="240"/>
      <c r="F73" s="240"/>
      <c r="G73" s="240"/>
      <c r="H73" s="240"/>
      <c r="I73" s="240"/>
      <c r="J73" s="240"/>
      <c r="K73" s="240"/>
      <c r="L73" s="242"/>
      <c r="M73" s="242"/>
      <c r="N73" s="240"/>
      <c r="O73" s="240"/>
      <c r="P73" s="240"/>
      <c r="Q73" s="240"/>
      <c r="R73" s="240"/>
      <c r="S73" s="240"/>
      <c r="T73" s="240"/>
      <c r="U73" s="240"/>
      <c r="V73" s="230"/>
    </row>
    <row r="74" spans="1:22" ht="15.75">
      <c r="A74" s="230"/>
      <c r="B74" s="69"/>
      <c r="C74" s="313" t="s">
        <v>78</v>
      </c>
      <c r="D74" s="872"/>
      <c r="E74" s="887">
        <v>2008</v>
      </c>
      <c r="F74" s="872"/>
      <c r="G74" s="49" t="s">
        <v>534</v>
      </c>
      <c r="H74" s="50" t="s">
        <v>500</v>
      </c>
      <c r="I74" s="50" t="s">
        <v>408</v>
      </c>
      <c r="J74" s="50" t="s">
        <v>319</v>
      </c>
      <c r="K74" s="125"/>
      <c r="L74" s="516" t="s">
        <v>214</v>
      </c>
      <c r="M74" s="51" t="s">
        <v>214</v>
      </c>
      <c r="N74" s="872"/>
      <c r="O74" s="887">
        <v>2007</v>
      </c>
      <c r="P74" s="872"/>
      <c r="Q74" s="49" t="s">
        <v>309</v>
      </c>
      <c r="R74" s="50" t="s">
        <v>302</v>
      </c>
      <c r="S74" s="50" t="s">
        <v>289</v>
      </c>
      <c r="T74" s="50" t="s">
        <v>265</v>
      </c>
      <c r="U74" s="48"/>
      <c r="V74" s="230"/>
    </row>
    <row r="75" spans="1:22" ht="14.25">
      <c r="A75" s="230"/>
      <c r="B75" s="70"/>
      <c r="C75" s="311" t="s">
        <v>239</v>
      </c>
      <c r="D75" s="488"/>
      <c r="E75" s="488"/>
      <c r="F75" s="488"/>
      <c r="G75" s="49"/>
      <c r="H75" s="50"/>
      <c r="I75" s="50"/>
      <c r="J75" s="195"/>
      <c r="K75" s="71"/>
      <c r="L75" s="630" t="s">
        <v>536</v>
      </c>
      <c r="M75" s="395" t="s">
        <v>535</v>
      </c>
      <c r="N75" s="488"/>
      <c r="O75" s="488"/>
      <c r="P75" s="488"/>
      <c r="Q75" s="49"/>
      <c r="R75" s="50"/>
      <c r="S75" s="50"/>
      <c r="T75" s="195"/>
      <c r="U75" s="71"/>
      <c r="V75" s="230"/>
    </row>
    <row r="76" spans="1:22" ht="14.25">
      <c r="A76" s="230"/>
      <c r="B76" s="70"/>
      <c r="C76" s="195"/>
      <c r="D76" s="488"/>
      <c r="E76" s="488"/>
      <c r="F76" s="488"/>
      <c r="G76" s="49"/>
      <c r="H76" s="50"/>
      <c r="I76" s="50"/>
      <c r="J76" s="50"/>
      <c r="K76" s="71"/>
      <c r="L76" s="630"/>
      <c r="M76" s="395"/>
      <c r="N76" s="488"/>
      <c r="O76" s="488"/>
      <c r="P76" s="488"/>
      <c r="Q76" s="49"/>
      <c r="R76" s="50"/>
      <c r="S76" s="50"/>
      <c r="T76" s="50"/>
      <c r="U76" s="71"/>
      <c r="V76" s="230"/>
    </row>
    <row r="77" spans="1:22" ht="13.5">
      <c r="A77" s="230"/>
      <c r="B77" s="73"/>
      <c r="C77" s="74" t="s">
        <v>420</v>
      </c>
      <c r="D77" s="488"/>
      <c r="E77" s="896">
        <f>E52/Revenues!E5</f>
        <v>0.38688626476072097</v>
      </c>
      <c r="F77" s="488"/>
      <c r="G77" s="441">
        <f>G52/Revenues!G5</f>
        <v>0.3889570552147239</v>
      </c>
      <c r="H77" s="169">
        <f>H52/Revenues!H5</f>
        <v>0.4</v>
      </c>
      <c r="I77" s="169">
        <f>I52/Revenues!I5</f>
        <v>0.3811881188118812</v>
      </c>
      <c r="J77" s="656">
        <f>J52/Revenues!J5</f>
        <v>0.376158940397351</v>
      </c>
      <c r="K77" s="71"/>
      <c r="L77" s="630"/>
      <c r="M77" s="395"/>
      <c r="N77" s="488"/>
      <c r="O77" s="896">
        <f>O52/Revenues!O5</f>
        <v>0.37563280458994264</v>
      </c>
      <c r="P77" s="488"/>
      <c r="Q77" s="441">
        <f>Q52/Revenues!Q5</f>
        <v>0.36578947368421055</v>
      </c>
      <c r="R77" s="169">
        <f>R52/Revenues!R5</f>
        <v>0.37581274382314694</v>
      </c>
      <c r="S77" s="169">
        <f>S52/Revenues!S5</f>
        <v>0.39809782608695654</v>
      </c>
      <c r="T77" s="656">
        <f>T52/Revenues!T5</f>
        <v>0.3624641833810888</v>
      </c>
      <c r="U77" s="71"/>
      <c r="V77" s="230"/>
    </row>
    <row r="78" spans="1:22" ht="13.5">
      <c r="A78" s="230"/>
      <c r="B78" s="73"/>
      <c r="C78" s="74" t="s">
        <v>14</v>
      </c>
      <c r="D78" s="488"/>
      <c r="E78" s="896">
        <f>E53/Revenues!E6</f>
        <v>0.37094281298299847</v>
      </c>
      <c r="F78" s="488"/>
      <c r="G78" s="441">
        <f>G53/Revenues!G6</f>
        <v>0.3696969696969697</v>
      </c>
      <c r="H78" s="169">
        <f>H53/Revenues!H6</f>
        <v>0.34782608695652173</v>
      </c>
      <c r="I78" s="169">
        <f>I53/Revenues!I6</f>
        <v>0.40350877192982454</v>
      </c>
      <c r="J78" s="656">
        <f>J53/Revenues!J6</f>
        <v>0.36</v>
      </c>
      <c r="K78" s="71"/>
      <c r="L78" s="630"/>
      <c r="M78" s="395"/>
      <c r="N78" s="488"/>
      <c r="O78" s="896">
        <f>O53/Revenues!O6</f>
        <v>0.37520391517128876</v>
      </c>
      <c r="P78" s="488"/>
      <c r="Q78" s="441">
        <f>Q53/Revenues!Q6</f>
        <v>0.3225806451612903</v>
      </c>
      <c r="R78" s="169">
        <f>R53/Revenues!R6</f>
        <v>0.36423841059602646</v>
      </c>
      <c r="S78" s="169">
        <f>S53/Revenues!S6</f>
        <v>0.41935483870967744</v>
      </c>
      <c r="T78" s="656">
        <f>T53/Revenues!T6</f>
        <v>0.39473684210526316</v>
      </c>
      <c r="U78" s="71"/>
      <c r="V78" s="230"/>
    </row>
    <row r="79" spans="1:22" ht="13.5">
      <c r="A79" s="230"/>
      <c r="B79" s="73"/>
      <c r="C79" s="74" t="s">
        <v>215</v>
      </c>
      <c r="D79" s="488"/>
      <c r="E79" s="896">
        <f>E54/Revenues!E7</f>
        <v>0.4166666666666667</v>
      </c>
      <c r="F79" s="488"/>
      <c r="G79" s="441">
        <f>G54/Revenues!G7</f>
        <v>0.4367816091954023</v>
      </c>
      <c r="H79" s="169">
        <f>H54/Revenues!H7</f>
        <v>0.4044943820224719</v>
      </c>
      <c r="I79" s="169">
        <f>I54/Revenues!I7</f>
        <v>0.40229885057471265</v>
      </c>
      <c r="J79" s="656">
        <f>J54/Revenues!J7</f>
        <v>0.4235294117647059</v>
      </c>
      <c r="K79" s="71"/>
      <c r="L79" s="630"/>
      <c r="M79" s="395"/>
      <c r="N79" s="488"/>
      <c r="O79" s="896">
        <f>O54/Revenues!O7</f>
        <v>0.375</v>
      </c>
      <c r="P79" s="488"/>
      <c r="Q79" s="441">
        <f>Q54/Revenues!Q7</f>
        <v>0.38636363636363635</v>
      </c>
      <c r="R79" s="169">
        <f>R54/Revenues!R7</f>
        <v>0.36363636363636365</v>
      </c>
      <c r="S79" s="169">
        <f>S54/Revenues!S7</f>
        <v>0.4117647058823529</v>
      </c>
      <c r="T79" s="656">
        <f>T54/Revenues!T7</f>
        <v>0.3373493975903614</v>
      </c>
      <c r="U79" s="71"/>
      <c r="V79" s="230"/>
    </row>
    <row r="80" spans="1:22" ht="15" customHeight="1">
      <c r="A80" s="230"/>
      <c r="B80" s="48"/>
      <c r="C80" s="352" t="s">
        <v>483</v>
      </c>
      <c r="D80" s="499"/>
      <c r="E80" s="510">
        <f>E56/Revenues!E9</f>
        <v>0.3635122838944495</v>
      </c>
      <c r="F80" s="499"/>
      <c r="G80" s="404">
        <f>G56/Revenues!G9</f>
        <v>0.37066666666666664</v>
      </c>
      <c r="H80" s="208">
        <f>H56/Revenues!H9</f>
        <v>0.3682819383259912</v>
      </c>
      <c r="I80" s="208">
        <f>I56/Revenues!I9</f>
        <v>0.3628158844765343</v>
      </c>
      <c r="J80" s="208">
        <f>J56/Revenues!J9</f>
        <v>0.35116731517509725</v>
      </c>
      <c r="K80" s="206"/>
      <c r="L80" s="663"/>
      <c r="M80" s="402"/>
      <c r="N80" s="499"/>
      <c r="O80" s="510">
        <f>O56/Revenues!O9</f>
        <v>0.3656022127231582</v>
      </c>
      <c r="P80" s="499"/>
      <c r="Q80" s="404">
        <f>Q56/Revenues!Q9</f>
        <v>0.342911877394636</v>
      </c>
      <c r="R80" s="208">
        <f>R56/Revenues!R9</f>
        <v>0.3661417322834646</v>
      </c>
      <c r="S80" s="208">
        <f>S56/Revenues!S9</f>
        <v>0.3948979591836735</v>
      </c>
      <c r="T80" s="208">
        <f>T56/Revenues!T9</f>
        <v>0.35965848452508004</v>
      </c>
      <c r="U80" s="206"/>
      <c r="V80" s="230"/>
    </row>
    <row r="81" spans="1:22" ht="13.5">
      <c r="A81" s="230"/>
      <c r="B81" s="70"/>
      <c r="C81" s="195"/>
      <c r="D81" s="488"/>
      <c r="E81" s="511"/>
      <c r="F81" s="488"/>
      <c r="G81" s="388"/>
      <c r="H81" s="172"/>
      <c r="I81" s="172"/>
      <c r="J81" s="145"/>
      <c r="K81" s="71"/>
      <c r="L81" s="630"/>
      <c r="M81" s="395"/>
      <c r="N81" s="488"/>
      <c r="O81" s="511"/>
      <c r="P81" s="488"/>
      <c r="Q81" s="388"/>
      <c r="R81" s="172"/>
      <c r="S81" s="172"/>
      <c r="T81" s="145"/>
      <c r="U81" s="71"/>
      <c r="V81" s="230"/>
    </row>
    <row r="82" spans="1:22" ht="13.5">
      <c r="A82" s="230"/>
      <c r="B82" s="70"/>
      <c r="C82" s="195" t="s">
        <v>108</v>
      </c>
      <c r="D82" s="488"/>
      <c r="E82" s="896">
        <f>E58/Revenues!E11</f>
        <v>0.18689501116902457</v>
      </c>
      <c r="F82" s="488"/>
      <c r="G82" s="441">
        <f>G58/Revenues!G11</f>
        <v>0.15964740450538686</v>
      </c>
      <c r="H82" s="169">
        <f>H58/Revenues!H11</f>
        <v>0.19000979431929482</v>
      </c>
      <c r="I82" s="169">
        <f>I58/Revenues!I11</f>
        <v>0.2005958291956306</v>
      </c>
      <c r="J82" s="656">
        <f>J58/Revenues!J11</f>
        <v>0.19795918367346937</v>
      </c>
      <c r="K82" s="71"/>
      <c r="L82" s="630"/>
      <c r="M82" s="395"/>
      <c r="N82" s="488"/>
      <c r="O82" s="896">
        <f>O58/Revenues!O11</f>
        <v>0.17106218243406726</v>
      </c>
      <c r="P82" s="488"/>
      <c r="Q82" s="441">
        <f>Q58/Revenues!Q11</f>
        <v>0.1493570722057369</v>
      </c>
      <c r="R82" s="169">
        <f>R58/Revenues!R11</f>
        <v>0.16999050332383667</v>
      </c>
      <c r="S82" s="169">
        <f>S58/Revenues!S11</f>
        <v>0.18992248062015504</v>
      </c>
      <c r="T82" s="656">
        <f>T58/Revenues!T11</f>
        <v>0.17454194792671165</v>
      </c>
      <c r="U82" s="71"/>
      <c r="V82" s="230"/>
    </row>
    <row r="83" spans="1:22" ht="13.5">
      <c r="A83" s="230"/>
      <c r="B83" s="70"/>
      <c r="C83" s="74" t="s">
        <v>422</v>
      </c>
      <c r="D83" s="488"/>
      <c r="E83" s="896">
        <f>E59/Revenues!E12</f>
        <v>0.23840245775729646</v>
      </c>
      <c r="F83" s="488"/>
      <c r="G83" s="441">
        <f>G59/Revenues!G12</f>
        <v>0.22526817640047675</v>
      </c>
      <c r="H83" s="169">
        <f>H59/Revenues!H12</f>
        <v>0.24598269468479605</v>
      </c>
      <c r="I83" s="169">
        <f>I59/Revenues!I12</f>
        <v>0.2438423645320197</v>
      </c>
      <c r="J83" s="656">
        <f>J59/Revenues!J12</f>
        <v>0.2389937106918239</v>
      </c>
      <c r="K83" s="71"/>
      <c r="L83" s="630"/>
      <c r="M83" s="395"/>
      <c r="N83" s="488"/>
      <c r="O83" s="896">
        <f>O59/Revenues!O12</f>
        <v>0.22805952019435166</v>
      </c>
      <c r="P83" s="488"/>
      <c r="Q83" s="441">
        <f>Q59/Revenues!Q12</f>
        <v>0.21859903381642512</v>
      </c>
      <c r="R83" s="169">
        <f>R59/Revenues!R12</f>
        <v>0.2308641975308642</v>
      </c>
      <c r="S83" s="169">
        <f>S59/Revenues!S12</f>
        <v>0.2290909090909091</v>
      </c>
      <c r="T83" s="656">
        <f>T59/Revenues!T12</f>
        <v>0.23373493975903614</v>
      </c>
      <c r="U83" s="71"/>
      <c r="V83" s="230"/>
    </row>
    <row r="84" spans="1:22" ht="13.5">
      <c r="A84" s="230"/>
      <c r="B84" s="70"/>
      <c r="C84" s="74" t="s">
        <v>423</v>
      </c>
      <c r="D84" s="488"/>
      <c r="E84" s="896">
        <f>E60/Revenues!E13</f>
        <v>0.04086911536471805</v>
      </c>
      <c r="F84" s="488"/>
      <c r="G84" s="581">
        <f>G60/Revenues!G13</f>
        <v>0.0066815144766146995</v>
      </c>
      <c r="H84" s="458">
        <f>H60/Revenues!H13</f>
        <v>0.03870967741935484</v>
      </c>
      <c r="I84" s="458">
        <f>I60/Revenues!I13</f>
        <v>0.06746031746031746</v>
      </c>
      <c r="J84" s="656">
        <f>J60/Revenues!J13</f>
        <v>0.04660194174757282</v>
      </c>
      <c r="K84" s="71"/>
      <c r="L84" s="630"/>
      <c r="M84" s="395"/>
      <c r="N84" s="488"/>
      <c r="O84" s="896">
        <f>O60/Revenues!O13</f>
        <v>0.0471311475409836</v>
      </c>
      <c r="P84" s="488"/>
      <c r="Q84" s="441">
        <f>Q60/Revenues!Q13</f>
        <v>0.0471311475409836</v>
      </c>
      <c r="R84" s="458"/>
      <c r="S84" s="458"/>
      <c r="T84" s="657"/>
      <c r="V84" s="230"/>
    </row>
    <row r="85" spans="1:22" ht="13.5">
      <c r="A85" s="230"/>
      <c r="B85" s="70"/>
      <c r="C85" s="74" t="s">
        <v>424</v>
      </c>
      <c r="D85" s="488"/>
      <c r="E85" s="896">
        <f>E61/Revenues!E14</f>
        <v>0.4925717213114754</v>
      </c>
      <c r="F85" s="488"/>
      <c r="G85" s="441">
        <f>G61/Revenues!G14</f>
        <v>0.5076775431861804</v>
      </c>
      <c r="H85" s="169">
        <f>H61/Revenues!H14</f>
        <v>0.4989406779661017</v>
      </c>
      <c r="I85" s="169">
        <f>I61/Revenues!I14</f>
        <v>0.47150259067357514</v>
      </c>
      <c r="J85" s="656">
        <f>J61/Revenues!J14</f>
        <v>0.4910807974816369</v>
      </c>
      <c r="K85" s="71"/>
      <c r="L85" s="630"/>
      <c r="M85" s="395"/>
      <c r="N85" s="488"/>
      <c r="O85" s="896">
        <f>O61/Revenues!O14</f>
        <v>0.5251236657120542</v>
      </c>
      <c r="P85" s="488"/>
      <c r="Q85" s="441">
        <f>Q61/Revenues!Q14</f>
        <v>0.5</v>
      </c>
      <c r="R85" s="169">
        <f>R61/Revenues!R14</f>
        <v>0.5174291938997821</v>
      </c>
      <c r="S85" s="169">
        <f>S61/Revenues!S14</f>
        <v>0.5572033898305084</v>
      </c>
      <c r="T85" s="656">
        <f>T61/Revenues!T14</f>
        <v>0.5290889132821076</v>
      </c>
      <c r="U85" s="71"/>
      <c r="V85" s="230"/>
    </row>
    <row r="86" spans="1:22" s="362" customFormat="1" ht="12.75" customHeight="1">
      <c r="A86" s="315"/>
      <c r="B86" s="277"/>
      <c r="C86" s="316" t="s">
        <v>425</v>
      </c>
      <c r="D86" s="890"/>
      <c r="E86" s="900">
        <f>E62/Revenues!E15</f>
        <v>0.029605263157894735</v>
      </c>
      <c r="F86" s="890"/>
      <c r="G86" s="670">
        <f>G62/Revenues!G15</f>
        <v>0.03017241379310345</v>
      </c>
      <c r="H86" s="537">
        <f>H62/Revenues!H15</f>
        <v>0.030837004405286344</v>
      </c>
      <c r="I86" s="537">
        <f>I62/Revenues!I15</f>
        <v>0.029914529914529916</v>
      </c>
      <c r="J86" s="673">
        <f>J62/Revenues!J15</f>
        <v>0.0273972602739726</v>
      </c>
      <c r="K86" s="330"/>
      <c r="L86" s="674"/>
      <c r="M86" s="675"/>
      <c r="N86" s="890"/>
      <c r="O86" s="900">
        <f>O62/Revenues!O15</f>
        <v>0.02857142857142857</v>
      </c>
      <c r="P86" s="890"/>
      <c r="Q86" s="670">
        <f>Q62/Revenues!Q15</f>
        <v>0.02857142857142857</v>
      </c>
      <c r="R86" s="279"/>
      <c r="S86" s="279"/>
      <c r="T86" s="622"/>
      <c r="U86" s="330"/>
      <c r="V86" s="315"/>
    </row>
    <row r="87" spans="1:22" ht="14.25">
      <c r="A87" s="230"/>
      <c r="B87" s="48"/>
      <c r="C87" s="206" t="s">
        <v>246</v>
      </c>
      <c r="D87" s="499"/>
      <c r="E87" s="510">
        <f>E65/Revenues!E18</f>
        <v>0.3385714285714286</v>
      </c>
      <c r="F87" s="499"/>
      <c r="G87" s="404">
        <f>G65/Revenues!G18</f>
        <v>0.3323353293413174</v>
      </c>
      <c r="H87" s="208">
        <f>H65/Revenues!H18</f>
        <v>0.3427031189834424</v>
      </c>
      <c r="I87" s="208">
        <f>I65/Revenues!I18</f>
        <v>0.3412969283276451</v>
      </c>
      <c r="J87" s="208">
        <f>J65/Revenues!J18</f>
        <v>0.3380878951426369</v>
      </c>
      <c r="K87" s="206"/>
      <c r="L87" s="663"/>
      <c r="M87" s="402"/>
      <c r="N87" s="499"/>
      <c r="O87" s="510">
        <f>O65/Revenues!O18</f>
        <v>0.38853644963828604</v>
      </c>
      <c r="P87" s="499"/>
      <c r="Q87" s="404">
        <f>Q65/Revenues!Q18</f>
        <v>0.32814814814814813</v>
      </c>
      <c r="R87" s="208">
        <f>R65/Revenues!R18</f>
        <v>0.39829302987197723</v>
      </c>
      <c r="S87" s="208">
        <f>S65/Revenues!S18</f>
        <v>0.42857142857142855</v>
      </c>
      <c r="T87" s="208">
        <f>T65/Revenues!T18</f>
        <v>0.4165858389912706</v>
      </c>
      <c r="U87" s="206"/>
      <c r="V87" s="230"/>
    </row>
    <row r="88" spans="1:22" ht="13.5">
      <c r="A88" s="230"/>
      <c r="B88" s="70"/>
      <c r="C88" s="195"/>
      <c r="D88" s="488"/>
      <c r="E88" s="512"/>
      <c r="F88" s="488"/>
      <c r="G88" s="655"/>
      <c r="H88" s="182"/>
      <c r="I88" s="182"/>
      <c r="J88" s="658"/>
      <c r="K88" s="71"/>
      <c r="L88" s="630"/>
      <c r="M88" s="395"/>
      <c r="N88" s="488"/>
      <c r="O88" s="512"/>
      <c r="P88" s="488"/>
      <c r="Q88" s="655"/>
      <c r="R88" s="182"/>
      <c r="S88" s="182"/>
      <c r="T88" s="658"/>
      <c r="U88" s="71"/>
      <c r="V88" s="230"/>
    </row>
    <row r="89" spans="1:22" s="356" customFormat="1" ht="14.25">
      <c r="A89" s="236"/>
      <c r="B89" s="48"/>
      <c r="C89" s="314" t="s">
        <v>401</v>
      </c>
      <c r="D89" s="499"/>
      <c r="E89" s="1154">
        <f>E67/Revenues!E20</f>
        <v>-4.130434782608695</v>
      </c>
      <c r="F89" s="499"/>
      <c r="G89" s="448">
        <f>G67/Revenues!G20</f>
        <v>-24</v>
      </c>
      <c r="H89" s="1143">
        <f>H67/Revenues!H20</f>
        <v>-29</v>
      </c>
      <c r="I89" s="1144" t="s">
        <v>449</v>
      </c>
      <c r="J89" s="1145">
        <f>J67/Revenues!J20</f>
        <v>-0.3333333333333333</v>
      </c>
      <c r="K89" s="206"/>
      <c r="L89" s="663"/>
      <c r="M89" s="402"/>
      <c r="N89" s="499"/>
      <c r="O89" s="1154">
        <f>O67/Revenues!O20</f>
        <v>-4.5</v>
      </c>
      <c r="P89" s="499"/>
      <c r="Q89" s="448">
        <f>Q67/Revenues!Q20</f>
        <v>-14</v>
      </c>
      <c r="R89" s="1143">
        <f>R67/Revenues!R20</f>
        <v>8</v>
      </c>
      <c r="S89" s="1143">
        <f>S67/Revenues!S20</f>
        <v>-18</v>
      </c>
      <c r="T89" s="1145">
        <f>T67/Revenues!T20</f>
        <v>-1.1666666666666667</v>
      </c>
      <c r="U89" s="206"/>
      <c r="V89" s="236"/>
    </row>
    <row r="90" spans="1:22" ht="13.5">
      <c r="A90" s="230"/>
      <c r="B90" s="70"/>
      <c r="C90" s="195"/>
      <c r="D90" s="488"/>
      <c r="E90" s="513"/>
      <c r="F90" s="488"/>
      <c r="G90" s="202"/>
      <c r="H90" s="190"/>
      <c r="I90" s="190"/>
      <c r="J90" s="145"/>
      <c r="K90" s="71"/>
      <c r="L90" s="630"/>
      <c r="M90" s="395"/>
      <c r="N90" s="488"/>
      <c r="O90" s="513"/>
      <c r="P90" s="488"/>
      <c r="Q90" s="202"/>
      <c r="R90" s="190"/>
      <c r="S90" s="190"/>
      <c r="T90" s="145"/>
      <c r="U90" s="71"/>
      <c r="V90" s="230"/>
    </row>
    <row r="91" spans="1:22" ht="12.75">
      <c r="A91" s="230"/>
      <c r="B91" s="70"/>
      <c r="C91" s="352" t="s">
        <v>232</v>
      </c>
      <c r="D91" s="498"/>
      <c r="E91" s="514">
        <f>E69/Revenues!E24</f>
        <v>0.34639090535543077</v>
      </c>
      <c r="F91" s="498"/>
      <c r="G91" s="405">
        <f>G69/Revenues!G24</f>
        <v>0.3445400753093061</v>
      </c>
      <c r="H91" s="340">
        <f>H69/Revenues!H24</f>
        <v>0.35021905805038334</v>
      </c>
      <c r="I91" s="340">
        <f>I69/Revenues!I24</f>
        <v>0.3459858001092299</v>
      </c>
      <c r="J91" s="340">
        <f>J69/Revenues!J24</f>
        <v>0.34481792717086834</v>
      </c>
      <c r="K91" s="218"/>
      <c r="L91" s="663"/>
      <c r="M91" s="402"/>
      <c r="N91" s="498"/>
      <c r="O91" s="514">
        <f>O69/Revenues!O24</f>
        <v>0.38790373654211524</v>
      </c>
      <c r="P91" s="498"/>
      <c r="Q91" s="405">
        <f>Q69/Revenues!Q24</f>
        <v>0.3323312380431812</v>
      </c>
      <c r="R91" s="340">
        <f>R69/Revenues!R24</f>
        <v>0.4017122160026342</v>
      </c>
      <c r="S91" s="340">
        <f>S69/Revenues!S24</f>
        <v>0.42330677290836655</v>
      </c>
      <c r="T91" s="340">
        <f>T69/Revenues!T24</f>
        <v>0.4066347469220246</v>
      </c>
      <c r="U91" s="218"/>
      <c r="V91" s="230"/>
    </row>
    <row r="92" spans="1:22" ht="14.25">
      <c r="A92" s="230"/>
      <c r="B92" s="70"/>
      <c r="C92" s="216"/>
      <c r="D92" s="500"/>
      <c r="E92" s="515"/>
      <c r="F92" s="500"/>
      <c r="G92" s="399"/>
      <c r="H92" s="220"/>
      <c r="I92" s="220"/>
      <c r="J92" s="220"/>
      <c r="K92" s="146"/>
      <c r="L92" s="632"/>
      <c r="M92" s="391"/>
      <c r="N92" s="500"/>
      <c r="O92" s="515"/>
      <c r="P92" s="500"/>
      <c r="Q92" s="399"/>
      <c r="R92" s="220"/>
      <c r="S92" s="220"/>
      <c r="T92" s="220"/>
      <c r="U92" s="146"/>
      <c r="V92" s="230"/>
    </row>
    <row r="93" spans="1:22" s="344" customFormat="1" ht="9" customHeight="1">
      <c r="A93" s="230"/>
      <c r="B93" s="231"/>
      <c r="C93" s="232"/>
      <c r="D93" s="232"/>
      <c r="E93" s="232"/>
      <c r="F93" s="232"/>
      <c r="G93" s="232"/>
      <c r="H93" s="232"/>
      <c r="I93" s="232"/>
      <c r="J93" s="232"/>
      <c r="K93" s="232"/>
      <c r="L93" s="242"/>
      <c r="M93" s="242"/>
      <c r="N93" s="232"/>
      <c r="O93" s="232"/>
      <c r="P93" s="232"/>
      <c r="Q93" s="232"/>
      <c r="R93" s="232"/>
      <c r="S93" s="232"/>
      <c r="T93" s="232"/>
      <c r="U93" s="232"/>
      <c r="V93" s="230"/>
    </row>
    <row r="94" spans="1:253" s="8" customFormat="1" ht="13.5" customHeight="1">
      <c r="A94" s="83"/>
      <c r="B94" s="171" t="s">
        <v>570</v>
      </c>
      <c r="C94" s="72"/>
      <c r="D94" s="83"/>
      <c r="E94" s="171"/>
      <c r="F94" s="83"/>
      <c r="G94" s="639"/>
      <c r="H94" s="639"/>
      <c r="I94" s="639"/>
      <c r="J94" s="639"/>
      <c r="K94" s="152"/>
      <c r="L94" s="642"/>
      <c r="M94" s="642"/>
      <c r="N94" s="83"/>
      <c r="O94" s="171"/>
      <c r="P94" s="83"/>
      <c r="Q94" s="638"/>
      <c r="R94" s="443"/>
      <c r="S94" s="638"/>
      <c r="T94" s="639"/>
      <c r="U94" s="171"/>
      <c r="V94" s="83"/>
      <c r="W94" s="544"/>
      <c r="X94" s="71"/>
      <c r="Y94" s="344"/>
      <c r="Z94" s="544"/>
      <c r="AA94" s="71"/>
      <c r="AB94" s="344"/>
      <c r="AC94" s="544"/>
      <c r="AD94" s="71"/>
      <c r="AE94" s="344"/>
      <c r="AF94" s="544"/>
      <c r="AG94" s="71"/>
      <c r="AH94" s="344"/>
      <c r="AI94" s="544"/>
      <c r="AJ94" s="71"/>
      <c r="AK94" s="344"/>
      <c r="AL94" s="544"/>
      <c r="AM94" s="71"/>
      <c r="AN94" s="344"/>
      <c r="AO94" s="544"/>
      <c r="AP94" s="71"/>
      <c r="AQ94" s="344"/>
      <c r="AR94" s="544"/>
      <c r="AS94" s="71"/>
      <c r="AT94" s="344"/>
      <c r="AU94" s="544"/>
      <c r="AV94" s="71"/>
      <c r="AW94" s="344"/>
      <c r="AX94" s="544"/>
      <c r="AY94" s="71"/>
      <c r="AZ94" s="344"/>
      <c r="BA94" s="544"/>
      <c r="BB94" s="71"/>
      <c r="BC94" s="344"/>
      <c r="BD94" s="544"/>
      <c r="BE94" s="71"/>
      <c r="BF94" s="344"/>
      <c r="BG94" s="544"/>
      <c r="BH94" s="71"/>
      <c r="BI94" s="344"/>
      <c r="BJ94" s="544"/>
      <c r="BK94" s="71"/>
      <c r="BL94" s="344"/>
      <c r="BM94" s="544"/>
      <c r="BN94" s="71"/>
      <c r="BO94" s="344"/>
      <c r="BP94" s="544"/>
      <c r="BQ94" s="71"/>
      <c r="BR94" s="344"/>
      <c r="BS94" s="544"/>
      <c r="BT94" s="71"/>
      <c r="BU94" s="344"/>
      <c r="BV94" s="544"/>
      <c r="BW94" s="71"/>
      <c r="BX94" s="344"/>
      <c r="BY94" s="544"/>
      <c r="BZ94" s="71"/>
      <c r="CA94" s="344"/>
      <c r="CB94" s="544"/>
      <c r="CC94" s="71"/>
      <c r="CD94" s="344"/>
      <c r="CE94" s="544"/>
      <c r="CF94" s="71"/>
      <c r="CG94" s="344"/>
      <c r="CH94" s="544"/>
      <c r="CI94" s="71"/>
      <c r="CJ94" s="344"/>
      <c r="CK94" s="544"/>
      <c r="CL94" s="71"/>
      <c r="CM94" s="344"/>
      <c r="CN94" s="544"/>
      <c r="CO94" s="71"/>
      <c r="CP94" s="344"/>
      <c r="CQ94" s="544"/>
      <c r="CR94" s="71"/>
      <c r="CS94" s="344"/>
      <c r="CT94" s="544"/>
      <c r="CU94" s="71"/>
      <c r="CV94" s="344"/>
      <c r="CW94" s="544"/>
      <c r="CX94" s="71"/>
      <c r="CY94" s="344"/>
      <c r="CZ94" s="544"/>
      <c r="DA94" s="71"/>
      <c r="DB94" s="344"/>
      <c r="DC94" s="544"/>
      <c r="DD94" s="71"/>
      <c r="DE94" s="344"/>
      <c r="DF94" s="544"/>
      <c r="DG94" s="71"/>
      <c r="DH94" s="344"/>
      <c r="DI94" s="544"/>
      <c r="DJ94" s="71"/>
      <c r="DK94" s="344"/>
      <c r="DL94" s="544"/>
      <c r="DM94" s="71"/>
      <c r="DN94" s="344"/>
      <c r="DO94" s="544"/>
      <c r="DP94" s="71"/>
      <c r="DQ94" s="344"/>
      <c r="DR94" s="544"/>
      <c r="DS94" s="71"/>
      <c r="DT94" s="344"/>
      <c r="DU94" s="544"/>
      <c r="DV94" s="71"/>
      <c r="DW94" s="344"/>
      <c r="DX94" s="544"/>
      <c r="DY94" s="71"/>
      <c r="DZ94" s="344"/>
      <c r="EA94" s="544"/>
      <c r="EB94" s="71"/>
      <c r="EC94" s="344"/>
      <c r="ED94" s="544"/>
      <c r="EE94" s="71"/>
      <c r="EF94" s="344"/>
      <c r="EG94" s="544"/>
      <c r="EH94" s="71"/>
      <c r="EI94" s="344"/>
      <c r="EJ94" s="544"/>
      <c r="EK94" s="71"/>
      <c r="EL94" s="344"/>
      <c r="EM94" s="544"/>
      <c r="EN94" s="71"/>
      <c r="EO94" s="344"/>
      <c r="EP94" s="544"/>
      <c r="EQ94" s="71"/>
      <c r="ER94" s="344"/>
      <c r="ES94" s="544"/>
      <c r="ET94" s="71"/>
      <c r="EU94" s="344"/>
      <c r="EV94" s="544"/>
      <c r="EW94" s="71"/>
      <c r="EX94" s="344"/>
      <c r="EY94" s="544"/>
      <c r="EZ94" s="71"/>
      <c r="FA94" s="344"/>
      <c r="FB94" s="544"/>
      <c r="FC94" s="71"/>
      <c r="FD94" s="344"/>
      <c r="FE94" s="544"/>
      <c r="FF94" s="71"/>
      <c r="FG94" s="344"/>
      <c r="FH94" s="544"/>
      <c r="FI94" s="71"/>
      <c r="FJ94" s="344"/>
      <c r="FK94" s="544"/>
      <c r="FL94" s="71"/>
      <c r="FM94" s="344"/>
      <c r="FN94" s="544"/>
      <c r="FO94" s="71"/>
      <c r="FP94" s="344"/>
      <c r="FQ94" s="544"/>
      <c r="FR94" s="71"/>
      <c r="FS94" s="344"/>
      <c r="FT94" s="544"/>
      <c r="FU94" s="71"/>
      <c r="FV94" s="344"/>
      <c r="FW94" s="544"/>
      <c r="FX94" s="71"/>
      <c r="FY94" s="344"/>
      <c r="FZ94" s="544"/>
      <c r="GA94" s="71"/>
      <c r="GB94" s="344"/>
      <c r="GC94" s="544"/>
      <c r="GD94" s="71"/>
      <c r="GE94" s="344"/>
      <c r="GF94" s="544"/>
      <c r="GG94" s="71"/>
      <c r="GH94" s="344"/>
      <c r="GI94" s="544"/>
      <c r="GJ94" s="71"/>
      <c r="GK94" s="344"/>
      <c r="GL94" s="544"/>
      <c r="GM94" s="71"/>
      <c r="GN94" s="344"/>
      <c r="GO94" s="544"/>
      <c r="GP94" s="71"/>
      <c r="GQ94" s="344"/>
      <c r="GR94" s="544"/>
      <c r="GS94" s="71"/>
      <c r="GT94" s="344"/>
      <c r="GU94" s="544"/>
      <c r="GV94" s="71"/>
      <c r="GW94" s="344"/>
      <c r="GX94" s="544"/>
      <c r="GY94" s="71"/>
      <c r="GZ94" s="344"/>
      <c r="HA94" s="544"/>
      <c r="HB94" s="71"/>
      <c r="HC94" s="344"/>
      <c r="HD94" s="544"/>
      <c r="HE94" s="71"/>
      <c r="HF94" s="344"/>
      <c r="HG94" s="544"/>
      <c r="HH94" s="71"/>
      <c r="HI94" s="344"/>
      <c r="HJ94" s="544"/>
      <c r="HK94" s="71"/>
      <c r="HL94" s="344"/>
      <c r="HM94" s="544"/>
      <c r="HN94" s="71"/>
      <c r="HO94" s="344"/>
      <c r="HP94" s="544"/>
      <c r="HQ94" s="71"/>
      <c r="HR94" s="344"/>
      <c r="HS94" s="544"/>
      <c r="HT94" s="71"/>
      <c r="HU94" s="344"/>
      <c r="HV94" s="544"/>
      <c r="HW94" s="71"/>
      <c r="HX94" s="344"/>
      <c r="HY94" s="544"/>
      <c r="HZ94" s="71"/>
      <c r="IA94" s="344"/>
      <c r="IB94" s="544"/>
      <c r="IC94" s="71"/>
      <c r="ID94" s="344"/>
      <c r="IE94" s="544"/>
      <c r="IF94" s="71"/>
      <c r="IG94" s="344"/>
      <c r="IH94" s="544"/>
      <c r="II94" s="71"/>
      <c r="IJ94" s="344"/>
      <c r="IK94" s="544"/>
      <c r="IL94" s="71"/>
      <c r="IM94" s="344"/>
      <c r="IN94" s="544"/>
      <c r="IO94" s="71"/>
      <c r="IP94" s="344"/>
      <c r="IQ94" s="544"/>
      <c r="IR94" s="71"/>
      <c r="IS94" s="344"/>
    </row>
    <row r="95" spans="1:253" s="8" customFormat="1" ht="13.5" customHeight="1">
      <c r="A95" s="83"/>
      <c r="B95" s="171" t="s">
        <v>450</v>
      </c>
      <c r="C95" s="72"/>
      <c r="D95" s="83"/>
      <c r="E95" s="171"/>
      <c r="F95" s="83"/>
      <c r="G95" s="639"/>
      <c r="H95" s="639"/>
      <c r="I95" s="639"/>
      <c r="J95" s="639"/>
      <c r="K95" s="152"/>
      <c r="L95" s="642"/>
      <c r="M95" s="642"/>
      <c r="N95" s="83"/>
      <c r="O95" s="171"/>
      <c r="P95" s="83"/>
      <c r="Q95" s="638"/>
      <c r="R95" s="443"/>
      <c r="S95" s="638"/>
      <c r="T95" s="639"/>
      <c r="U95" s="171"/>
      <c r="V95" s="83"/>
      <c r="W95" s="544"/>
      <c r="X95" s="71"/>
      <c r="Y95" s="344"/>
      <c r="Z95" s="544"/>
      <c r="AA95" s="71"/>
      <c r="AB95" s="344"/>
      <c r="AC95" s="544"/>
      <c r="AD95" s="71"/>
      <c r="AE95" s="344"/>
      <c r="AF95" s="544"/>
      <c r="AG95" s="71"/>
      <c r="AH95" s="344"/>
      <c r="AI95" s="544"/>
      <c r="AJ95" s="71"/>
      <c r="AK95" s="344"/>
      <c r="AL95" s="544"/>
      <c r="AM95" s="71"/>
      <c r="AN95" s="344"/>
      <c r="AO95" s="544"/>
      <c r="AP95" s="71"/>
      <c r="AQ95" s="344"/>
      <c r="AR95" s="544"/>
      <c r="AS95" s="71"/>
      <c r="AT95" s="344"/>
      <c r="AU95" s="544"/>
      <c r="AV95" s="71"/>
      <c r="AW95" s="344"/>
      <c r="AX95" s="544"/>
      <c r="AY95" s="71"/>
      <c r="AZ95" s="344"/>
      <c r="BA95" s="544"/>
      <c r="BB95" s="71"/>
      <c r="BC95" s="344"/>
      <c r="BD95" s="544"/>
      <c r="BE95" s="71"/>
      <c r="BF95" s="344"/>
      <c r="BG95" s="544"/>
      <c r="BH95" s="71"/>
      <c r="BI95" s="344"/>
      <c r="BJ95" s="544"/>
      <c r="BK95" s="71"/>
      <c r="BL95" s="344"/>
      <c r="BM95" s="544"/>
      <c r="BN95" s="71"/>
      <c r="BO95" s="344"/>
      <c r="BP95" s="544"/>
      <c r="BQ95" s="71"/>
      <c r="BR95" s="344"/>
      <c r="BS95" s="544"/>
      <c r="BT95" s="71"/>
      <c r="BU95" s="344"/>
      <c r="BV95" s="544"/>
      <c r="BW95" s="71"/>
      <c r="BX95" s="344"/>
      <c r="BY95" s="544"/>
      <c r="BZ95" s="71"/>
      <c r="CA95" s="344"/>
      <c r="CB95" s="544"/>
      <c r="CC95" s="71"/>
      <c r="CD95" s="344"/>
      <c r="CE95" s="544"/>
      <c r="CF95" s="71"/>
      <c r="CG95" s="344"/>
      <c r="CH95" s="544"/>
      <c r="CI95" s="71"/>
      <c r="CJ95" s="344"/>
      <c r="CK95" s="544"/>
      <c r="CL95" s="71"/>
      <c r="CM95" s="344"/>
      <c r="CN95" s="544"/>
      <c r="CO95" s="71"/>
      <c r="CP95" s="344"/>
      <c r="CQ95" s="544"/>
      <c r="CR95" s="71"/>
      <c r="CS95" s="344"/>
      <c r="CT95" s="544"/>
      <c r="CU95" s="71"/>
      <c r="CV95" s="344"/>
      <c r="CW95" s="544"/>
      <c r="CX95" s="71"/>
      <c r="CY95" s="344"/>
      <c r="CZ95" s="544"/>
      <c r="DA95" s="71"/>
      <c r="DB95" s="344"/>
      <c r="DC95" s="544"/>
      <c r="DD95" s="71"/>
      <c r="DE95" s="344"/>
      <c r="DF95" s="544"/>
      <c r="DG95" s="71"/>
      <c r="DH95" s="344"/>
      <c r="DI95" s="544"/>
      <c r="DJ95" s="71"/>
      <c r="DK95" s="344"/>
      <c r="DL95" s="544"/>
      <c r="DM95" s="71"/>
      <c r="DN95" s="344"/>
      <c r="DO95" s="544"/>
      <c r="DP95" s="71"/>
      <c r="DQ95" s="344"/>
      <c r="DR95" s="544"/>
      <c r="DS95" s="71"/>
      <c r="DT95" s="344"/>
      <c r="DU95" s="544"/>
      <c r="DV95" s="71"/>
      <c r="DW95" s="344"/>
      <c r="DX95" s="544"/>
      <c r="DY95" s="71"/>
      <c r="DZ95" s="344"/>
      <c r="EA95" s="544"/>
      <c r="EB95" s="71"/>
      <c r="EC95" s="344"/>
      <c r="ED95" s="544"/>
      <c r="EE95" s="71"/>
      <c r="EF95" s="344"/>
      <c r="EG95" s="544"/>
      <c r="EH95" s="71"/>
      <c r="EI95" s="344"/>
      <c r="EJ95" s="544"/>
      <c r="EK95" s="71"/>
      <c r="EL95" s="344"/>
      <c r="EM95" s="544"/>
      <c r="EN95" s="71"/>
      <c r="EO95" s="344"/>
      <c r="EP95" s="544"/>
      <c r="EQ95" s="71"/>
      <c r="ER95" s="344"/>
      <c r="ES95" s="544"/>
      <c r="ET95" s="71"/>
      <c r="EU95" s="344"/>
      <c r="EV95" s="544"/>
      <c r="EW95" s="71"/>
      <c r="EX95" s="344"/>
      <c r="EY95" s="544"/>
      <c r="EZ95" s="71"/>
      <c r="FA95" s="344"/>
      <c r="FB95" s="544"/>
      <c r="FC95" s="71"/>
      <c r="FD95" s="344"/>
      <c r="FE95" s="544"/>
      <c r="FF95" s="71"/>
      <c r="FG95" s="344"/>
      <c r="FH95" s="544"/>
      <c r="FI95" s="71"/>
      <c r="FJ95" s="344"/>
      <c r="FK95" s="544"/>
      <c r="FL95" s="71"/>
      <c r="FM95" s="344"/>
      <c r="FN95" s="544"/>
      <c r="FO95" s="71"/>
      <c r="FP95" s="344"/>
      <c r="FQ95" s="544"/>
      <c r="FR95" s="71"/>
      <c r="FS95" s="344"/>
      <c r="FT95" s="544"/>
      <c r="FU95" s="71"/>
      <c r="FV95" s="344"/>
      <c r="FW95" s="544"/>
      <c r="FX95" s="71"/>
      <c r="FY95" s="344"/>
      <c r="FZ95" s="544"/>
      <c r="GA95" s="71"/>
      <c r="GB95" s="344"/>
      <c r="GC95" s="544"/>
      <c r="GD95" s="71"/>
      <c r="GE95" s="344"/>
      <c r="GF95" s="544"/>
      <c r="GG95" s="71"/>
      <c r="GH95" s="344"/>
      <c r="GI95" s="544"/>
      <c r="GJ95" s="71"/>
      <c r="GK95" s="344"/>
      <c r="GL95" s="544"/>
      <c r="GM95" s="71"/>
      <c r="GN95" s="344"/>
      <c r="GO95" s="544"/>
      <c r="GP95" s="71"/>
      <c r="GQ95" s="344"/>
      <c r="GR95" s="544"/>
      <c r="GS95" s="71"/>
      <c r="GT95" s="344"/>
      <c r="GU95" s="544"/>
      <c r="GV95" s="71"/>
      <c r="GW95" s="344"/>
      <c r="GX95" s="544"/>
      <c r="GY95" s="71"/>
      <c r="GZ95" s="344"/>
      <c r="HA95" s="544"/>
      <c r="HB95" s="71"/>
      <c r="HC95" s="344"/>
      <c r="HD95" s="544"/>
      <c r="HE95" s="71"/>
      <c r="HF95" s="344"/>
      <c r="HG95" s="544"/>
      <c r="HH95" s="71"/>
      <c r="HI95" s="344"/>
      <c r="HJ95" s="544"/>
      <c r="HK95" s="71"/>
      <c r="HL95" s="344"/>
      <c r="HM95" s="544"/>
      <c r="HN95" s="71"/>
      <c r="HO95" s="344"/>
      <c r="HP95" s="544"/>
      <c r="HQ95" s="71"/>
      <c r="HR95" s="344"/>
      <c r="HS95" s="544"/>
      <c r="HT95" s="71"/>
      <c r="HU95" s="344"/>
      <c r="HV95" s="544"/>
      <c r="HW95" s="71"/>
      <c r="HX95" s="344"/>
      <c r="HY95" s="544"/>
      <c r="HZ95" s="71"/>
      <c r="IA95" s="344"/>
      <c r="IB95" s="544"/>
      <c r="IC95" s="71"/>
      <c r="ID95" s="344"/>
      <c r="IE95" s="544"/>
      <c r="IF95" s="71"/>
      <c r="IG95" s="344"/>
      <c r="IH95" s="544"/>
      <c r="II95" s="71"/>
      <c r="IJ95" s="344"/>
      <c r="IK95" s="544"/>
      <c r="IL95" s="71"/>
      <c r="IM95" s="344"/>
      <c r="IN95" s="544"/>
      <c r="IO95" s="71"/>
      <c r="IP95" s="344"/>
      <c r="IQ95" s="544"/>
      <c r="IR95" s="71"/>
      <c r="IS95" s="344"/>
    </row>
    <row r="96" spans="1:22" s="8" customFormat="1" ht="13.5" customHeight="1">
      <c r="A96" s="83"/>
      <c r="B96" s="563" t="s">
        <v>417</v>
      </c>
      <c r="C96" s="72"/>
      <c r="D96" s="72"/>
      <c r="E96" s="72"/>
      <c r="F96" s="72"/>
      <c r="G96" s="385"/>
      <c r="H96" s="385"/>
      <c r="I96" s="385"/>
      <c r="J96" s="72"/>
      <c r="K96" s="152"/>
      <c r="L96" s="642"/>
      <c r="M96" s="642"/>
      <c r="N96" s="72"/>
      <c r="O96" s="72"/>
      <c r="P96" s="72"/>
      <c r="Q96" s="72"/>
      <c r="R96" s="385"/>
      <c r="S96" s="385"/>
      <c r="T96" s="72"/>
      <c r="U96" s="72"/>
      <c r="V96" s="83"/>
    </row>
    <row r="97" spans="1:22" s="8" customFormat="1" ht="13.5" customHeight="1">
      <c r="A97" s="83"/>
      <c r="B97" s="171" t="s">
        <v>436</v>
      </c>
      <c r="C97" s="72"/>
      <c r="D97" s="72"/>
      <c r="E97" s="72"/>
      <c r="F97" s="72"/>
      <c r="G97" s="385"/>
      <c r="H97" s="385"/>
      <c r="I97" s="385"/>
      <c r="J97" s="72"/>
      <c r="K97" s="152"/>
      <c r="L97" s="642"/>
      <c r="M97" s="642"/>
      <c r="N97" s="72"/>
      <c r="O97" s="72"/>
      <c r="P97" s="72"/>
      <c r="Q97" s="72"/>
      <c r="R97" s="385"/>
      <c r="S97" s="385"/>
      <c r="T97" s="72"/>
      <c r="U97" s="72"/>
      <c r="V97" s="83"/>
    </row>
    <row r="98" spans="1:22" s="8" customFormat="1" ht="13.5" customHeight="1">
      <c r="A98" s="83"/>
      <c r="B98" s="171" t="s">
        <v>419</v>
      </c>
      <c r="C98" s="72"/>
      <c r="D98" s="72"/>
      <c r="E98" s="72"/>
      <c r="F98" s="72"/>
      <c r="G98" s="385"/>
      <c r="H98" s="385"/>
      <c r="I98" s="385"/>
      <c r="J98" s="72"/>
      <c r="K98" s="152"/>
      <c r="L98" s="642"/>
      <c r="M98" s="642"/>
      <c r="N98" s="72"/>
      <c r="O98" s="72"/>
      <c r="P98" s="72"/>
      <c r="Q98" s="72"/>
      <c r="R98" s="385"/>
      <c r="S98" s="385"/>
      <c r="T98" s="72"/>
      <c r="U98" s="72"/>
      <c r="V98" s="83"/>
    </row>
  </sheetData>
  <sheetProtection password="C7A0" sheet="1" objects="1" scenarios="1"/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60" r:id="rId1"/>
  <headerFooter alignWithMargins="0">
    <oddFooter xml:space="preserve">&amp;L&amp;"KPN Sans,Regular"KPN Investor Relations&amp;C&amp;"KPN Sans,Regular"&amp;A&amp;R&amp;"KPN Sans,Regular"Q4 2008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.25" style="8" customWidth="1"/>
    <col min="2" max="2" width="0.875" style="70" customWidth="1"/>
    <col min="3" max="3" width="37.25390625" style="10" bestFit="1" customWidth="1"/>
    <col min="4" max="4" width="1.75390625" style="10" customWidth="1"/>
    <col min="5" max="5" width="9.75390625" style="10" customWidth="1"/>
    <col min="6" max="6" width="1.75390625" style="10" customWidth="1"/>
    <col min="7" max="10" width="9.75390625" style="10" customWidth="1"/>
    <col min="11" max="11" width="2.00390625" style="10" customWidth="1"/>
    <col min="12" max="16" width="8.75390625" style="10" customWidth="1"/>
    <col min="17" max="17" width="1.25" style="8" customWidth="1"/>
    <col min="18" max="18" width="9.125" style="8" customWidth="1"/>
    <col min="19" max="19" width="10.125" style="8" bestFit="1" customWidth="1"/>
    <col min="20" max="16384" width="9.125" style="8" customWidth="1"/>
  </cols>
  <sheetData>
    <row r="1" spans="1:17" ht="9" customHeight="1">
      <c r="A1" s="230"/>
      <c r="B1" s="231"/>
      <c r="C1" s="232"/>
      <c r="D1" s="232"/>
      <c r="E1" s="232"/>
      <c r="F1" s="232"/>
      <c r="G1" s="232"/>
      <c r="H1" s="232"/>
      <c r="I1" s="240"/>
      <c r="J1" s="232"/>
      <c r="K1" s="232"/>
      <c r="L1" s="233"/>
      <c r="M1" s="233"/>
      <c r="N1" s="232"/>
      <c r="O1" s="232"/>
      <c r="P1" s="232"/>
      <c r="Q1" s="230"/>
    </row>
    <row r="2" spans="1:17" ht="15.75">
      <c r="A2" s="235"/>
      <c r="C2" s="313" t="s">
        <v>511</v>
      </c>
      <c r="D2" s="516"/>
      <c r="E2" s="477">
        <v>2008</v>
      </c>
      <c r="F2" s="516"/>
      <c r="G2" s="49" t="s">
        <v>534</v>
      </c>
      <c r="H2" s="50" t="s">
        <v>500</v>
      </c>
      <c r="I2" s="50" t="s">
        <v>408</v>
      </c>
      <c r="J2" s="50" t="s">
        <v>319</v>
      </c>
      <c r="K2" s="48"/>
      <c r="L2" s="516" t="s">
        <v>214</v>
      </c>
      <c r="M2" s="51" t="s">
        <v>214</v>
      </c>
      <c r="N2" s="127" t="s">
        <v>214</v>
      </c>
      <c r="O2" s="127" t="s">
        <v>214</v>
      </c>
      <c r="P2" s="127" t="s">
        <v>214</v>
      </c>
      <c r="Q2" s="235"/>
    </row>
    <row r="3" spans="1:17" ht="12.75" customHeight="1">
      <c r="A3" s="230"/>
      <c r="C3" s="311" t="s">
        <v>171</v>
      </c>
      <c r="D3" s="608"/>
      <c r="E3" s="477"/>
      <c r="F3" s="608"/>
      <c r="G3" s="49"/>
      <c r="H3" s="50"/>
      <c r="I3" s="50"/>
      <c r="J3" s="195"/>
      <c r="K3" s="71"/>
      <c r="L3" s="608" t="s">
        <v>536</v>
      </c>
      <c r="M3" s="137" t="s">
        <v>535</v>
      </c>
      <c r="N3" s="846" t="s">
        <v>501</v>
      </c>
      <c r="O3" s="846" t="s">
        <v>407</v>
      </c>
      <c r="P3" s="846" t="s">
        <v>503</v>
      </c>
      <c r="Q3" s="230"/>
    </row>
    <row r="4" spans="1:17" ht="7.5" customHeight="1">
      <c r="A4" s="230"/>
      <c r="C4" s="8"/>
      <c r="D4" s="479"/>
      <c r="E4" s="477"/>
      <c r="F4" s="479"/>
      <c r="G4" s="49"/>
      <c r="H4" s="50"/>
      <c r="I4" s="50"/>
      <c r="J4" s="195"/>
      <c r="K4" s="71"/>
      <c r="L4" s="630"/>
      <c r="M4" s="395"/>
      <c r="N4" s="195"/>
      <c r="O4" s="195"/>
      <c r="P4" s="195"/>
      <c r="Q4" s="230"/>
    </row>
    <row r="5" spans="1:17" ht="14.25" customHeight="1">
      <c r="A5" s="230"/>
      <c r="C5" s="223" t="s">
        <v>504</v>
      </c>
      <c r="D5" s="1027"/>
      <c r="E5" s="499">
        <f>Revenues!E18</f>
        <v>10500</v>
      </c>
      <c r="F5" s="1027"/>
      <c r="G5" s="814">
        <f>Revenues!G18</f>
        <v>2672</v>
      </c>
      <c r="H5" s="218">
        <f>Revenues!H18</f>
        <v>2597</v>
      </c>
      <c r="I5" s="218">
        <f>Revenues!I18</f>
        <v>2637</v>
      </c>
      <c r="J5" s="218">
        <f>Revenues!J18</f>
        <v>2594</v>
      </c>
      <c r="K5" s="206"/>
      <c r="L5" s="1283">
        <v>0.17</v>
      </c>
      <c r="M5" s="271">
        <v>-0.01</v>
      </c>
      <c r="N5" s="1284">
        <v>0.23</v>
      </c>
      <c r="O5" s="1284">
        <v>0.25</v>
      </c>
      <c r="P5" s="1284">
        <v>0.26</v>
      </c>
      <c r="Q5" s="230"/>
    </row>
    <row r="6" spans="1:17" ht="13.5" customHeight="1">
      <c r="A6" s="230"/>
      <c r="C6" s="74" t="s">
        <v>505</v>
      </c>
      <c r="D6" s="1039"/>
      <c r="E6" s="873">
        <f>Revenues!E13</f>
        <v>1933</v>
      </c>
      <c r="F6" s="845"/>
      <c r="G6" s="266">
        <f>Revenues!G13</f>
        <v>449</v>
      </c>
      <c r="H6" s="75">
        <f>Revenues!H13</f>
        <v>465</v>
      </c>
      <c r="I6" s="75">
        <f>Revenues!I13</f>
        <v>504</v>
      </c>
      <c r="J6" s="616">
        <f>Revenues!J13</f>
        <v>515</v>
      </c>
      <c r="K6" s="71"/>
      <c r="L6" s="850"/>
      <c r="M6" s="851"/>
      <c r="N6" s="1285"/>
      <c r="O6" s="852"/>
      <c r="P6" s="852"/>
      <c r="Q6" s="230"/>
    </row>
    <row r="7" spans="1:17" ht="13.5" customHeight="1">
      <c r="A7" s="230"/>
      <c r="C7" s="74" t="s">
        <v>506</v>
      </c>
      <c r="D7" s="1039"/>
      <c r="E7" s="873">
        <f>Revenues!E15</f>
        <v>912</v>
      </c>
      <c r="F7" s="845"/>
      <c r="G7" s="266">
        <f>Revenues!G15</f>
        <v>232</v>
      </c>
      <c r="H7" s="75">
        <f>Revenues!H15</f>
        <v>227</v>
      </c>
      <c r="I7" s="75">
        <f>Revenues!I15</f>
        <v>234</v>
      </c>
      <c r="J7" s="616">
        <f>Revenues!J15</f>
        <v>219</v>
      </c>
      <c r="K7" s="71"/>
      <c r="L7" s="845"/>
      <c r="M7" s="191"/>
      <c r="N7" s="842"/>
      <c r="O7" s="842"/>
      <c r="P7" s="842"/>
      <c r="Q7" s="230"/>
    </row>
    <row r="8" spans="1:17" ht="13.5" customHeight="1">
      <c r="A8" s="230"/>
      <c r="C8" s="74" t="s">
        <v>507</v>
      </c>
      <c r="D8" s="1039"/>
      <c r="E8" s="1080">
        <f>SUM(G8:J8)</f>
        <v>-163</v>
      </c>
      <c r="F8" s="845"/>
      <c r="G8" s="1024">
        <v>15</v>
      </c>
      <c r="H8" s="1234">
        <v>-68</v>
      </c>
      <c r="I8" s="1234">
        <v>-61</v>
      </c>
      <c r="J8" s="1235">
        <v>-49</v>
      </c>
      <c r="K8" s="858"/>
      <c r="L8" s="845"/>
      <c r="M8" s="191"/>
      <c r="N8" s="842"/>
      <c r="O8" s="842"/>
      <c r="P8" s="842"/>
      <c r="Q8" s="230"/>
    </row>
    <row r="9" spans="1:19" ht="14.25" customHeight="1">
      <c r="A9" s="230"/>
      <c r="B9" s="217"/>
      <c r="C9" s="223" t="s">
        <v>512</v>
      </c>
      <c r="D9" s="1233"/>
      <c r="E9" s="1075">
        <f>E5-E6-E7-E8</f>
        <v>7818</v>
      </c>
      <c r="F9" s="1028"/>
      <c r="G9" s="865">
        <f>G5-G6-G7-G8</f>
        <v>1976</v>
      </c>
      <c r="H9" s="866">
        <f>H5-H6-H7-H8</f>
        <v>1973</v>
      </c>
      <c r="I9" s="866">
        <f>I5-I6-I7-I8</f>
        <v>1960</v>
      </c>
      <c r="J9" s="867">
        <f>J5-J6-J7-J8</f>
        <v>1909</v>
      </c>
      <c r="K9" s="1155"/>
      <c r="L9" s="855">
        <v>0.005</v>
      </c>
      <c r="M9" s="901">
        <v>0.005</v>
      </c>
      <c r="N9" s="856">
        <v>0.018</v>
      </c>
      <c r="O9" s="856">
        <v>0.013</v>
      </c>
      <c r="P9" s="856">
        <v>-0.015</v>
      </c>
      <c r="Q9" s="230"/>
      <c r="S9" s="623"/>
    </row>
    <row r="10" spans="1:19" ht="14.25" customHeight="1">
      <c r="A10" s="230"/>
      <c r="C10" s="838"/>
      <c r="D10" s="1028"/>
      <c r="E10" s="499"/>
      <c r="F10" s="1028"/>
      <c r="G10" s="814"/>
      <c r="H10" s="218"/>
      <c r="I10" s="218"/>
      <c r="J10" s="665"/>
      <c r="K10" s="77"/>
      <c r="L10" s="659"/>
      <c r="M10" s="418"/>
      <c r="N10" s="843"/>
      <c r="O10" s="843"/>
      <c r="P10" s="843"/>
      <c r="Q10" s="230"/>
      <c r="S10" s="623"/>
    </row>
    <row r="11" spans="1:19" ht="14.25" customHeight="1">
      <c r="A11" s="230"/>
      <c r="C11" s="595" t="s">
        <v>508</v>
      </c>
      <c r="D11" s="1028"/>
      <c r="E11" s="499"/>
      <c r="F11" s="1028"/>
      <c r="G11" s="814"/>
      <c r="H11" s="218"/>
      <c r="I11" s="218"/>
      <c r="J11" s="665"/>
      <c r="K11" s="77"/>
      <c r="L11" s="659"/>
      <c r="M11" s="418"/>
      <c r="N11" s="843"/>
      <c r="O11" s="843"/>
      <c r="P11" s="843"/>
      <c r="Q11" s="230"/>
      <c r="R11" s="623"/>
      <c r="S11" s="623"/>
    </row>
    <row r="12" spans="1:19" ht="13.5" customHeight="1">
      <c r="A12" s="230"/>
      <c r="C12" s="74" t="s">
        <v>108</v>
      </c>
      <c r="D12" s="1039"/>
      <c r="E12" s="873">
        <f>Revenues!E11</f>
        <v>4029</v>
      </c>
      <c r="F12" s="1076"/>
      <c r="G12" s="266">
        <f>Revenues!G11</f>
        <v>1021</v>
      </c>
      <c r="H12" s="75">
        <f>Revenues!H11</f>
        <v>1021</v>
      </c>
      <c r="I12" s="75">
        <f>Revenues!I11</f>
        <v>1007</v>
      </c>
      <c r="J12" s="616">
        <f>Revenues!J11</f>
        <v>980</v>
      </c>
      <c r="K12" s="1060"/>
      <c r="L12" s="844">
        <v>-0.025</v>
      </c>
      <c r="M12" s="840">
        <v>0.01</v>
      </c>
      <c r="N12" s="841">
        <v>-0.03</v>
      </c>
      <c r="O12" s="841">
        <v>-0.024</v>
      </c>
      <c r="P12" s="841">
        <v>-0.055</v>
      </c>
      <c r="Q12" s="230"/>
      <c r="S12" s="623"/>
    </row>
    <row r="13" spans="1:19" ht="13.5" customHeight="1">
      <c r="A13" s="230"/>
      <c r="C13" s="74" t="s">
        <v>403</v>
      </c>
      <c r="D13" s="1039"/>
      <c r="E13" s="873">
        <f>Revenues!E12</f>
        <v>3255</v>
      </c>
      <c r="F13" s="1076"/>
      <c r="G13" s="266">
        <f>Revenues!G12</f>
        <v>839</v>
      </c>
      <c r="H13" s="75">
        <f>Revenues!H12</f>
        <v>809</v>
      </c>
      <c r="I13" s="75">
        <f>Revenues!I12</f>
        <v>812</v>
      </c>
      <c r="J13" s="616">
        <f>Revenues!J12</f>
        <v>795</v>
      </c>
      <c r="K13" s="1060"/>
      <c r="L13" s="844">
        <v>-0.012</v>
      </c>
      <c r="M13" s="840">
        <v>0.013</v>
      </c>
      <c r="N13" s="841">
        <v>-0.001</v>
      </c>
      <c r="O13" s="841">
        <v>-0.016</v>
      </c>
      <c r="P13" s="841">
        <v>-0.042</v>
      </c>
      <c r="Q13" s="230"/>
      <c r="S13" s="623"/>
    </row>
    <row r="14" spans="1:19" ht="13.5" customHeight="1">
      <c r="A14" s="230"/>
      <c r="C14" s="74" t="s">
        <v>152</v>
      </c>
      <c r="D14" s="1039"/>
      <c r="E14" s="873">
        <f>SUM(G14:J14)</f>
        <v>3070</v>
      </c>
      <c r="F14" s="1076"/>
      <c r="G14" s="266">
        <v>764</v>
      </c>
      <c r="H14" s="75">
        <v>763</v>
      </c>
      <c r="I14" s="75">
        <v>776</v>
      </c>
      <c r="J14" s="616">
        <v>767</v>
      </c>
      <c r="K14" s="1060"/>
      <c r="L14" s="844">
        <v>-0.007</v>
      </c>
      <c r="M14" s="840">
        <v>-0.057</v>
      </c>
      <c r="N14" s="841">
        <v>0.028</v>
      </c>
      <c r="O14" s="841">
        <v>0.024</v>
      </c>
      <c r="P14" s="841">
        <v>-0.02</v>
      </c>
      <c r="Q14" s="230"/>
      <c r="S14" s="623"/>
    </row>
    <row r="15" spans="1:19" ht="13.5" customHeight="1">
      <c r="A15" s="230"/>
      <c r="C15" s="74" t="s">
        <v>1</v>
      </c>
      <c r="D15" s="1039"/>
      <c r="E15" s="873">
        <f>SUM(G15:J15)</f>
        <v>-2536</v>
      </c>
      <c r="F15" s="1076"/>
      <c r="G15" s="266">
        <v>-648</v>
      </c>
      <c r="H15" s="75">
        <v>-620</v>
      </c>
      <c r="I15" s="75">
        <v>-635</v>
      </c>
      <c r="J15" s="616">
        <v>-633</v>
      </c>
      <c r="K15" s="1060"/>
      <c r="L15" s="844">
        <v>-0.075</v>
      </c>
      <c r="M15" s="840">
        <v>-0.05</v>
      </c>
      <c r="N15" s="841">
        <v>-0.069</v>
      </c>
      <c r="O15" s="841">
        <v>-0.068</v>
      </c>
      <c r="P15" s="1281">
        <v>-0.11</v>
      </c>
      <c r="Q15" s="230"/>
      <c r="S15" s="623"/>
    </row>
    <row r="16" spans="1:19" ht="12.75" customHeight="1">
      <c r="A16" s="230"/>
      <c r="C16" s="74"/>
      <c r="D16" s="845"/>
      <c r="E16" s="845"/>
      <c r="F16" s="845"/>
      <c r="G16" s="191"/>
      <c r="H16" s="842"/>
      <c r="I16" s="842"/>
      <c r="J16" s="842"/>
      <c r="K16" s="145"/>
      <c r="L16" s="511"/>
      <c r="M16" s="398"/>
      <c r="N16" s="842"/>
      <c r="O16" s="842"/>
      <c r="P16" s="842"/>
      <c r="Q16" s="230"/>
      <c r="S16" s="623"/>
    </row>
    <row r="17" spans="1:17" ht="9" customHeight="1">
      <c r="A17" s="230"/>
      <c r="B17" s="231"/>
      <c r="C17" s="232"/>
      <c r="D17" s="232"/>
      <c r="E17" s="232"/>
      <c r="F17" s="232"/>
      <c r="G17" s="232"/>
      <c r="H17" s="232"/>
      <c r="I17" s="240"/>
      <c r="J17" s="232"/>
      <c r="K17" s="232"/>
      <c r="L17" s="242"/>
      <c r="M17" s="242"/>
      <c r="N17" s="232"/>
      <c r="O17" s="232"/>
      <c r="P17" s="232"/>
      <c r="Q17" s="230"/>
    </row>
    <row r="18" spans="1:17" ht="13.5" customHeight="1">
      <c r="A18" s="83"/>
      <c r="B18" s="171"/>
      <c r="C18" s="152"/>
      <c r="D18" s="72"/>
      <c r="E18" s="72"/>
      <c r="F18" s="72"/>
      <c r="G18" s="72"/>
      <c r="H18" s="72"/>
      <c r="I18" s="385"/>
      <c r="J18" s="72"/>
      <c r="K18" s="72"/>
      <c r="L18" s="72"/>
      <c r="M18" s="72"/>
      <c r="N18" s="72"/>
      <c r="O18" s="72"/>
      <c r="P18" s="72"/>
      <c r="Q18" s="83"/>
    </row>
    <row r="19" spans="1:17" ht="9" customHeight="1">
      <c r="A19" s="230"/>
      <c r="B19" s="231"/>
      <c r="C19" s="232"/>
      <c r="D19" s="232"/>
      <c r="E19" s="232"/>
      <c r="F19" s="232"/>
      <c r="G19" s="232"/>
      <c r="H19" s="232"/>
      <c r="I19" s="240"/>
      <c r="J19" s="232"/>
      <c r="K19" s="232"/>
      <c r="L19" s="233"/>
      <c r="M19" s="233"/>
      <c r="N19" s="232"/>
      <c r="O19" s="232"/>
      <c r="P19" s="232"/>
      <c r="Q19" s="230"/>
    </row>
    <row r="20" spans="1:17" ht="15" customHeight="1">
      <c r="A20" s="235"/>
      <c r="C20" s="313" t="s">
        <v>511</v>
      </c>
      <c r="D20" s="516"/>
      <c r="E20" s="477">
        <v>2008</v>
      </c>
      <c r="F20" s="516"/>
      <c r="G20" s="49" t="s">
        <v>534</v>
      </c>
      <c r="H20" s="50" t="s">
        <v>500</v>
      </c>
      <c r="I20" s="50" t="s">
        <v>408</v>
      </c>
      <c r="J20" s="50" t="s">
        <v>319</v>
      </c>
      <c r="K20" s="48"/>
      <c r="L20" s="516" t="s">
        <v>214</v>
      </c>
      <c r="M20" s="51" t="s">
        <v>214</v>
      </c>
      <c r="N20" s="127" t="s">
        <v>214</v>
      </c>
      <c r="O20" s="127" t="s">
        <v>214</v>
      </c>
      <c r="P20" s="127" t="s">
        <v>214</v>
      </c>
      <c r="Q20" s="235"/>
    </row>
    <row r="21" spans="1:17" ht="12.75" customHeight="1">
      <c r="A21" s="230"/>
      <c r="C21" s="311" t="s">
        <v>509</v>
      </c>
      <c r="D21" s="608"/>
      <c r="E21" s="477"/>
      <c r="F21" s="608"/>
      <c r="G21" s="49"/>
      <c r="H21" s="50"/>
      <c r="I21" s="50"/>
      <c r="J21" s="195"/>
      <c r="K21" s="71"/>
      <c r="L21" s="608" t="s">
        <v>536</v>
      </c>
      <c r="M21" s="137" t="s">
        <v>535</v>
      </c>
      <c r="N21" s="846" t="s">
        <v>501</v>
      </c>
      <c r="O21" s="846" t="s">
        <v>407</v>
      </c>
      <c r="P21" s="846" t="s">
        <v>503</v>
      </c>
      <c r="Q21" s="230"/>
    </row>
    <row r="22" spans="1:17" ht="7.5" customHeight="1">
      <c r="A22" s="230"/>
      <c r="C22" s="8"/>
      <c r="D22" s="479"/>
      <c r="E22" s="477"/>
      <c r="F22" s="479"/>
      <c r="G22" s="49"/>
      <c r="H22" s="50"/>
      <c r="I22" s="50"/>
      <c r="J22" s="195"/>
      <c r="K22" s="71"/>
      <c r="L22" s="630"/>
      <c r="M22" s="395"/>
      <c r="N22" s="195"/>
      <c r="O22" s="195"/>
      <c r="P22" s="195"/>
      <c r="Q22" s="230"/>
    </row>
    <row r="23" spans="1:17" ht="14.25" customHeight="1">
      <c r="A23" s="230"/>
      <c r="C23" s="223" t="s">
        <v>504</v>
      </c>
      <c r="D23" s="1027"/>
      <c r="E23" s="499">
        <f>SUM(G23:J23)</f>
        <v>10274</v>
      </c>
      <c r="F23" s="1027"/>
      <c r="G23" s="814">
        <v>2616</v>
      </c>
      <c r="H23" s="218">
        <v>2536</v>
      </c>
      <c r="I23" s="218">
        <v>2580</v>
      </c>
      <c r="J23" s="218">
        <v>2542</v>
      </c>
      <c r="K23" s="206"/>
      <c r="L23" s="1283">
        <v>0.18</v>
      </c>
      <c r="M23" s="271">
        <v>-0.007</v>
      </c>
      <c r="N23" s="1284">
        <v>0.24</v>
      </c>
      <c r="O23" s="1284">
        <v>0.26</v>
      </c>
      <c r="P23" s="1284">
        <v>0.27</v>
      </c>
      <c r="Q23" s="230"/>
    </row>
    <row r="24" spans="1:17" ht="13.5" customHeight="1">
      <c r="A24" s="230"/>
      <c r="C24" s="74" t="s">
        <v>505</v>
      </c>
      <c r="D24" s="1039"/>
      <c r="E24" s="873">
        <f>SUM(G24:J24)</f>
        <v>1870</v>
      </c>
      <c r="F24" s="845"/>
      <c r="G24" s="266">
        <v>425</v>
      </c>
      <c r="H24" s="75">
        <v>449</v>
      </c>
      <c r="I24" s="75">
        <v>492</v>
      </c>
      <c r="J24" s="616">
        <v>504</v>
      </c>
      <c r="K24" s="71"/>
      <c r="L24" s="850"/>
      <c r="M24" s="851"/>
      <c r="N24" s="852"/>
      <c r="O24" s="852"/>
      <c r="P24" s="852"/>
      <c r="Q24" s="230"/>
    </row>
    <row r="25" spans="1:17" ht="13.5" customHeight="1">
      <c r="A25" s="230"/>
      <c r="C25" s="74" t="s">
        <v>506</v>
      </c>
      <c r="D25" s="1039"/>
      <c r="E25" s="873">
        <f>SUM(G25:J25)</f>
        <v>733</v>
      </c>
      <c r="F25" s="845"/>
      <c r="G25" s="266">
        <v>189</v>
      </c>
      <c r="H25" s="75">
        <v>177</v>
      </c>
      <c r="I25" s="75">
        <v>188</v>
      </c>
      <c r="J25" s="616">
        <v>179</v>
      </c>
      <c r="K25" s="71"/>
      <c r="L25" s="845"/>
      <c r="M25" s="191"/>
      <c r="N25" s="842"/>
      <c r="O25" s="842"/>
      <c r="P25" s="842"/>
      <c r="Q25" s="230"/>
    </row>
    <row r="26" spans="1:17" ht="13.5" customHeight="1">
      <c r="A26" s="230"/>
      <c r="C26" s="74" t="s">
        <v>507</v>
      </c>
      <c r="D26" s="1039"/>
      <c r="E26" s="1080">
        <f>SUM(G26:J26)</f>
        <v>122</v>
      </c>
      <c r="F26" s="845"/>
      <c r="G26" s="847">
        <v>92</v>
      </c>
      <c r="H26" s="848">
        <v>6</v>
      </c>
      <c r="I26" s="848">
        <v>7</v>
      </c>
      <c r="J26" s="849">
        <v>17</v>
      </c>
      <c r="K26" s="858"/>
      <c r="L26" s="845"/>
      <c r="M26" s="191"/>
      <c r="N26" s="842"/>
      <c r="O26" s="842"/>
      <c r="P26" s="842"/>
      <c r="Q26" s="230"/>
    </row>
    <row r="27" spans="1:18" ht="14.25" customHeight="1">
      <c r="A27" s="230"/>
      <c r="B27" s="217"/>
      <c r="C27" s="223" t="s">
        <v>512</v>
      </c>
      <c r="D27" s="1233"/>
      <c r="E27" s="1075">
        <f>E23-E24-E25-E26</f>
        <v>7549</v>
      </c>
      <c r="F27" s="1028"/>
      <c r="G27" s="853">
        <f>G23-G24-G25-G26</f>
        <v>1910</v>
      </c>
      <c r="H27" s="854">
        <f>H23-H24-H25-H26</f>
        <v>1904</v>
      </c>
      <c r="I27" s="854">
        <f>I23-I24-I25-I26</f>
        <v>1893</v>
      </c>
      <c r="J27" s="857">
        <f>J23-J24-J25-J26</f>
        <v>1842</v>
      </c>
      <c r="K27" s="1155"/>
      <c r="L27" s="855">
        <v>-0.003</v>
      </c>
      <c r="M27" s="901">
        <v>0.016</v>
      </c>
      <c r="N27" s="856">
        <v>0.005</v>
      </c>
      <c r="O27" s="856">
        <v>-0.001</v>
      </c>
      <c r="P27" s="856">
        <v>-0.031</v>
      </c>
      <c r="Q27" s="1156"/>
      <c r="R27" s="210"/>
    </row>
    <row r="28" spans="1:17" ht="14.25" customHeight="1">
      <c r="A28" s="230"/>
      <c r="C28" s="838"/>
      <c r="D28" s="1028"/>
      <c r="E28" s="499"/>
      <c r="F28" s="1028"/>
      <c r="G28" s="814"/>
      <c r="H28" s="218"/>
      <c r="I28" s="218"/>
      <c r="J28" s="665"/>
      <c r="K28" s="77"/>
      <c r="L28" s="659"/>
      <c r="M28" s="418"/>
      <c r="N28" s="843"/>
      <c r="O28" s="843"/>
      <c r="P28" s="843"/>
      <c r="Q28" s="230"/>
    </row>
    <row r="29" spans="1:17" ht="14.25" customHeight="1">
      <c r="A29" s="230"/>
      <c r="C29" s="595" t="s">
        <v>508</v>
      </c>
      <c r="D29" s="1028"/>
      <c r="E29" s="499"/>
      <c r="F29" s="1028"/>
      <c r="G29" s="814"/>
      <c r="H29" s="218"/>
      <c r="I29" s="218"/>
      <c r="J29" s="665"/>
      <c r="K29" s="77"/>
      <c r="L29" s="659"/>
      <c r="M29" s="418"/>
      <c r="N29" s="843"/>
      <c r="O29" s="843"/>
      <c r="P29" s="843"/>
      <c r="Q29" s="230"/>
    </row>
    <row r="30" spans="1:17" ht="13.5" customHeight="1">
      <c r="A30" s="230"/>
      <c r="C30" s="74" t="s">
        <v>108</v>
      </c>
      <c r="D30" s="1039"/>
      <c r="E30" s="1077">
        <f>SUM(G30:J30)</f>
        <v>3778</v>
      </c>
      <c r="F30" s="845"/>
      <c r="G30" s="266">
        <v>955</v>
      </c>
      <c r="H30" s="75">
        <v>960</v>
      </c>
      <c r="I30" s="75">
        <v>947</v>
      </c>
      <c r="J30" s="616">
        <v>916</v>
      </c>
      <c r="K30" s="1060"/>
      <c r="L30" s="844">
        <v>-0.017</v>
      </c>
      <c r="M30" s="840">
        <v>0.014</v>
      </c>
      <c r="N30" s="841">
        <v>-0.022</v>
      </c>
      <c r="O30" s="841">
        <v>-0.01</v>
      </c>
      <c r="P30" s="841">
        <v>-0.05</v>
      </c>
      <c r="Q30" s="230"/>
    </row>
    <row r="31" spans="1:17" ht="13.5" customHeight="1">
      <c r="A31" s="230"/>
      <c r="C31" s="74" t="s">
        <v>403</v>
      </c>
      <c r="D31" s="1039"/>
      <c r="E31" s="894">
        <f>SUM(G31:J31)</f>
        <v>3089</v>
      </c>
      <c r="F31" s="845"/>
      <c r="G31" s="266">
        <v>795</v>
      </c>
      <c r="H31" s="75">
        <v>767</v>
      </c>
      <c r="I31" s="75">
        <v>772</v>
      </c>
      <c r="J31" s="616">
        <v>755</v>
      </c>
      <c r="K31" s="1060"/>
      <c r="L31" s="844">
        <v>-0.008</v>
      </c>
      <c r="M31" s="840">
        <v>0.017</v>
      </c>
      <c r="N31" s="841">
        <v>0.001</v>
      </c>
      <c r="O31" s="841">
        <v>-0.012</v>
      </c>
      <c r="P31" s="841">
        <v>-0.038</v>
      </c>
      <c r="Q31" s="230"/>
    </row>
    <row r="32" spans="1:17" ht="13.5" customHeight="1">
      <c r="A32" s="230"/>
      <c r="C32" s="74" t="s">
        <v>152</v>
      </c>
      <c r="D32" s="1039"/>
      <c r="E32" s="894">
        <f>SUM(G32:J32)</f>
        <v>680</v>
      </c>
      <c r="F32" s="845"/>
      <c r="G32" s="266">
        <v>160</v>
      </c>
      <c r="H32" s="75">
        <v>176</v>
      </c>
      <c r="I32" s="75">
        <v>174</v>
      </c>
      <c r="J32" s="616">
        <v>170</v>
      </c>
      <c r="K32" s="1060"/>
      <c r="L32" s="1282">
        <v>0.11</v>
      </c>
      <c r="M32" s="840">
        <v>0.019</v>
      </c>
      <c r="N32" s="1281">
        <v>0.21</v>
      </c>
      <c r="O32" s="1281">
        <v>0.11</v>
      </c>
      <c r="P32" s="1281">
        <v>0.12</v>
      </c>
      <c r="Q32" s="230"/>
    </row>
    <row r="33" spans="1:17" ht="13.5" customHeight="1">
      <c r="A33" s="230"/>
      <c r="C33" s="74" t="s">
        <v>1</v>
      </c>
      <c r="D33" s="1039"/>
      <c r="E33" s="894">
        <f>SUM(G33:J33)</f>
        <v>2</v>
      </c>
      <c r="F33" s="845"/>
      <c r="G33" s="266">
        <v>0</v>
      </c>
      <c r="H33" s="75">
        <v>1</v>
      </c>
      <c r="I33" s="75">
        <v>0</v>
      </c>
      <c r="J33" s="616">
        <v>1</v>
      </c>
      <c r="K33" s="858"/>
      <c r="L33" s="845"/>
      <c r="M33" s="191"/>
      <c r="N33" s="842"/>
      <c r="O33" s="842"/>
      <c r="P33" s="842"/>
      <c r="Q33" s="272"/>
    </row>
    <row r="34" spans="1:17" ht="12.75" customHeight="1">
      <c r="A34" s="230"/>
      <c r="C34" s="74"/>
      <c r="D34" s="845"/>
      <c r="E34" s="1078"/>
      <c r="F34" s="845"/>
      <c r="G34" s="191"/>
      <c r="H34" s="842"/>
      <c r="I34" s="842"/>
      <c r="J34" s="842"/>
      <c r="K34" s="145"/>
      <c r="L34" s="511"/>
      <c r="M34" s="398"/>
      <c r="N34" s="842"/>
      <c r="O34" s="842"/>
      <c r="P34" s="842"/>
      <c r="Q34" s="230"/>
    </row>
    <row r="35" spans="1:17" ht="9" customHeight="1">
      <c r="A35" s="230"/>
      <c r="B35" s="231"/>
      <c r="C35" s="232"/>
      <c r="D35" s="232"/>
      <c r="E35" s="240"/>
      <c r="F35" s="232"/>
      <c r="G35" s="232"/>
      <c r="H35" s="232"/>
      <c r="I35" s="240"/>
      <c r="J35" s="232"/>
      <c r="K35" s="232"/>
      <c r="L35" s="242"/>
      <c r="M35" s="242"/>
      <c r="N35" s="232"/>
      <c r="O35" s="232"/>
      <c r="P35" s="232"/>
      <c r="Q35" s="230"/>
    </row>
    <row r="36" spans="1:17" ht="13.5" customHeight="1">
      <c r="A36" s="83"/>
      <c r="B36" s="171"/>
      <c r="C36" s="1040"/>
      <c r="D36" s="72"/>
      <c r="E36" s="72"/>
      <c r="F36" s="72"/>
      <c r="G36" s="72"/>
      <c r="H36" s="72"/>
      <c r="I36" s="385"/>
      <c r="J36" s="72"/>
      <c r="K36" s="72"/>
      <c r="L36" s="72"/>
      <c r="M36" s="72"/>
      <c r="N36" s="72"/>
      <c r="O36" s="72"/>
      <c r="P36" s="72"/>
      <c r="Q36" s="83"/>
    </row>
    <row r="37" spans="1:17" ht="9" customHeight="1">
      <c r="A37" s="230"/>
      <c r="B37" s="231"/>
      <c r="C37" s="232"/>
      <c r="D37" s="232"/>
      <c r="E37" s="232"/>
      <c r="F37" s="232"/>
      <c r="G37" s="232"/>
      <c r="H37" s="232"/>
      <c r="I37" s="240"/>
      <c r="J37" s="232"/>
      <c r="K37" s="232"/>
      <c r="L37" s="233"/>
      <c r="M37" s="233"/>
      <c r="N37" s="232"/>
      <c r="O37" s="232"/>
      <c r="P37" s="232"/>
      <c r="Q37" s="230"/>
    </row>
    <row r="38" spans="1:17" ht="15" customHeight="1">
      <c r="A38" s="235"/>
      <c r="C38" s="313" t="s">
        <v>511</v>
      </c>
      <c r="D38" s="516"/>
      <c r="E38" s="477">
        <v>2008</v>
      </c>
      <c r="F38" s="516"/>
      <c r="G38" s="49" t="s">
        <v>534</v>
      </c>
      <c r="H38" s="50" t="s">
        <v>500</v>
      </c>
      <c r="I38" s="50" t="s">
        <v>408</v>
      </c>
      <c r="J38" s="50" t="s">
        <v>319</v>
      </c>
      <c r="K38" s="48"/>
      <c r="L38" s="516" t="s">
        <v>214</v>
      </c>
      <c r="M38" s="51" t="s">
        <v>214</v>
      </c>
      <c r="N38" s="127" t="s">
        <v>214</v>
      </c>
      <c r="O38" s="127" t="s">
        <v>214</v>
      </c>
      <c r="P38" s="127" t="s">
        <v>214</v>
      </c>
      <c r="Q38" s="235"/>
    </row>
    <row r="39" spans="1:17" ht="12.75" customHeight="1">
      <c r="A39" s="230"/>
      <c r="C39" s="311" t="s">
        <v>502</v>
      </c>
      <c r="D39" s="608"/>
      <c r="E39" s="477"/>
      <c r="F39" s="608"/>
      <c r="G39" s="49"/>
      <c r="H39" s="50"/>
      <c r="I39" s="50"/>
      <c r="J39" s="195"/>
      <c r="K39" s="71"/>
      <c r="L39" s="608" t="s">
        <v>536</v>
      </c>
      <c r="M39" s="137" t="s">
        <v>535</v>
      </c>
      <c r="N39" s="846" t="s">
        <v>501</v>
      </c>
      <c r="O39" s="846" t="s">
        <v>407</v>
      </c>
      <c r="P39" s="846" t="s">
        <v>503</v>
      </c>
      <c r="Q39" s="230"/>
    </row>
    <row r="40" spans="1:17" ht="7.5" customHeight="1">
      <c r="A40" s="230"/>
      <c r="C40" s="8"/>
      <c r="D40" s="479"/>
      <c r="E40" s="477"/>
      <c r="F40" s="479"/>
      <c r="G40" s="49"/>
      <c r="H40" s="50"/>
      <c r="I40" s="50"/>
      <c r="J40" s="195"/>
      <c r="K40" s="71"/>
      <c r="L40" s="630"/>
      <c r="M40" s="395"/>
      <c r="N40" s="195"/>
      <c r="O40" s="195"/>
      <c r="P40" s="195"/>
      <c r="Q40" s="230"/>
    </row>
    <row r="41" spans="1:17" ht="14.25" customHeight="1">
      <c r="A41" s="230"/>
      <c r="C41" s="223" t="s">
        <v>504</v>
      </c>
      <c r="D41" s="664"/>
      <c r="E41" s="499">
        <f>'Profit &amp; Margin'!E65</f>
        <v>3555</v>
      </c>
      <c r="F41" s="664"/>
      <c r="G41" s="814">
        <f>'Profit &amp; Margin'!G65</f>
        <v>888</v>
      </c>
      <c r="H41" s="218">
        <f>'Profit &amp; Margin'!H65</f>
        <v>890</v>
      </c>
      <c r="I41" s="218">
        <f>'Profit &amp; Margin'!I65</f>
        <v>900</v>
      </c>
      <c r="J41" s="218">
        <f>'Profit &amp; Margin'!J65</f>
        <v>877</v>
      </c>
      <c r="K41" s="206"/>
      <c r="L41" s="610">
        <v>0.018</v>
      </c>
      <c r="M41" s="271">
        <v>0.002</v>
      </c>
      <c r="N41" s="839">
        <v>0.06</v>
      </c>
      <c r="O41" s="839">
        <v>-0.007</v>
      </c>
      <c r="P41" s="839">
        <v>0.021</v>
      </c>
      <c r="Q41" s="230"/>
    </row>
    <row r="42" spans="1:17" ht="13.5" customHeight="1">
      <c r="A42" s="230"/>
      <c r="C42" s="74" t="s">
        <v>505</v>
      </c>
      <c r="D42" s="1039"/>
      <c r="E42" s="1080">
        <f>'Profit &amp; Margin'!E60</f>
        <v>79</v>
      </c>
      <c r="F42" s="845"/>
      <c r="G42" s="266">
        <f>'Profit &amp; Margin'!G60</f>
        <v>3</v>
      </c>
      <c r="H42" s="75">
        <f>'Profit &amp; Margin'!H60</f>
        <v>18</v>
      </c>
      <c r="I42" s="75">
        <f>'Profit &amp; Margin'!I60</f>
        <v>34</v>
      </c>
      <c r="J42" s="616">
        <f>'Profit &amp; Margin'!J60</f>
        <v>24</v>
      </c>
      <c r="K42" s="71"/>
      <c r="L42" s="850"/>
      <c r="M42" s="851"/>
      <c r="N42" s="852"/>
      <c r="O42" s="852"/>
      <c r="P42" s="852"/>
      <c r="Q42" s="230"/>
    </row>
    <row r="43" spans="1:17" ht="13.5" customHeight="1">
      <c r="A43" s="230"/>
      <c r="C43" s="74" t="s">
        <v>506</v>
      </c>
      <c r="D43" s="1039"/>
      <c r="E43" s="1074">
        <f>'Profit &amp; Margin'!E62</f>
        <v>27</v>
      </c>
      <c r="F43" s="845"/>
      <c r="G43" s="266">
        <f>'Profit &amp; Margin'!G62</f>
        <v>7</v>
      </c>
      <c r="H43" s="75">
        <f>'Profit &amp; Margin'!H62</f>
        <v>7</v>
      </c>
      <c r="I43" s="75">
        <f>'Profit &amp; Margin'!I62</f>
        <v>7</v>
      </c>
      <c r="J43" s="616">
        <f>'Profit &amp; Margin'!J62</f>
        <v>6</v>
      </c>
      <c r="K43" s="71"/>
      <c r="L43" s="845"/>
      <c r="M43" s="191"/>
      <c r="N43" s="842"/>
      <c r="O43" s="842"/>
      <c r="P43" s="842"/>
      <c r="Q43" s="230"/>
    </row>
    <row r="44" spans="1:17" ht="13.5" customHeight="1">
      <c r="A44" s="230"/>
      <c r="C44" s="74" t="s">
        <v>510</v>
      </c>
      <c r="D44" s="1039"/>
      <c r="E44" s="1080">
        <f>SUM(G44:J44)</f>
        <v>-13</v>
      </c>
      <c r="F44" s="845"/>
      <c r="G44" s="1219" t="s">
        <v>533</v>
      </c>
      <c r="H44" s="902" t="s">
        <v>533</v>
      </c>
      <c r="I44" s="848">
        <v>-11</v>
      </c>
      <c r="J44" s="849">
        <v>-2</v>
      </c>
      <c r="K44" s="71"/>
      <c r="L44" s="845"/>
      <c r="M44" s="191"/>
      <c r="N44" s="842"/>
      <c r="O44" s="842"/>
      <c r="P44" s="842"/>
      <c r="Q44" s="230"/>
    </row>
    <row r="45" spans="1:17" ht="13.5" customHeight="1">
      <c r="A45" s="230"/>
      <c r="C45" s="74" t="s">
        <v>507</v>
      </c>
      <c r="D45" s="1039"/>
      <c r="E45" s="1080">
        <f>SUM(G45:J45)</f>
        <v>120</v>
      </c>
      <c r="F45" s="845"/>
      <c r="G45" s="1024">
        <v>89</v>
      </c>
      <c r="H45" s="848">
        <v>7</v>
      </c>
      <c r="I45" s="848">
        <v>6</v>
      </c>
      <c r="J45" s="849">
        <v>18</v>
      </c>
      <c r="K45" s="858"/>
      <c r="L45" s="845"/>
      <c r="M45" s="191"/>
      <c r="N45" s="842"/>
      <c r="O45" s="842"/>
      <c r="P45" s="842"/>
      <c r="Q45" s="230"/>
    </row>
    <row r="46" spans="1:17" ht="14.25" customHeight="1">
      <c r="A46" s="230"/>
      <c r="B46" s="217"/>
      <c r="C46" s="223" t="s">
        <v>246</v>
      </c>
      <c r="D46" s="1233"/>
      <c r="E46" s="1075">
        <f>E41-SUM(E42:E45)</f>
        <v>3342</v>
      </c>
      <c r="F46" s="1028"/>
      <c r="G46" s="219">
        <f>G41-SUM(G42:G45)</f>
        <v>789</v>
      </c>
      <c r="H46" s="854">
        <f>H41-SUM(H42:H45)</f>
        <v>858</v>
      </c>
      <c r="I46" s="854">
        <f>I41-SUM(I42:I45)</f>
        <v>864</v>
      </c>
      <c r="J46" s="857">
        <f>J41-SUM(J42:J45)</f>
        <v>831</v>
      </c>
      <c r="K46" s="1155"/>
      <c r="L46" s="855">
        <v>0.01</v>
      </c>
      <c r="M46" s="901">
        <v>-0.017</v>
      </c>
      <c r="N46" s="856">
        <v>0.066</v>
      </c>
      <c r="O46" s="856">
        <v>0.021</v>
      </c>
      <c r="P46" s="856">
        <v>-0.027</v>
      </c>
      <c r="Q46" s="230"/>
    </row>
    <row r="47" spans="1:17" ht="14.25" customHeight="1">
      <c r="A47" s="230"/>
      <c r="C47" s="838"/>
      <c r="D47" s="1028"/>
      <c r="E47" s="499"/>
      <c r="F47" s="1028"/>
      <c r="G47" s="814"/>
      <c r="H47" s="218"/>
      <c r="I47" s="218"/>
      <c r="J47" s="665"/>
      <c r="K47" s="77"/>
      <c r="L47" s="659"/>
      <c r="M47" s="418"/>
      <c r="N47" s="843"/>
      <c r="O47" s="843"/>
      <c r="P47" s="843"/>
      <c r="Q47" s="230"/>
    </row>
    <row r="48" spans="1:17" ht="14.25" customHeight="1">
      <c r="A48" s="230"/>
      <c r="C48" s="595" t="s">
        <v>508</v>
      </c>
      <c r="D48" s="1028"/>
      <c r="E48" s="499"/>
      <c r="F48" s="1028"/>
      <c r="G48" s="814"/>
      <c r="H48" s="218"/>
      <c r="I48" s="218"/>
      <c r="J48" s="665"/>
      <c r="K48" s="77"/>
      <c r="L48" s="659"/>
      <c r="M48" s="418"/>
      <c r="N48" s="843"/>
      <c r="O48" s="843"/>
      <c r="P48" s="843"/>
      <c r="Q48" s="230"/>
    </row>
    <row r="49" spans="1:17" ht="13.5" customHeight="1">
      <c r="A49" s="230"/>
      <c r="C49" s="74" t="s">
        <v>108</v>
      </c>
      <c r="D49" s="1039"/>
      <c r="E49" s="873">
        <f>'Profit &amp; Margin'!E58</f>
        <v>753</v>
      </c>
      <c r="F49" s="845"/>
      <c r="G49" s="266">
        <f>'Profit &amp; Margin'!G58</f>
        <v>163</v>
      </c>
      <c r="H49" s="75">
        <f>'Profit &amp; Margin'!H58</f>
        <v>194</v>
      </c>
      <c r="I49" s="75">
        <f>'Profit &amp; Margin'!I58</f>
        <v>202</v>
      </c>
      <c r="J49" s="616">
        <f>'Profit &amp; Margin'!J58</f>
        <v>194</v>
      </c>
      <c r="K49" s="1060"/>
      <c r="L49" s="844">
        <v>0.065</v>
      </c>
      <c r="M49" s="840">
        <v>0.079</v>
      </c>
      <c r="N49" s="841">
        <v>0.084</v>
      </c>
      <c r="O49" s="841">
        <v>0.031</v>
      </c>
      <c r="P49" s="841">
        <v>0.072</v>
      </c>
      <c r="Q49" s="230"/>
    </row>
    <row r="50" spans="1:17" ht="13.5" customHeight="1">
      <c r="A50" s="230"/>
      <c r="C50" s="74" t="s">
        <v>403</v>
      </c>
      <c r="D50" s="1039"/>
      <c r="E50" s="873">
        <f>'Profit &amp; Margin'!E59</f>
        <v>776</v>
      </c>
      <c r="F50" s="845"/>
      <c r="G50" s="266">
        <f>'Profit &amp; Margin'!G59</f>
        <v>189</v>
      </c>
      <c r="H50" s="75">
        <f>'Profit &amp; Margin'!H59</f>
        <v>199</v>
      </c>
      <c r="I50" s="75">
        <f>'Profit &amp; Margin'!I59</f>
        <v>198</v>
      </c>
      <c r="J50" s="616">
        <f>'Profit &amp; Margin'!J59</f>
        <v>190</v>
      </c>
      <c r="K50" s="1060"/>
      <c r="L50" s="844">
        <v>0.033</v>
      </c>
      <c r="M50" s="840">
        <v>0.044</v>
      </c>
      <c r="N50" s="841">
        <v>0.064</v>
      </c>
      <c r="O50" s="841">
        <v>0.048</v>
      </c>
      <c r="P50" s="841">
        <v>-0.021</v>
      </c>
      <c r="Q50" s="230"/>
    </row>
    <row r="51" spans="1:17" ht="13.5" customHeight="1">
      <c r="A51" s="230"/>
      <c r="C51" s="74" t="s">
        <v>152</v>
      </c>
      <c r="D51" s="1039"/>
      <c r="E51" s="873">
        <f>SUM(G51:J51)</f>
        <v>1776</v>
      </c>
      <c r="F51" s="845"/>
      <c r="G51" s="266">
        <v>433</v>
      </c>
      <c r="H51" s="75">
        <v>457</v>
      </c>
      <c r="I51" s="75">
        <v>442</v>
      </c>
      <c r="J51" s="616">
        <v>444</v>
      </c>
      <c r="K51" s="1060"/>
      <c r="L51" s="1079">
        <v>-0.025</v>
      </c>
      <c r="M51" s="840">
        <v>-0.044</v>
      </c>
      <c r="N51" s="841">
        <v>0.051</v>
      </c>
      <c r="O51" s="841">
        <v>-0.043</v>
      </c>
      <c r="P51" s="841">
        <v>-0.059</v>
      </c>
      <c r="Q51" s="230"/>
    </row>
    <row r="52" spans="1:17" ht="13.5" customHeight="1">
      <c r="A52" s="230"/>
      <c r="C52" s="74" t="s">
        <v>1</v>
      </c>
      <c r="D52" s="1039"/>
      <c r="E52" s="873">
        <f>SUM(G52:J52)</f>
        <v>37</v>
      </c>
      <c r="F52" s="845"/>
      <c r="G52" s="266">
        <v>4</v>
      </c>
      <c r="H52" s="75">
        <v>8</v>
      </c>
      <c r="I52" s="75">
        <v>22</v>
      </c>
      <c r="J52" s="616">
        <v>3</v>
      </c>
      <c r="K52" s="858"/>
      <c r="L52" s="845"/>
      <c r="M52" s="191"/>
      <c r="N52" s="842"/>
      <c r="O52" s="842"/>
      <c r="P52" s="842"/>
      <c r="Q52" s="230"/>
    </row>
    <row r="53" spans="1:17" ht="12.75" customHeight="1">
      <c r="A53" s="230"/>
      <c r="C53" s="74"/>
      <c r="D53" s="845"/>
      <c r="E53" s="845"/>
      <c r="F53" s="845"/>
      <c r="G53" s="191"/>
      <c r="H53" s="842"/>
      <c r="I53" s="842"/>
      <c r="J53" s="842"/>
      <c r="K53" s="145"/>
      <c r="L53" s="511"/>
      <c r="M53" s="398"/>
      <c r="N53" s="842"/>
      <c r="O53" s="842"/>
      <c r="P53" s="842"/>
      <c r="Q53" s="230"/>
    </row>
    <row r="54" spans="1:17" ht="9" customHeight="1">
      <c r="A54" s="230"/>
      <c r="B54" s="231"/>
      <c r="C54" s="232"/>
      <c r="D54" s="232"/>
      <c r="E54" s="232"/>
      <c r="F54" s="232"/>
      <c r="G54" s="232"/>
      <c r="H54" s="232"/>
      <c r="I54" s="240"/>
      <c r="J54" s="232"/>
      <c r="K54" s="232"/>
      <c r="L54" s="242"/>
      <c r="M54" s="242"/>
      <c r="N54" s="232"/>
      <c r="O54" s="232"/>
      <c r="P54" s="232"/>
      <c r="Q54" s="230"/>
    </row>
    <row r="55" spans="1:255" ht="13.5" customHeight="1">
      <c r="A55" s="83"/>
      <c r="B55" s="171" t="s">
        <v>573</v>
      </c>
      <c r="C55" s="72"/>
      <c r="D55" s="642"/>
      <c r="E55" s="639"/>
      <c r="F55" s="642"/>
      <c r="G55" s="639"/>
      <c r="H55" s="639"/>
      <c r="I55" s="639"/>
      <c r="J55" s="639"/>
      <c r="K55" s="152"/>
      <c r="L55" s="642"/>
      <c r="M55" s="642"/>
      <c r="N55" s="642"/>
      <c r="O55" s="83"/>
      <c r="P55" s="642"/>
      <c r="Q55" s="83"/>
      <c r="R55" s="638"/>
      <c r="S55" s="638"/>
      <c r="T55" s="443"/>
      <c r="U55" s="638"/>
      <c r="V55" s="639"/>
      <c r="W55" s="171"/>
      <c r="X55" s="83"/>
      <c r="Y55" s="544"/>
      <c r="Z55" s="71"/>
      <c r="AA55" s="344"/>
      <c r="AB55" s="544"/>
      <c r="AC55" s="71"/>
      <c r="AD55" s="344"/>
      <c r="AE55" s="544"/>
      <c r="AF55" s="71"/>
      <c r="AG55" s="344"/>
      <c r="AH55" s="544"/>
      <c r="AI55" s="71"/>
      <c r="AJ55" s="344"/>
      <c r="AK55" s="544"/>
      <c r="AL55" s="71"/>
      <c r="AM55" s="344"/>
      <c r="AN55" s="544"/>
      <c r="AO55" s="71"/>
      <c r="AP55" s="344"/>
      <c r="AQ55" s="544"/>
      <c r="AR55" s="71"/>
      <c r="AS55" s="344"/>
      <c r="AT55" s="544"/>
      <c r="AU55" s="71"/>
      <c r="AV55" s="344"/>
      <c r="AW55" s="544"/>
      <c r="AX55" s="71"/>
      <c r="AY55" s="344"/>
      <c r="AZ55" s="544"/>
      <c r="BA55" s="71"/>
      <c r="BB55" s="344"/>
      <c r="BC55" s="544"/>
      <c r="BD55" s="71"/>
      <c r="BE55" s="344"/>
      <c r="BF55" s="544"/>
      <c r="BG55" s="71"/>
      <c r="BH55" s="344"/>
      <c r="BI55" s="544"/>
      <c r="BJ55" s="71"/>
      <c r="BK55" s="344"/>
      <c r="BL55" s="544"/>
      <c r="BM55" s="71"/>
      <c r="BN55" s="344"/>
      <c r="BO55" s="544"/>
      <c r="BP55" s="71"/>
      <c r="BQ55" s="344"/>
      <c r="BR55" s="544"/>
      <c r="BS55" s="71"/>
      <c r="BT55" s="344"/>
      <c r="BU55" s="544"/>
      <c r="BV55" s="71"/>
      <c r="BW55" s="344"/>
      <c r="BX55" s="544"/>
      <c r="BY55" s="71"/>
      <c r="BZ55" s="344"/>
      <c r="CA55" s="544"/>
      <c r="CB55" s="71"/>
      <c r="CC55" s="344"/>
      <c r="CD55" s="544"/>
      <c r="CE55" s="71"/>
      <c r="CF55" s="344"/>
      <c r="CG55" s="544"/>
      <c r="CH55" s="71"/>
      <c r="CI55" s="344"/>
      <c r="CJ55" s="544"/>
      <c r="CK55" s="71"/>
      <c r="CL55" s="344"/>
      <c r="CM55" s="544"/>
      <c r="CN55" s="71"/>
      <c r="CO55" s="344"/>
      <c r="CP55" s="544"/>
      <c r="CQ55" s="71"/>
      <c r="CR55" s="344"/>
      <c r="CS55" s="544"/>
      <c r="CT55" s="71"/>
      <c r="CU55" s="344"/>
      <c r="CV55" s="544"/>
      <c r="CW55" s="71"/>
      <c r="CX55" s="344"/>
      <c r="CY55" s="544"/>
      <c r="CZ55" s="71"/>
      <c r="DA55" s="344"/>
      <c r="DB55" s="544"/>
      <c r="DC55" s="71"/>
      <c r="DD55" s="344"/>
      <c r="DE55" s="544"/>
      <c r="DF55" s="71"/>
      <c r="DG55" s="344"/>
      <c r="DH55" s="544"/>
      <c r="DI55" s="71"/>
      <c r="DJ55" s="344"/>
      <c r="DK55" s="544"/>
      <c r="DL55" s="71"/>
      <c r="DM55" s="344"/>
      <c r="DN55" s="544"/>
      <c r="DO55" s="71"/>
      <c r="DP55" s="344"/>
      <c r="DQ55" s="544"/>
      <c r="DR55" s="71"/>
      <c r="DS55" s="344"/>
      <c r="DT55" s="544"/>
      <c r="DU55" s="71"/>
      <c r="DV55" s="344"/>
      <c r="DW55" s="544"/>
      <c r="DX55" s="71"/>
      <c r="DY55" s="344"/>
      <c r="DZ55" s="544"/>
      <c r="EA55" s="71"/>
      <c r="EB55" s="344"/>
      <c r="EC55" s="544"/>
      <c r="ED55" s="71"/>
      <c r="EE55" s="344"/>
      <c r="EF55" s="544"/>
      <c r="EG55" s="71"/>
      <c r="EH55" s="344"/>
      <c r="EI55" s="544"/>
      <c r="EJ55" s="71"/>
      <c r="EK55" s="344"/>
      <c r="EL55" s="544"/>
      <c r="EM55" s="71"/>
      <c r="EN55" s="344"/>
      <c r="EO55" s="544"/>
      <c r="EP55" s="71"/>
      <c r="EQ55" s="344"/>
      <c r="ER55" s="544"/>
      <c r="ES55" s="71"/>
      <c r="ET55" s="344"/>
      <c r="EU55" s="544"/>
      <c r="EV55" s="71"/>
      <c r="EW55" s="344"/>
      <c r="EX55" s="544"/>
      <c r="EY55" s="71"/>
      <c r="EZ55" s="344"/>
      <c r="FA55" s="544"/>
      <c r="FB55" s="71"/>
      <c r="FC55" s="344"/>
      <c r="FD55" s="544"/>
      <c r="FE55" s="71"/>
      <c r="FF55" s="344"/>
      <c r="FG55" s="544"/>
      <c r="FH55" s="71"/>
      <c r="FI55" s="344"/>
      <c r="FJ55" s="544"/>
      <c r="FK55" s="71"/>
      <c r="FL55" s="344"/>
      <c r="FM55" s="544"/>
      <c r="FN55" s="71"/>
      <c r="FO55" s="344"/>
      <c r="FP55" s="544"/>
      <c r="FQ55" s="71"/>
      <c r="FR55" s="344"/>
      <c r="FS55" s="544"/>
      <c r="FT55" s="71"/>
      <c r="FU55" s="344"/>
      <c r="FV55" s="544"/>
      <c r="FW55" s="71"/>
      <c r="FX55" s="344"/>
      <c r="FY55" s="544"/>
      <c r="FZ55" s="71"/>
      <c r="GA55" s="344"/>
      <c r="GB55" s="544"/>
      <c r="GC55" s="71"/>
      <c r="GD55" s="344"/>
      <c r="GE55" s="544"/>
      <c r="GF55" s="71"/>
      <c r="GG55" s="344"/>
      <c r="GH55" s="544"/>
      <c r="GI55" s="71"/>
      <c r="GJ55" s="344"/>
      <c r="GK55" s="544"/>
      <c r="GL55" s="71"/>
      <c r="GM55" s="344"/>
      <c r="GN55" s="544"/>
      <c r="GO55" s="71"/>
      <c r="GP55" s="344"/>
      <c r="GQ55" s="544"/>
      <c r="GR55" s="71"/>
      <c r="GS55" s="344"/>
      <c r="GT55" s="544"/>
      <c r="GU55" s="71"/>
      <c r="GV55" s="344"/>
      <c r="GW55" s="544"/>
      <c r="GX55" s="71"/>
      <c r="GY55" s="344"/>
      <c r="GZ55" s="544"/>
      <c r="HA55" s="71"/>
      <c r="HB55" s="344"/>
      <c r="HC55" s="544"/>
      <c r="HD55" s="71"/>
      <c r="HE55" s="344"/>
      <c r="HF55" s="544"/>
      <c r="HG55" s="71"/>
      <c r="HH55" s="344"/>
      <c r="HI55" s="544"/>
      <c r="HJ55" s="71"/>
      <c r="HK55" s="344"/>
      <c r="HL55" s="544"/>
      <c r="HM55" s="71"/>
      <c r="HN55" s="344"/>
      <c r="HO55" s="544"/>
      <c r="HP55" s="71"/>
      <c r="HQ55" s="344"/>
      <c r="HR55" s="544"/>
      <c r="HS55" s="71"/>
      <c r="HT55" s="344"/>
      <c r="HU55" s="544"/>
      <c r="HV55" s="71"/>
      <c r="HW55" s="344"/>
      <c r="HX55" s="544"/>
      <c r="HY55" s="71"/>
      <c r="HZ55" s="344"/>
      <c r="IA55" s="544"/>
      <c r="IB55" s="71"/>
      <c r="IC55" s="344"/>
      <c r="ID55" s="544"/>
      <c r="IE55" s="71"/>
      <c r="IF55" s="344"/>
      <c r="IG55" s="544"/>
      <c r="IH55" s="71"/>
      <c r="II55" s="344"/>
      <c r="IJ55" s="544"/>
      <c r="IK55" s="71"/>
      <c r="IL55" s="344"/>
      <c r="IM55" s="544"/>
      <c r="IN55" s="71"/>
      <c r="IO55" s="344"/>
      <c r="IP55" s="544"/>
      <c r="IQ55" s="71"/>
      <c r="IR55" s="344"/>
      <c r="IS55" s="544"/>
      <c r="IT55" s="71"/>
      <c r="IU55" s="344"/>
    </row>
    <row r="75" spans="12:13" ht="13.5">
      <c r="L75" s="439"/>
      <c r="M75" s="439"/>
    </row>
  </sheetData>
  <sheetProtection password="C7A0" sheet="1" objects="1" scenarios="1"/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68" r:id="rId1"/>
  <headerFooter alignWithMargins="0">
    <oddFooter xml:space="preserve">&amp;L&amp;"KPN Sans,Regular"KPN Investor Relations&amp;C&amp;"KPN Sans,Regular"&amp;A&amp;R&amp;"KPN Sans,Regular"Q4 2008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1.25" style="1" customWidth="1"/>
    <col min="2" max="2" width="0.875" style="1" customWidth="1"/>
    <col min="3" max="3" width="34.875" style="5" bestFit="1" customWidth="1"/>
    <col min="4" max="4" width="1.75390625" style="5" customWidth="1"/>
    <col min="5" max="5" width="9.00390625" style="5" customWidth="1"/>
    <col min="6" max="6" width="1.75390625" style="5" customWidth="1"/>
    <col min="7" max="9" width="9.00390625" style="1" customWidth="1"/>
    <col min="10" max="10" width="9.00390625" style="5" customWidth="1"/>
    <col min="11" max="11" width="1.75390625" style="5" customWidth="1"/>
    <col min="12" max="13" width="7.75390625" style="41" customWidth="1"/>
    <col min="14" max="14" width="1.75390625" style="5" customWidth="1"/>
    <col min="15" max="15" width="9.00390625" style="5" customWidth="1"/>
    <col min="16" max="16" width="1.75390625" style="5" customWidth="1"/>
    <col min="17" max="19" width="9.00390625" style="1" customWidth="1"/>
    <col min="20" max="20" width="9.00390625" style="5" customWidth="1"/>
    <col min="21" max="21" width="0.875" style="1" customWidth="1"/>
    <col min="22" max="22" width="1.25" style="1" customWidth="1"/>
    <col min="23" max="23" width="9.75390625" style="7" customWidth="1"/>
    <col min="24" max="24" width="13.125" style="7" bestFit="1" customWidth="1"/>
    <col min="25" max="16384" width="9.75390625" style="7" customWidth="1"/>
  </cols>
  <sheetData>
    <row r="1" spans="1:23" s="16" customFormat="1" ht="9" customHeight="1">
      <c r="A1" s="230" t="s">
        <v>577</v>
      </c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234"/>
      <c r="M1" s="234"/>
      <c r="N1" s="232"/>
      <c r="O1" s="232"/>
      <c r="P1" s="232" t="s">
        <v>540</v>
      </c>
      <c r="Q1" s="232"/>
      <c r="R1" s="232"/>
      <c r="S1" s="232"/>
      <c r="T1" s="232"/>
      <c r="U1" s="231"/>
      <c r="V1" s="230"/>
      <c r="W1" s="17"/>
    </row>
    <row r="2" spans="1:23" s="16" customFormat="1" ht="13.5" customHeight="1">
      <c r="A2" s="230"/>
      <c r="B2" s="476"/>
      <c r="C2" s="676" t="s">
        <v>216</v>
      </c>
      <c r="D2" s="872"/>
      <c r="E2" s="887">
        <v>2008</v>
      </c>
      <c r="F2" s="872"/>
      <c r="G2" s="49" t="s">
        <v>534</v>
      </c>
      <c r="H2" s="50" t="s">
        <v>500</v>
      </c>
      <c r="I2" s="50" t="s">
        <v>408</v>
      </c>
      <c r="J2" s="50" t="s">
        <v>319</v>
      </c>
      <c r="K2" s="125"/>
      <c r="L2" s="516" t="s">
        <v>214</v>
      </c>
      <c r="M2" s="51" t="s">
        <v>214</v>
      </c>
      <c r="N2" s="872"/>
      <c r="O2" s="887">
        <v>2007</v>
      </c>
      <c r="P2" s="872"/>
      <c r="Q2" s="49" t="s">
        <v>309</v>
      </c>
      <c r="R2" s="50" t="s">
        <v>302</v>
      </c>
      <c r="S2" s="50" t="s">
        <v>289</v>
      </c>
      <c r="T2" s="50" t="s">
        <v>265</v>
      </c>
      <c r="U2" s="70"/>
      <c r="V2" s="230"/>
      <c r="W2" s="17"/>
    </row>
    <row r="3" spans="1:23" s="16" customFormat="1" ht="13.5" customHeight="1">
      <c r="A3" s="230"/>
      <c r="B3" s="478"/>
      <c r="C3" s="311" t="s">
        <v>320</v>
      </c>
      <c r="D3" s="488"/>
      <c r="E3" s="488"/>
      <c r="F3" s="488"/>
      <c r="G3" s="49"/>
      <c r="H3" s="50"/>
      <c r="I3" s="50"/>
      <c r="J3" s="195"/>
      <c r="K3" s="71"/>
      <c r="L3" s="630" t="s">
        <v>536</v>
      </c>
      <c r="M3" s="395" t="s">
        <v>535</v>
      </c>
      <c r="N3" s="488"/>
      <c r="O3" s="488"/>
      <c r="P3" s="488"/>
      <c r="Q3" s="49"/>
      <c r="R3" s="50"/>
      <c r="S3" s="50"/>
      <c r="T3" s="195"/>
      <c r="U3" s="70"/>
      <c r="V3" s="230"/>
      <c r="W3" s="17"/>
    </row>
    <row r="4" spans="1:23" s="16" customFormat="1" ht="13.5" customHeight="1">
      <c r="A4" s="230"/>
      <c r="B4" s="478"/>
      <c r="C4" s="480"/>
      <c r="D4" s="913"/>
      <c r="E4" s="479"/>
      <c r="F4" s="913"/>
      <c r="G4" s="213"/>
      <c r="H4" s="428"/>
      <c r="I4" s="428"/>
      <c r="J4" s="195"/>
      <c r="K4" s="71"/>
      <c r="L4" s="608"/>
      <c r="M4" s="137"/>
      <c r="N4" s="913"/>
      <c r="O4" s="479"/>
      <c r="P4" s="913"/>
      <c r="Q4" s="213"/>
      <c r="R4" s="428"/>
      <c r="S4" s="428"/>
      <c r="T4" s="195"/>
      <c r="U4" s="70"/>
      <c r="V4" s="230"/>
      <c r="W4" s="17"/>
    </row>
    <row r="5" spans="1:23" s="16" customFormat="1" ht="15">
      <c r="A5" s="230"/>
      <c r="B5" s="478"/>
      <c r="C5" s="55" t="s">
        <v>367</v>
      </c>
      <c r="D5" s="914"/>
      <c r="E5" s="567"/>
      <c r="F5" s="914"/>
      <c r="G5" s="566"/>
      <c r="H5" s="568"/>
      <c r="I5" s="568"/>
      <c r="J5" s="707"/>
      <c r="K5" s="428"/>
      <c r="L5" s="615"/>
      <c r="M5" s="406"/>
      <c r="N5" s="914"/>
      <c r="O5" s="567"/>
      <c r="P5" s="914"/>
      <c r="Q5" s="566"/>
      <c r="R5" s="568"/>
      <c r="S5" s="568"/>
      <c r="T5" s="707"/>
      <c r="U5" s="70"/>
      <c r="V5" s="230"/>
      <c r="W5" s="17"/>
    </row>
    <row r="6" spans="1:23" s="16" customFormat="1" ht="13.5" customHeight="1">
      <c r="A6" s="230"/>
      <c r="B6" s="128"/>
      <c r="C6" s="60" t="s">
        <v>322</v>
      </c>
      <c r="D6" s="913"/>
      <c r="E6" s="915">
        <f>G6</f>
        <v>0.8</v>
      </c>
      <c r="F6" s="913"/>
      <c r="G6" s="677">
        <v>0.8</v>
      </c>
      <c r="H6" s="543">
        <v>0.79</v>
      </c>
      <c r="I6" s="543">
        <v>0.78</v>
      </c>
      <c r="J6" s="691">
        <v>0.78</v>
      </c>
      <c r="K6" s="481"/>
      <c r="L6" s="704"/>
      <c r="M6" s="426"/>
      <c r="N6" s="913"/>
      <c r="O6" s="915">
        <v>0.76</v>
      </c>
      <c r="P6" s="913"/>
      <c r="Q6" s="677">
        <v>0.76</v>
      </c>
      <c r="R6" s="543">
        <v>0.75</v>
      </c>
      <c r="S6" s="543">
        <v>0.73</v>
      </c>
      <c r="T6" s="691">
        <v>0.72</v>
      </c>
      <c r="U6" s="70"/>
      <c r="V6" s="230"/>
      <c r="W6" s="17"/>
    </row>
    <row r="7" spans="1:23" s="16" customFormat="1" ht="13.5" customHeight="1">
      <c r="A7" s="230"/>
      <c r="B7" s="128"/>
      <c r="C7" s="582" t="s">
        <v>321</v>
      </c>
      <c r="D7" s="913"/>
      <c r="E7" s="915">
        <f>G7</f>
        <v>0.46</v>
      </c>
      <c r="F7" s="913"/>
      <c r="G7" s="677">
        <v>0.46</v>
      </c>
      <c r="H7" s="543">
        <v>0.45</v>
      </c>
      <c r="I7" s="543">
        <v>0.44</v>
      </c>
      <c r="J7" s="691">
        <v>0.42</v>
      </c>
      <c r="K7" s="481"/>
      <c r="L7" s="704"/>
      <c r="M7" s="426"/>
      <c r="N7" s="913"/>
      <c r="O7" s="915">
        <v>0.4</v>
      </c>
      <c r="P7" s="913"/>
      <c r="Q7" s="677">
        <v>0.4</v>
      </c>
      <c r="R7" s="543">
        <v>0.38</v>
      </c>
      <c r="S7" s="543">
        <v>0.36</v>
      </c>
      <c r="T7" s="691">
        <v>0.34</v>
      </c>
      <c r="U7" s="70"/>
      <c r="V7" s="230"/>
      <c r="W7" s="17"/>
    </row>
    <row r="8" spans="1:23" s="16" customFormat="1" ht="13.5" customHeight="1">
      <c r="A8" s="230"/>
      <c r="B8" s="128"/>
      <c r="C8" s="60" t="s">
        <v>368</v>
      </c>
      <c r="D8" s="913"/>
      <c r="E8" s="915">
        <f>G8</f>
        <v>0.19</v>
      </c>
      <c r="F8" s="913"/>
      <c r="G8" s="677">
        <v>0.19</v>
      </c>
      <c r="H8" s="827">
        <v>0.19</v>
      </c>
      <c r="I8" s="827">
        <v>0.18</v>
      </c>
      <c r="J8" s="691">
        <v>0.18</v>
      </c>
      <c r="K8" s="481"/>
      <c r="L8" s="704"/>
      <c r="M8" s="426"/>
      <c r="N8" s="913"/>
      <c r="O8" s="915">
        <v>0.17</v>
      </c>
      <c r="P8" s="913"/>
      <c r="Q8" s="677">
        <v>0.17</v>
      </c>
      <c r="R8" s="543">
        <v>0.17</v>
      </c>
      <c r="S8" s="543">
        <v>0.17</v>
      </c>
      <c r="T8" s="691">
        <v>0.17</v>
      </c>
      <c r="U8" s="70"/>
      <c r="V8" s="230"/>
      <c r="W8" s="596"/>
    </row>
    <row r="9" spans="1:23" s="16" customFormat="1" ht="13.5" customHeight="1">
      <c r="A9" s="230"/>
      <c r="B9" s="478"/>
      <c r="C9" s="480"/>
      <c r="D9" s="913"/>
      <c r="E9" s="479"/>
      <c r="F9" s="913"/>
      <c r="G9" s="213"/>
      <c r="H9" s="428"/>
      <c r="I9" s="428"/>
      <c r="J9" s="195"/>
      <c r="K9" s="71"/>
      <c r="L9" s="608"/>
      <c r="M9" s="137"/>
      <c r="N9" s="913"/>
      <c r="O9" s="479"/>
      <c r="P9" s="913"/>
      <c r="Q9" s="213"/>
      <c r="R9" s="428"/>
      <c r="S9" s="428"/>
      <c r="T9" s="195"/>
      <c r="U9" s="70"/>
      <c r="V9" s="230"/>
      <c r="W9" s="17"/>
    </row>
    <row r="10" spans="1:23" s="16" customFormat="1" ht="13.5" customHeight="1">
      <c r="A10" s="230"/>
      <c r="B10" s="126"/>
      <c r="C10" s="55" t="s">
        <v>323</v>
      </c>
      <c r="D10" s="914"/>
      <c r="E10" s="567"/>
      <c r="F10" s="914"/>
      <c r="G10" s="566"/>
      <c r="H10" s="568"/>
      <c r="I10" s="568"/>
      <c r="J10" s="707"/>
      <c r="K10" s="428"/>
      <c r="L10" s="615"/>
      <c r="M10" s="406"/>
      <c r="N10" s="914"/>
      <c r="O10" s="567"/>
      <c r="P10" s="914"/>
      <c r="Q10" s="566"/>
      <c r="R10" s="568"/>
      <c r="S10" s="568"/>
      <c r="T10" s="707"/>
      <c r="U10" s="70"/>
      <c r="V10" s="230"/>
      <c r="W10" s="17"/>
    </row>
    <row r="11" spans="1:23" s="16" customFormat="1" ht="14.25">
      <c r="A11" s="230"/>
      <c r="B11" s="128"/>
      <c r="C11" s="60" t="s">
        <v>371</v>
      </c>
      <c r="D11" s="913"/>
      <c r="E11" s="916" t="s">
        <v>361</v>
      </c>
      <c r="F11" s="913"/>
      <c r="G11" s="678" t="s">
        <v>361</v>
      </c>
      <c r="H11" s="341" t="s">
        <v>361</v>
      </c>
      <c r="I11" s="828" t="s">
        <v>361</v>
      </c>
      <c r="J11" s="692" t="s">
        <v>361</v>
      </c>
      <c r="K11" s="481"/>
      <c r="L11" s="615"/>
      <c r="M11" s="406"/>
      <c r="N11" s="913"/>
      <c r="O11" s="916" t="s">
        <v>361</v>
      </c>
      <c r="P11" s="913"/>
      <c r="Q11" s="751" t="s">
        <v>361</v>
      </c>
      <c r="R11" s="341" t="s">
        <v>590</v>
      </c>
      <c r="S11" s="341" t="s">
        <v>361</v>
      </c>
      <c r="T11" s="692" t="s">
        <v>590</v>
      </c>
      <c r="U11" s="70"/>
      <c r="V11" s="230"/>
      <c r="W11" s="17"/>
    </row>
    <row r="12" spans="1:23" s="16" customFormat="1" ht="14.25">
      <c r="A12" s="230"/>
      <c r="B12" s="128"/>
      <c r="C12" s="60" t="s">
        <v>372</v>
      </c>
      <c r="D12" s="913"/>
      <c r="E12" s="917" t="s">
        <v>586</v>
      </c>
      <c r="F12" s="913"/>
      <c r="G12" s="679" t="s">
        <v>586</v>
      </c>
      <c r="H12" s="447" t="s">
        <v>586</v>
      </c>
      <c r="I12" s="829" t="s">
        <v>587</v>
      </c>
      <c r="J12" s="693" t="s">
        <v>587</v>
      </c>
      <c r="K12" s="481"/>
      <c r="L12" s="615"/>
      <c r="M12" s="406"/>
      <c r="N12" s="913"/>
      <c r="O12" s="917" t="s">
        <v>587</v>
      </c>
      <c r="P12" s="913"/>
      <c r="Q12" s="903" t="s">
        <v>587</v>
      </c>
      <c r="R12" s="447" t="s">
        <v>588</v>
      </c>
      <c r="S12" s="447" t="s">
        <v>589</v>
      </c>
      <c r="T12" s="693" t="s">
        <v>589</v>
      </c>
      <c r="U12" s="70"/>
      <c r="V12" s="230"/>
      <c r="W12" s="17"/>
    </row>
    <row r="13" spans="1:23" s="16" customFormat="1" ht="13.5" customHeight="1">
      <c r="A13" s="230"/>
      <c r="B13" s="128"/>
      <c r="C13" s="60" t="s">
        <v>324</v>
      </c>
      <c r="D13" s="913"/>
      <c r="E13" s="918">
        <f>G13</f>
        <v>0.41</v>
      </c>
      <c r="F13" s="913"/>
      <c r="G13" s="677">
        <v>0.41</v>
      </c>
      <c r="H13" s="543">
        <v>0.4</v>
      </c>
      <c r="I13" s="543">
        <v>0.4</v>
      </c>
      <c r="J13" s="694">
        <v>0.39</v>
      </c>
      <c r="K13" s="481"/>
      <c r="L13" s="615"/>
      <c r="M13" s="406"/>
      <c r="N13" s="913"/>
      <c r="O13" s="918">
        <v>0.39</v>
      </c>
      <c r="P13" s="913"/>
      <c r="Q13" s="677">
        <v>0.39</v>
      </c>
      <c r="R13" s="543">
        <v>0.39</v>
      </c>
      <c r="S13" s="543">
        <v>0.38</v>
      </c>
      <c r="T13" s="694">
        <v>0.37</v>
      </c>
      <c r="U13" s="70"/>
      <c r="V13" s="230"/>
      <c r="W13" s="17"/>
    </row>
    <row r="14" spans="1:23" s="16" customFormat="1" ht="14.25">
      <c r="A14" s="230"/>
      <c r="B14" s="128"/>
      <c r="C14" s="60" t="s">
        <v>485</v>
      </c>
      <c r="D14" s="913"/>
      <c r="E14" s="915">
        <f>G14</f>
        <v>0.44</v>
      </c>
      <c r="F14" s="913"/>
      <c r="G14" s="677">
        <v>0.44</v>
      </c>
      <c r="H14" s="543">
        <v>0.44</v>
      </c>
      <c r="I14" s="543">
        <v>0.44</v>
      </c>
      <c r="J14" s="691">
        <v>0.44</v>
      </c>
      <c r="K14" s="481"/>
      <c r="L14" s="615"/>
      <c r="M14" s="406"/>
      <c r="N14" s="913"/>
      <c r="O14" s="915">
        <f>Q14</f>
        <v>0.44</v>
      </c>
      <c r="P14" s="913"/>
      <c r="Q14" s="677">
        <v>0.44</v>
      </c>
      <c r="R14" s="543">
        <v>0.44</v>
      </c>
      <c r="S14" s="543">
        <v>0.45</v>
      </c>
      <c r="T14" s="691">
        <v>0.41</v>
      </c>
      <c r="U14" s="70"/>
      <c r="V14" s="230"/>
      <c r="W14" s="17"/>
    </row>
    <row r="15" spans="1:23" s="16" customFormat="1" ht="13.5" customHeight="1">
      <c r="A15" s="230"/>
      <c r="B15" s="128"/>
      <c r="C15" s="59" t="s">
        <v>325</v>
      </c>
      <c r="D15" s="913"/>
      <c r="E15" s="915">
        <f>G15</f>
        <v>0.11</v>
      </c>
      <c r="F15" s="913"/>
      <c r="G15" s="677">
        <v>0.11</v>
      </c>
      <c r="H15" s="543">
        <v>0.1</v>
      </c>
      <c r="I15" s="543">
        <v>0.09</v>
      </c>
      <c r="J15" s="691">
        <v>0.08</v>
      </c>
      <c r="K15" s="481"/>
      <c r="L15" s="704"/>
      <c r="M15" s="426"/>
      <c r="N15" s="913"/>
      <c r="O15" s="915">
        <v>0.07</v>
      </c>
      <c r="P15" s="913"/>
      <c r="Q15" s="677">
        <v>0.07</v>
      </c>
      <c r="R15" s="543">
        <v>0.06</v>
      </c>
      <c r="S15" s="543">
        <v>0.05</v>
      </c>
      <c r="T15" s="691">
        <v>0.04</v>
      </c>
      <c r="U15" s="70"/>
      <c r="V15" s="230"/>
      <c r="W15" s="17"/>
    </row>
    <row r="16" spans="1:23" s="16" customFormat="1" ht="13.5" customHeight="1">
      <c r="A16" s="230"/>
      <c r="B16" s="478"/>
      <c r="C16" s="480"/>
      <c r="D16" s="913"/>
      <c r="E16" s="479"/>
      <c r="F16" s="913"/>
      <c r="G16" s="213"/>
      <c r="H16" s="428"/>
      <c r="I16" s="428"/>
      <c r="J16" s="195"/>
      <c r="K16" s="71"/>
      <c r="L16" s="608"/>
      <c r="M16" s="137"/>
      <c r="N16" s="913"/>
      <c r="O16" s="479"/>
      <c r="P16" s="913"/>
      <c r="Q16" s="213"/>
      <c r="R16" s="428"/>
      <c r="S16" s="428"/>
      <c r="T16" s="195"/>
      <c r="U16" s="70"/>
      <c r="V16" s="230"/>
      <c r="W16" s="17"/>
    </row>
    <row r="17" spans="1:22" s="16" customFormat="1" ht="13.5" customHeight="1">
      <c r="A17" s="230"/>
      <c r="B17" s="126"/>
      <c r="C17" s="55" t="s">
        <v>144</v>
      </c>
      <c r="D17" s="913"/>
      <c r="E17" s="482"/>
      <c r="F17" s="913"/>
      <c r="G17" s="408"/>
      <c r="H17" s="334"/>
      <c r="I17" s="334"/>
      <c r="J17" s="334"/>
      <c r="K17" s="126"/>
      <c r="L17" s="705"/>
      <c r="M17" s="425"/>
      <c r="N17" s="913"/>
      <c r="O17" s="482"/>
      <c r="P17" s="913"/>
      <c r="Q17" s="683"/>
      <c r="R17" s="334"/>
      <c r="S17" s="334"/>
      <c r="T17" s="334"/>
      <c r="U17" s="70"/>
      <c r="V17" s="230"/>
    </row>
    <row r="18" spans="1:23" s="16" customFormat="1" ht="13.5" customHeight="1">
      <c r="A18" s="230"/>
      <c r="B18" s="128"/>
      <c r="C18" s="60" t="s">
        <v>326</v>
      </c>
      <c r="D18" s="919"/>
      <c r="E18" s="908">
        <f>G18</f>
        <v>2358</v>
      </c>
      <c r="F18" s="919"/>
      <c r="G18" s="680">
        <v>2358</v>
      </c>
      <c r="H18" s="336">
        <f>H27</f>
        <v>2461</v>
      </c>
      <c r="I18" s="336">
        <f>I27</f>
        <v>2571</v>
      </c>
      <c r="J18" s="787">
        <f>J27</f>
        <v>2683</v>
      </c>
      <c r="K18" s="1256"/>
      <c r="L18" s="973">
        <f>E18/O18-1</f>
        <v>-0.17175974710221287</v>
      </c>
      <c r="M18" s="459">
        <f>G18/Q18-1</f>
        <v>-0.17175974710221287</v>
      </c>
      <c r="N18" s="919"/>
      <c r="O18" s="908">
        <f>Q18</f>
        <v>2847</v>
      </c>
      <c r="P18" s="919"/>
      <c r="Q18" s="419">
        <v>2847</v>
      </c>
      <c r="R18" s="336">
        <v>3037</v>
      </c>
      <c r="S18" s="336">
        <v>3284</v>
      </c>
      <c r="T18" s="787">
        <v>3575</v>
      </c>
      <c r="U18" s="70"/>
      <c r="V18" s="230"/>
      <c r="W18" s="17"/>
    </row>
    <row r="19" spans="1:23" s="16" customFormat="1" ht="13.5" customHeight="1">
      <c r="A19" s="230"/>
      <c r="B19" s="128"/>
      <c r="C19" s="60" t="s">
        <v>252</v>
      </c>
      <c r="D19" s="919"/>
      <c r="E19" s="908">
        <v>1086</v>
      </c>
      <c r="F19" s="919"/>
      <c r="G19" s="682">
        <v>1086</v>
      </c>
      <c r="H19" s="64">
        <v>1030</v>
      </c>
      <c r="I19" s="64">
        <v>983</v>
      </c>
      <c r="J19" s="696">
        <v>923</v>
      </c>
      <c r="K19" s="1256"/>
      <c r="L19" s="653">
        <v>0.28217237308146403</v>
      </c>
      <c r="M19" s="1081">
        <v>0.28217237308146403</v>
      </c>
      <c r="N19" s="919"/>
      <c r="O19" s="908">
        <v>847</v>
      </c>
      <c r="P19" s="919"/>
      <c r="Q19" s="682">
        <v>847</v>
      </c>
      <c r="R19" s="64">
        <v>786</v>
      </c>
      <c r="S19" s="64">
        <v>733</v>
      </c>
      <c r="T19" s="696">
        <v>650</v>
      </c>
      <c r="U19" s="70"/>
      <c r="V19" s="230"/>
      <c r="W19" s="17"/>
    </row>
    <row r="20" spans="1:23" s="16" customFormat="1" ht="13.5" customHeight="1">
      <c r="A20" s="230"/>
      <c r="B20" s="478"/>
      <c r="C20" s="480"/>
      <c r="D20" s="913"/>
      <c r="E20" s="479"/>
      <c r="F20" s="913"/>
      <c r="G20" s="213"/>
      <c r="H20" s="428"/>
      <c r="I20" s="428"/>
      <c r="J20" s="195"/>
      <c r="K20" s="195"/>
      <c r="L20" s="608"/>
      <c r="M20" s="137"/>
      <c r="N20" s="913"/>
      <c r="O20" s="479"/>
      <c r="P20" s="913"/>
      <c r="Q20" s="213"/>
      <c r="R20" s="428"/>
      <c r="S20" s="428"/>
      <c r="T20" s="195"/>
      <c r="U20" s="70"/>
      <c r="V20" s="230"/>
      <c r="W20" s="17"/>
    </row>
    <row r="21" spans="1:23" s="16" customFormat="1" ht="14.25">
      <c r="A21" s="236"/>
      <c r="B21" s="126"/>
      <c r="C21" s="55" t="s">
        <v>554</v>
      </c>
      <c r="D21" s="913"/>
      <c r="E21" s="920">
        <f>SUM(G21:J21)</f>
        <v>-145</v>
      </c>
      <c r="F21" s="1201"/>
      <c r="G21" s="681">
        <v>-5</v>
      </c>
      <c r="H21" s="485">
        <v>-30</v>
      </c>
      <c r="I21" s="300">
        <v>-40</v>
      </c>
      <c r="J21" s="695">
        <v>-70</v>
      </c>
      <c r="K21" s="1257"/>
      <c r="L21" s="706">
        <f>E21/O21-1</f>
        <v>-0.6881720430107527</v>
      </c>
      <c r="M21" s="1204">
        <f>G21/Q21-1</f>
        <v>-0.9444444444444444</v>
      </c>
      <c r="N21" s="1201"/>
      <c r="O21" s="920">
        <f>SUM(Q21:T21)</f>
        <v>-465</v>
      </c>
      <c r="P21" s="1201"/>
      <c r="Q21" s="904">
        <v>-90</v>
      </c>
      <c r="R21" s="300">
        <v>-100</v>
      </c>
      <c r="S21" s="300">
        <v>-110</v>
      </c>
      <c r="T21" s="695">
        <v>-165</v>
      </c>
      <c r="U21" s="48"/>
      <c r="V21" s="236"/>
      <c r="W21" s="17"/>
    </row>
    <row r="22" spans="1:23" s="16" customFormat="1" ht="13.5" customHeight="1">
      <c r="A22" s="230"/>
      <c r="B22" s="478"/>
      <c r="C22" s="480"/>
      <c r="D22" s="913"/>
      <c r="E22" s="479"/>
      <c r="F22" s="913"/>
      <c r="G22" s="213"/>
      <c r="H22" s="428"/>
      <c r="I22" s="428"/>
      <c r="J22" s="195"/>
      <c r="K22" s="195"/>
      <c r="L22" s="608"/>
      <c r="M22" s="137"/>
      <c r="N22" s="913"/>
      <c r="O22" s="479"/>
      <c r="P22" s="913"/>
      <c r="Q22" s="213"/>
      <c r="R22" s="428"/>
      <c r="S22" s="428"/>
      <c r="T22" s="195"/>
      <c r="U22" s="70"/>
      <c r="V22" s="230"/>
      <c r="W22" s="17"/>
    </row>
    <row r="23" spans="1:23" s="16" customFormat="1" ht="13.5" customHeight="1">
      <c r="A23" s="230"/>
      <c r="B23" s="126"/>
      <c r="C23" s="55" t="s">
        <v>555</v>
      </c>
      <c r="D23" s="913"/>
      <c r="E23" s="920">
        <f>G23</f>
        <v>233</v>
      </c>
      <c r="F23" s="1201"/>
      <c r="G23" s="681">
        <v>233</v>
      </c>
      <c r="H23" s="300">
        <v>217</v>
      </c>
      <c r="I23" s="300">
        <v>200</v>
      </c>
      <c r="J23" s="695">
        <v>185</v>
      </c>
      <c r="K23" s="484"/>
      <c r="L23" s="706"/>
      <c r="M23" s="448"/>
      <c r="N23" s="913"/>
      <c r="O23" s="920"/>
      <c r="P23" s="913"/>
      <c r="Q23" s="904"/>
      <c r="R23" s="300"/>
      <c r="S23" s="300"/>
      <c r="T23" s="695"/>
      <c r="U23" s="70"/>
      <c r="V23" s="230"/>
      <c r="W23" s="17"/>
    </row>
    <row r="24" spans="1:23" s="16" customFormat="1" ht="13.5" customHeight="1">
      <c r="A24" s="230"/>
      <c r="B24" s="478"/>
      <c r="C24" s="480"/>
      <c r="D24" s="913"/>
      <c r="E24" s="479"/>
      <c r="F24" s="913"/>
      <c r="G24" s="213"/>
      <c r="H24" s="428"/>
      <c r="I24" s="428"/>
      <c r="J24" s="195"/>
      <c r="K24" s="195"/>
      <c r="L24" s="608"/>
      <c r="M24" s="137"/>
      <c r="N24" s="913"/>
      <c r="O24" s="479"/>
      <c r="P24" s="913"/>
      <c r="Q24" s="213"/>
      <c r="R24" s="428"/>
      <c r="S24" s="428"/>
      <c r="T24" s="195"/>
      <c r="U24" s="70"/>
      <c r="V24" s="230"/>
      <c r="W24" s="17"/>
    </row>
    <row r="25" spans="1:23" s="16" customFormat="1" ht="15" customHeight="1">
      <c r="A25" s="230"/>
      <c r="B25" s="126"/>
      <c r="C25" s="55" t="s">
        <v>556</v>
      </c>
      <c r="D25" s="913"/>
      <c r="E25" s="1232">
        <f>G25</f>
        <v>1821</v>
      </c>
      <c r="F25" s="913"/>
      <c r="G25" s="788">
        <v>1821</v>
      </c>
      <c r="H25" s="830">
        <v>1806</v>
      </c>
      <c r="I25" s="830">
        <v>1799</v>
      </c>
      <c r="J25" s="789">
        <v>1801</v>
      </c>
      <c r="K25" s="484"/>
      <c r="L25" s="1236"/>
      <c r="M25" s="1237"/>
      <c r="N25" s="913"/>
      <c r="O25" s="920"/>
      <c r="P25" s="913"/>
      <c r="Q25" s="904"/>
      <c r="R25" s="300"/>
      <c r="S25" s="300"/>
      <c r="T25" s="695"/>
      <c r="U25" s="70"/>
      <c r="V25" s="230"/>
      <c r="W25" s="17"/>
    </row>
    <row r="26" spans="1:23" s="16" customFormat="1" ht="13.5" customHeight="1">
      <c r="A26" s="230"/>
      <c r="B26" s="478"/>
      <c r="C26" s="480"/>
      <c r="D26" s="913"/>
      <c r="E26" s="479"/>
      <c r="F26" s="913"/>
      <c r="G26" s="213"/>
      <c r="H26" s="428"/>
      <c r="I26" s="428"/>
      <c r="J26" s="195"/>
      <c r="K26" s="195"/>
      <c r="L26" s="608"/>
      <c r="M26" s="137"/>
      <c r="N26" s="913"/>
      <c r="O26" s="479"/>
      <c r="P26" s="913"/>
      <c r="Q26" s="213"/>
      <c r="R26" s="428"/>
      <c r="S26" s="428"/>
      <c r="T26" s="195"/>
      <c r="U26" s="70"/>
      <c r="V26" s="230"/>
      <c r="W26" s="17"/>
    </row>
    <row r="27" spans="1:23" s="16" customFormat="1" ht="13.5" customHeight="1">
      <c r="A27" s="236"/>
      <c r="B27" s="126"/>
      <c r="C27" s="55" t="s">
        <v>557</v>
      </c>
      <c r="D27" s="913"/>
      <c r="E27" s="482">
        <f>E28+E29</f>
        <v>2358</v>
      </c>
      <c r="F27" s="1201"/>
      <c r="G27" s="683">
        <v>2358</v>
      </c>
      <c r="H27" s="483">
        <f>H28+H29</f>
        <v>2461</v>
      </c>
      <c r="I27" s="483">
        <f>I28+I29</f>
        <v>2571</v>
      </c>
      <c r="J27" s="334">
        <f>J28+J29</f>
        <v>2683</v>
      </c>
      <c r="K27" s="126"/>
      <c r="L27" s="705">
        <f>E27/O27-1</f>
        <v>-0.17175974710221287</v>
      </c>
      <c r="M27" s="1202">
        <f>G27/Q27-1</f>
        <v>-0.17175974710221287</v>
      </c>
      <c r="N27" s="1201"/>
      <c r="O27" s="482">
        <f>O28+O29</f>
        <v>2847</v>
      </c>
      <c r="P27" s="1201"/>
      <c r="Q27" s="683">
        <f>Q28+Q29</f>
        <v>2847</v>
      </c>
      <c r="R27" s="483">
        <f>R28+R29</f>
        <v>3037</v>
      </c>
      <c r="S27" s="483">
        <f>S28+S29</f>
        <v>3284</v>
      </c>
      <c r="T27" s="334">
        <f>T28+T29</f>
        <v>3575</v>
      </c>
      <c r="U27" s="48"/>
      <c r="V27" s="236"/>
      <c r="W27" s="17"/>
    </row>
    <row r="28" spans="1:23" s="16" customFormat="1" ht="13.5" customHeight="1">
      <c r="A28" s="230"/>
      <c r="B28" s="128"/>
      <c r="C28" s="60" t="s">
        <v>7</v>
      </c>
      <c r="D28" s="919"/>
      <c r="E28" s="908">
        <f>G28</f>
        <v>2124</v>
      </c>
      <c r="F28" s="919"/>
      <c r="G28" s="419">
        <v>2124</v>
      </c>
      <c r="H28" s="335">
        <v>2214</v>
      </c>
      <c r="I28" s="335">
        <v>2314</v>
      </c>
      <c r="J28" s="696">
        <v>2415</v>
      </c>
      <c r="K28" s="1256"/>
      <c r="L28" s="973">
        <f>E28/O28-1</f>
        <v>-0.17128365197034723</v>
      </c>
      <c r="M28" s="459">
        <f>G28/Q28-1</f>
        <v>-0.17128365197034723</v>
      </c>
      <c r="N28" s="919"/>
      <c r="O28" s="908">
        <f>Q28</f>
        <v>2563</v>
      </c>
      <c r="P28" s="919"/>
      <c r="Q28" s="419">
        <v>2563</v>
      </c>
      <c r="R28" s="335">
        <v>2733</v>
      </c>
      <c r="S28" s="335">
        <v>2961</v>
      </c>
      <c r="T28" s="696">
        <v>3230</v>
      </c>
      <c r="U28" s="70"/>
      <c r="V28" s="230"/>
      <c r="W28" s="17"/>
    </row>
    <row r="29" spans="1:23" s="16" customFormat="1" ht="13.5" customHeight="1">
      <c r="A29" s="230"/>
      <c r="B29" s="128"/>
      <c r="C29" s="60" t="s">
        <v>109</v>
      </c>
      <c r="D29" s="922"/>
      <c r="E29" s="923">
        <f>G29</f>
        <v>234</v>
      </c>
      <c r="F29" s="922"/>
      <c r="G29" s="684">
        <v>234</v>
      </c>
      <c r="H29" s="583">
        <v>247</v>
      </c>
      <c r="I29" s="583">
        <v>257</v>
      </c>
      <c r="J29" s="697">
        <v>268</v>
      </c>
      <c r="K29" s="1258"/>
      <c r="L29" s="653">
        <f>E29/O29-1</f>
        <v>-0.176056338028169</v>
      </c>
      <c r="M29" s="1081">
        <f>G29/Q29-1</f>
        <v>-0.176056338028169</v>
      </c>
      <c r="N29" s="922"/>
      <c r="O29" s="923">
        <f>Q29</f>
        <v>284</v>
      </c>
      <c r="P29" s="922"/>
      <c r="Q29" s="905">
        <v>284</v>
      </c>
      <c r="R29" s="583">
        <v>304</v>
      </c>
      <c r="S29" s="583">
        <v>323</v>
      </c>
      <c r="T29" s="697">
        <v>345</v>
      </c>
      <c r="U29" s="70"/>
      <c r="V29" s="230"/>
      <c r="W29" s="17"/>
    </row>
    <row r="30" spans="1:23" s="16" customFormat="1" ht="13.5" customHeight="1">
      <c r="A30" s="230"/>
      <c r="B30" s="478"/>
      <c r="C30" s="480"/>
      <c r="D30" s="913"/>
      <c r="E30" s="479"/>
      <c r="F30" s="913"/>
      <c r="G30" s="213"/>
      <c r="H30" s="428"/>
      <c r="I30" s="428"/>
      <c r="J30" s="195"/>
      <c r="K30" s="195"/>
      <c r="L30" s="608"/>
      <c r="M30" s="137"/>
      <c r="N30" s="913"/>
      <c r="O30" s="479"/>
      <c r="P30" s="913"/>
      <c r="Q30" s="213"/>
      <c r="R30" s="428"/>
      <c r="S30" s="428"/>
      <c r="T30" s="195"/>
      <c r="U30" s="70"/>
      <c r="V30" s="230"/>
      <c r="W30" s="17"/>
    </row>
    <row r="31" spans="1:23" s="16" customFormat="1" ht="13.5" customHeight="1">
      <c r="A31" s="236"/>
      <c r="B31" s="50"/>
      <c r="C31" s="55" t="s">
        <v>327</v>
      </c>
      <c r="D31" s="913"/>
      <c r="E31" s="486">
        <f>E32+E33</f>
        <v>25</v>
      </c>
      <c r="F31" s="1201"/>
      <c r="G31" s="685">
        <f>G32+G33</f>
        <v>26</v>
      </c>
      <c r="H31" s="556">
        <f>H32+H33</f>
        <v>25</v>
      </c>
      <c r="I31" s="556">
        <f>I32+I33</f>
        <v>25</v>
      </c>
      <c r="J31" s="312">
        <f>J32+J33</f>
        <v>25</v>
      </c>
      <c r="K31" s="1252"/>
      <c r="L31" s="705">
        <f>E31/O31-1</f>
        <v>-0.038461538461538436</v>
      </c>
      <c r="M31" s="1202">
        <f>G31/Q31-1</f>
        <v>0</v>
      </c>
      <c r="N31" s="1201"/>
      <c r="O31" s="486">
        <f>O32+O33</f>
        <v>26</v>
      </c>
      <c r="P31" s="1201"/>
      <c r="Q31" s="685">
        <f>Q32+Q33</f>
        <v>26</v>
      </c>
      <c r="R31" s="556">
        <f>R32+R33</f>
        <v>25</v>
      </c>
      <c r="S31" s="556">
        <f>S32+S33</f>
        <v>25</v>
      </c>
      <c r="T31" s="312">
        <f>T32+T33</f>
        <v>26</v>
      </c>
      <c r="U31" s="48"/>
      <c r="V31" s="236"/>
      <c r="W31" s="17"/>
    </row>
    <row r="32" spans="1:23" s="16" customFormat="1" ht="13.5" customHeight="1">
      <c r="A32" s="230"/>
      <c r="B32" s="128"/>
      <c r="C32" s="60" t="s">
        <v>280</v>
      </c>
      <c r="D32" s="919"/>
      <c r="E32" s="924">
        <v>16</v>
      </c>
      <c r="F32" s="919"/>
      <c r="G32" s="686">
        <v>16</v>
      </c>
      <c r="H32" s="589">
        <v>16</v>
      </c>
      <c r="I32" s="589">
        <v>16</v>
      </c>
      <c r="J32" s="698">
        <v>16</v>
      </c>
      <c r="K32" s="1256"/>
      <c r="L32" s="973">
        <f>E32/O32-1</f>
        <v>0</v>
      </c>
      <c r="M32" s="459">
        <f>G32/Q32-1</f>
        <v>0</v>
      </c>
      <c r="N32" s="919"/>
      <c r="O32" s="924">
        <v>16</v>
      </c>
      <c r="P32" s="919"/>
      <c r="Q32" s="686">
        <v>16</v>
      </c>
      <c r="R32" s="589">
        <v>16</v>
      </c>
      <c r="S32" s="589">
        <v>16</v>
      </c>
      <c r="T32" s="698">
        <v>16</v>
      </c>
      <c r="U32" s="70"/>
      <c r="V32" s="230"/>
      <c r="W32" s="17"/>
    </row>
    <row r="33" spans="1:23" s="16" customFormat="1" ht="13.5" customHeight="1">
      <c r="A33" s="230"/>
      <c r="B33" s="128"/>
      <c r="C33" s="60" t="s">
        <v>328</v>
      </c>
      <c r="D33" s="922"/>
      <c r="E33" s="925">
        <v>9</v>
      </c>
      <c r="F33" s="922"/>
      <c r="G33" s="687">
        <v>10</v>
      </c>
      <c r="H33" s="591">
        <v>9</v>
      </c>
      <c r="I33" s="591">
        <v>9</v>
      </c>
      <c r="J33" s="699">
        <v>9</v>
      </c>
      <c r="K33" s="1258"/>
      <c r="L33" s="653">
        <f>E33/O33-1</f>
        <v>-0.09999999999999998</v>
      </c>
      <c r="M33" s="1081">
        <f>G33/Q33-1</f>
        <v>0</v>
      </c>
      <c r="N33" s="922"/>
      <c r="O33" s="925">
        <v>10</v>
      </c>
      <c r="P33" s="922"/>
      <c r="Q33" s="906">
        <v>10</v>
      </c>
      <c r="R33" s="591">
        <v>9</v>
      </c>
      <c r="S33" s="591">
        <v>9</v>
      </c>
      <c r="T33" s="699">
        <v>10</v>
      </c>
      <c r="U33" s="70"/>
      <c r="V33" s="230"/>
      <c r="W33" s="17"/>
    </row>
    <row r="34" spans="1:23" s="16" customFormat="1" ht="13.5" customHeight="1">
      <c r="A34" s="230"/>
      <c r="B34" s="50"/>
      <c r="C34" s="59"/>
      <c r="D34" s="913"/>
      <c r="E34" s="487"/>
      <c r="F34" s="913"/>
      <c r="G34" s="393"/>
      <c r="H34" s="86"/>
      <c r="I34" s="86"/>
      <c r="J34" s="86"/>
      <c r="K34" s="50"/>
      <c r="L34" s="511"/>
      <c r="M34" s="398"/>
      <c r="N34" s="913"/>
      <c r="O34" s="487"/>
      <c r="P34" s="913"/>
      <c r="Q34" s="393"/>
      <c r="R34" s="86"/>
      <c r="S34" s="86"/>
      <c r="T34" s="86"/>
      <c r="U34" s="70"/>
      <c r="V34" s="230"/>
      <c r="W34" s="17"/>
    </row>
    <row r="35" spans="1:23" s="16" customFormat="1" ht="13.5" customHeight="1">
      <c r="A35" s="236"/>
      <c r="B35" s="57"/>
      <c r="C35" s="57" t="s">
        <v>329</v>
      </c>
      <c r="D35" s="913"/>
      <c r="E35" s="911">
        <v>191</v>
      </c>
      <c r="F35" s="1201"/>
      <c r="G35" s="688">
        <v>196</v>
      </c>
      <c r="H35" s="63">
        <v>181</v>
      </c>
      <c r="I35" s="63">
        <v>185</v>
      </c>
      <c r="J35" s="700">
        <v>200</v>
      </c>
      <c r="K35" s="1184"/>
      <c r="L35" s="706">
        <f>E35/O35-1</f>
        <v>0.0730337078651686</v>
      </c>
      <c r="M35" s="1204">
        <f>G35/Q35-1</f>
        <v>0</v>
      </c>
      <c r="N35" s="1201"/>
      <c r="O35" s="911">
        <v>178</v>
      </c>
      <c r="P35" s="1201"/>
      <c r="Q35" s="688">
        <v>196</v>
      </c>
      <c r="R35" s="63">
        <v>174</v>
      </c>
      <c r="S35" s="63">
        <v>174</v>
      </c>
      <c r="T35" s="700">
        <v>183</v>
      </c>
      <c r="U35" s="48"/>
      <c r="V35" s="236"/>
      <c r="W35" s="17"/>
    </row>
    <row r="36" spans="1:23" s="16" customFormat="1" ht="13.5" customHeight="1">
      <c r="A36" s="230"/>
      <c r="B36" s="50"/>
      <c r="C36" s="59"/>
      <c r="D36" s="914"/>
      <c r="E36" s="487"/>
      <c r="F36" s="914"/>
      <c r="G36" s="1240"/>
      <c r="H36" s="1255"/>
      <c r="I36" s="1255"/>
      <c r="J36" s="86"/>
      <c r="K36" s="50"/>
      <c r="L36" s="1050"/>
      <c r="M36" s="1051"/>
      <c r="N36" s="914"/>
      <c r="O36" s="487"/>
      <c r="P36" s="914"/>
      <c r="Q36" s="393"/>
      <c r="R36" s="86"/>
      <c r="S36" s="86"/>
      <c r="T36" s="86"/>
      <c r="U36" s="70"/>
      <c r="V36" s="230"/>
      <c r="W36" s="17"/>
    </row>
    <row r="37" spans="1:23" s="16" customFormat="1" ht="13.5" customHeight="1">
      <c r="A37" s="230"/>
      <c r="B37" s="126"/>
      <c r="C37" s="55" t="s">
        <v>234</v>
      </c>
      <c r="D37" s="914"/>
      <c r="E37" s="482">
        <f>SUM(E38:E41)</f>
        <v>2536</v>
      </c>
      <c r="F37" s="1201"/>
      <c r="G37" s="683">
        <f>SUM(G38:G41)</f>
        <v>2536</v>
      </c>
      <c r="H37" s="483">
        <f>SUM(H38:H41)</f>
        <v>2500</v>
      </c>
      <c r="I37" s="483">
        <f>SUM(I38:I41)</f>
        <v>2471</v>
      </c>
      <c r="J37" s="334">
        <f>SUM(J38:J41)</f>
        <v>2443</v>
      </c>
      <c r="K37" s="126"/>
      <c r="L37" s="705">
        <f>E37/O37-1</f>
        <v>0.05578684429641956</v>
      </c>
      <c r="M37" s="425">
        <f>G37/Q37-1</f>
        <v>0.05578684429641956</v>
      </c>
      <c r="N37" s="1238"/>
      <c r="O37" s="482">
        <f>SUM(O38:O41)</f>
        <v>2402</v>
      </c>
      <c r="P37" s="1201"/>
      <c r="Q37" s="683">
        <f>SUM(Q38:Q41)</f>
        <v>2402</v>
      </c>
      <c r="R37" s="483">
        <f>SUM(R38:R41)</f>
        <v>2382</v>
      </c>
      <c r="S37" s="483">
        <f>SUM(S38:S41)</f>
        <v>2344</v>
      </c>
      <c r="T37" s="334">
        <f>SUM(T38:T41)</f>
        <v>2114</v>
      </c>
      <c r="U37" s="70"/>
      <c r="V37" s="230"/>
      <c r="W37" s="17"/>
    </row>
    <row r="38" spans="1:23" s="16" customFormat="1" ht="13.5" customHeight="1">
      <c r="A38" s="230"/>
      <c r="B38" s="128"/>
      <c r="C38" s="60" t="s">
        <v>370</v>
      </c>
      <c r="D38" s="919"/>
      <c r="E38" s="908">
        <f>G38</f>
        <v>1129</v>
      </c>
      <c r="F38" s="919"/>
      <c r="G38" s="419">
        <v>1129</v>
      </c>
      <c r="H38" s="335">
        <v>1111</v>
      </c>
      <c r="I38" s="335">
        <v>1108</v>
      </c>
      <c r="J38" s="696">
        <v>1112</v>
      </c>
      <c r="K38" s="1256"/>
      <c r="L38" s="973">
        <f>E38/O38-1</f>
        <v>0.019873532068654054</v>
      </c>
      <c r="M38" s="1254">
        <f>G38/Q38-1</f>
        <v>0.019873532068654054</v>
      </c>
      <c r="N38" s="919"/>
      <c r="O38" s="921">
        <f>Q38</f>
        <v>1107</v>
      </c>
      <c r="P38" s="919"/>
      <c r="Q38" s="419">
        <v>1107</v>
      </c>
      <c r="R38" s="335">
        <v>1107</v>
      </c>
      <c r="S38" s="335">
        <v>1106</v>
      </c>
      <c r="T38" s="696">
        <v>1098</v>
      </c>
      <c r="U38" s="70"/>
      <c r="V38" s="230"/>
      <c r="W38" s="17"/>
    </row>
    <row r="39" spans="1:23" s="16" customFormat="1" ht="12.75" customHeight="1">
      <c r="A39" s="230"/>
      <c r="B39" s="128"/>
      <c r="C39" s="60" t="s">
        <v>8</v>
      </c>
      <c r="D39" s="919"/>
      <c r="E39" s="908">
        <f>G39</f>
        <v>680</v>
      </c>
      <c r="F39" s="919"/>
      <c r="G39" s="680">
        <v>680</v>
      </c>
      <c r="H39" s="336">
        <v>680</v>
      </c>
      <c r="I39" s="336">
        <v>672</v>
      </c>
      <c r="J39" s="701">
        <v>659</v>
      </c>
      <c r="K39" s="1258"/>
      <c r="L39" s="973">
        <f>E39/O39-1</f>
        <v>0.05754276827371685</v>
      </c>
      <c r="M39" s="1254">
        <f>G39/Q39-1</f>
        <v>0.05754276827371685</v>
      </c>
      <c r="N39" s="919"/>
      <c r="O39" s="908">
        <f>Q39</f>
        <v>643</v>
      </c>
      <c r="P39" s="919"/>
      <c r="Q39" s="680">
        <v>643</v>
      </c>
      <c r="R39" s="336">
        <v>629</v>
      </c>
      <c r="S39" s="336">
        <v>607</v>
      </c>
      <c r="T39" s="701">
        <v>584</v>
      </c>
      <c r="U39" s="70"/>
      <c r="V39" s="230"/>
      <c r="W39" s="17"/>
    </row>
    <row r="40" spans="1:23" s="16" customFormat="1" ht="12.75" customHeight="1">
      <c r="A40" s="230"/>
      <c r="B40" s="128"/>
      <c r="C40" s="60" t="s">
        <v>217</v>
      </c>
      <c r="D40" s="919"/>
      <c r="E40" s="908">
        <f>G40</f>
        <v>291</v>
      </c>
      <c r="F40" s="919"/>
      <c r="G40" s="684">
        <v>291</v>
      </c>
      <c r="H40" s="583">
        <v>288</v>
      </c>
      <c r="I40" s="583">
        <v>286</v>
      </c>
      <c r="J40" s="697">
        <v>285</v>
      </c>
      <c r="K40" s="1256"/>
      <c r="L40" s="973">
        <f>E40/O40-1</f>
        <v>0.01041666666666674</v>
      </c>
      <c r="M40" s="1254">
        <f>G40/Q40-1</f>
        <v>0.01041666666666674</v>
      </c>
      <c r="N40" s="919"/>
      <c r="O40" s="908">
        <f>Q40</f>
        <v>288</v>
      </c>
      <c r="P40" s="919"/>
      <c r="Q40" s="905">
        <v>288</v>
      </c>
      <c r="R40" s="583">
        <v>294</v>
      </c>
      <c r="S40" s="583">
        <v>294</v>
      </c>
      <c r="T40" s="697">
        <v>306</v>
      </c>
      <c r="U40" s="70"/>
      <c r="V40" s="230"/>
      <c r="W40" s="17"/>
    </row>
    <row r="41" spans="1:23" s="16" customFormat="1" ht="12.75" customHeight="1">
      <c r="A41" s="230"/>
      <c r="B41" s="128"/>
      <c r="C41" s="60" t="s">
        <v>1</v>
      </c>
      <c r="D41" s="919"/>
      <c r="E41" s="908">
        <f>G41</f>
        <v>436</v>
      </c>
      <c r="F41" s="919"/>
      <c r="G41" s="684">
        <v>436</v>
      </c>
      <c r="H41" s="583">
        <v>421</v>
      </c>
      <c r="I41" s="583">
        <v>405</v>
      </c>
      <c r="J41" s="697">
        <v>387</v>
      </c>
      <c r="K41" s="1258"/>
      <c r="L41" s="653">
        <f>E41/O41-1</f>
        <v>0.19780219780219777</v>
      </c>
      <c r="M41" s="441">
        <f>G41/Q41-1</f>
        <v>0.19780219780219777</v>
      </c>
      <c r="N41" s="919"/>
      <c r="O41" s="908">
        <f>Q41</f>
        <v>364</v>
      </c>
      <c r="P41" s="1242"/>
      <c r="Q41" s="905">
        <v>364</v>
      </c>
      <c r="R41" s="583">
        <v>352</v>
      </c>
      <c r="S41" s="583">
        <v>337</v>
      </c>
      <c r="T41" s="697">
        <v>126</v>
      </c>
      <c r="U41" s="70"/>
      <c r="V41" s="230"/>
      <c r="W41" s="17"/>
    </row>
    <row r="42" spans="1:23" s="16" customFormat="1" ht="12.75" customHeight="1">
      <c r="A42" s="230"/>
      <c r="B42" s="478"/>
      <c r="C42" s="480"/>
      <c r="D42" s="913"/>
      <c r="E42" s="1083"/>
      <c r="F42" s="914"/>
      <c r="G42" s="1084"/>
      <c r="H42" s="1085"/>
      <c r="I42" s="1085"/>
      <c r="J42" s="1086"/>
      <c r="K42" s="195"/>
      <c r="L42" s="1087"/>
      <c r="M42" s="1088"/>
      <c r="N42" s="914"/>
      <c r="O42" s="969"/>
      <c r="P42" s="914"/>
      <c r="Q42" s="1089"/>
      <c r="R42" s="1090"/>
      <c r="S42" s="1090"/>
      <c r="T42" s="1091"/>
      <c r="U42" s="70"/>
      <c r="V42" s="230"/>
      <c r="W42" s="17"/>
    </row>
    <row r="43" spans="1:23" s="16" customFormat="1" ht="12.75" customHeight="1">
      <c r="A43" s="236"/>
      <c r="B43" s="126"/>
      <c r="C43" s="55" t="s">
        <v>330</v>
      </c>
      <c r="D43" s="1092"/>
      <c r="E43" s="909">
        <v>30</v>
      </c>
      <c r="F43" s="1238"/>
      <c r="G43" s="689">
        <v>30</v>
      </c>
      <c r="H43" s="56">
        <v>30</v>
      </c>
      <c r="I43" s="56">
        <v>29</v>
      </c>
      <c r="J43" s="702">
        <v>29</v>
      </c>
      <c r="K43" s="1184"/>
      <c r="L43" s="752">
        <f>E43/O43-1</f>
        <v>0.034482758620689724</v>
      </c>
      <c r="M43" s="1097">
        <f>G43/Q43-1</f>
        <v>0</v>
      </c>
      <c r="N43" s="1203"/>
      <c r="O43" s="909">
        <v>29</v>
      </c>
      <c r="P43" s="1201"/>
      <c r="Q43" s="689">
        <v>30</v>
      </c>
      <c r="R43" s="56">
        <v>29</v>
      </c>
      <c r="S43" s="56">
        <v>29</v>
      </c>
      <c r="T43" s="702">
        <v>27</v>
      </c>
      <c r="U43" s="48"/>
      <c r="V43" s="236"/>
      <c r="W43" s="17"/>
    </row>
    <row r="44" spans="1:23" s="16" customFormat="1" ht="12.75" customHeight="1">
      <c r="A44" s="230"/>
      <c r="B44" s="478"/>
      <c r="C44" s="480"/>
      <c r="D44" s="913"/>
      <c r="E44" s="479"/>
      <c r="F44" s="913"/>
      <c r="G44" s="213"/>
      <c r="H44" s="428"/>
      <c r="I44" s="428"/>
      <c r="J44" s="195"/>
      <c r="K44" s="195"/>
      <c r="L44" s="608"/>
      <c r="M44" s="137"/>
      <c r="N44" s="913"/>
      <c r="O44" s="479"/>
      <c r="P44" s="913"/>
      <c r="Q44" s="213"/>
      <c r="R44" s="428"/>
      <c r="S44" s="428"/>
      <c r="T44" s="195"/>
      <c r="U44" s="70"/>
      <c r="V44" s="230"/>
      <c r="W44" s="836"/>
    </row>
    <row r="45" spans="1:24" s="16" customFormat="1" ht="15.75" customHeight="1">
      <c r="A45" s="236"/>
      <c r="B45" s="126"/>
      <c r="C45" s="55" t="s">
        <v>558</v>
      </c>
      <c r="D45" s="913"/>
      <c r="E45" s="920">
        <f>G45</f>
        <v>775</v>
      </c>
      <c r="F45" s="1201"/>
      <c r="G45" s="681">
        <v>775</v>
      </c>
      <c r="H45" s="300">
        <v>700</v>
      </c>
      <c r="I45" s="300">
        <v>636</v>
      </c>
      <c r="J45" s="695">
        <v>553</v>
      </c>
      <c r="K45" s="1257"/>
      <c r="L45" s="1251">
        <f>E45/O45-1</f>
        <v>0.5593561368209254</v>
      </c>
      <c r="M45" s="1204">
        <f>G45/Q45-1</f>
        <v>0.5593561368209254</v>
      </c>
      <c r="N45" s="1201"/>
      <c r="O45" s="920">
        <v>497</v>
      </c>
      <c r="P45" s="1201"/>
      <c r="Q45" s="681">
        <v>497</v>
      </c>
      <c r="R45" s="300">
        <v>414</v>
      </c>
      <c r="S45" s="300">
        <v>337</v>
      </c>
      <c r="T45" s="695">
        <v>296</v>
      </c>
      <c r="U45" s="48"/>
      <c r="V45" s="236"/>
      <c r="W45" s="17"/>
      <c r="X45" s="837"/>
    </row>
    <row r="46" spans="1:23" s="16" customFormat="1" ht="12.75" customHeight="1">
      <c r="A46" s="230"/>
      <c r="B46" s="478"/>
      <c r="C46" s="480"/>
      <c r="D46" s="913"/>
      <c r="E46" s="479"/>
      <c r="F46" s="913"/>
      <c r="G46" s="213"/>
      <c r="H46" s="428"/>
      <c r="I46" s="428"/>
      <c r="J46" s="195"/>
      <c r="K46" s="195"/>
      <c r="L46" s="1095"/>
      <c r="M46" s="1096"/>
      <c r="N46" s="913"/>
      <c r="O46" s="479"/>
      <c r="P46" s="913"/>
      <c r="Q46" s="213"/>
      <c r="R46" s="428"/>
      <c r="S46" s="428"/>
      <c r="T46" s="195"/>
      <c r="U46" s="70"/>
      <c r="V46" s="230"/>
      <c r="W46" s="17"/>
    </row>
    <row r="47" spans="1:23" s="16" customFormat="1" ht="12.75" customHeight="1">
      <c r="A47" s="236"/>
      <c r="B47" s="126"/>
      <c r="C47" s="55" t="s">
        <v>331</v>
      </c>
      <c r="D47" s="913"/>
      <c r="E47" s="909">
        <v>7</v>
      </c>
      <c r="F47" s="1201"/>
      <c r="G47" s="689">
        <v>7</v>
      </c>
      <c r="H47" s="56">
        <v>6</v>
      </c>
      <c r="I47" s="56">
        <v>7</v>
      </c>
      <c r="J47" s="702">
        <v>6</v>
      </c>
      <c r="K47" s="1257"/>
      <c r="L47" s="752">
        <f>E47/O47-1</f>
        <v>0.16666666666666674</v>
      </c>
      <c r="M47" s="1241">
        <f>G47/Q47-1</f>
        <v>0.16666666666666674</v>
      </c>
      <c r="N47" s="1203"/>
      <c r="O47" s="909">
        <v>6</v>
      </c>
      <c r="P47" s="1201"/>
      <c r="Q47" s="689">
        <v>6</v>
      </c>
      <c r="R47" s="56">
        <v>4</v>
      </c>
      <c r="S47" s="56">
        <v>6</v>
      </c>
      <c r="T47" s="702">
        <v>7</v>
      </c>
      <c r="U47" s="48"/>
      <c r="V47" s="236"/>
      <c r="W47" s="17"/>
    </row>
    <row r="48" spans="1:23" s="16" customFormat="1" ht="12.75" customHeight="1">
      <c r="A48" s="230"/>
      <c r="B48" s="478"/>
      <c r="C48" s="480"/>
      <c r="D48" s="913"/>
      <c r="E48" s="479"/>
      <c r="F48" s="913"/>
      <c r="G48" s="213"/>
      <c r="H48" s="428"/>
      <c r="I48" s="428"/>
      <c r="J48" s="195"/>
      <c r="K48" s="71"/>
      <c r="L48" s="608"/>
      <c r="M48" s="137"/>
      <c r="N48" s="913"/>
      <c r="O48" s="479"/>
      <c r="P48" s="913"/>
      <c r="Q48" s="213"/>
      <c r="R48" s="428"/>
      <c r="S48" s="428"/>
      <c r="T48" s="195"/>
      <c r="U48" s="70"/>
      <c r="V48" s="230"/>
      <c r="W48" s="17"/>
    </row>
    <row r="49" spans="1:23" s="16" customFormat="1" ht="12.75" customHeight="1">
      <c r="A49" s="230"/>
      <c r="B49" s="231"/>
      <c r="C49" s="232"/>
      <c r="D49" s="232"/>
      <c r="E49" s="232"/>
      <c r="F49" s="232"/>
      <c r="G49" s="232"/>
      <c r="H49" s="232"/>
      <c r="I49" s="232"/>
      <c r="J49" s="232"/>
      <c r="K49" s="232"/>
      <c r="L49" s="234"/>
      <c r="M49" s="234"/>
      <c r="N49" s="232"/>
      <c r="O49" s="232"/>
      <c r="P49" s="232"/>
      <c r="Q49" s="232"/>
      <c r="R49" s="232"/>
      <c r="S49" s="232"/>
      <c r="T49" s="232"/>
      <c r="U49" s="231"/>
      <c r="V49" s="230"/>
      <c r="W49" s="17"/>
    </row>
    <row r="50" spans="1:23" s="215" customFormat="1" ht="13.5" customHeight="1">
      <c r="A50" s="212"/>
      <c r="B50" s="121" t="s">
        <v>369</v>
      </c>
      <c r="C50" s="298"/>
      <c r="D50" s="76"/>
      <c r="E50" s="76"/>
      <c r="F50" s="76"/>
      <c r="G50" s="213"/>
      <c r="H50" s="213"/>
      <c r="I50" s="213"/>
      <c r="J50" s="76"/>
      <c r="K50" s="76"/>
      <c r="L50" s="222"/>
      <c r="M50" s="222"/>
      <c r="N50" s="76"/>
      <c r="O50" s="76"/>
      <c r="P50" s="76"/>
      <c r="Q50" s="213"/>
      <c r="R50" s="213"/>
      <c r="S50" s="213"/>
      <c r="T50" s="76"/>
      <c r="U50" s="121"/>
      <c r="V50" s="212"/>
      <c r="W50" s="214"/>
    </row>
    <row r="51" spans="1:26" ht="12.75">
      <c r="A51" s="549"/>
      <c r="B51" s="121" t="s">
        <v>373</v>
      </c>
      <c r="C51" s="549"/>
      <c r="D51" s="317"/>
      <c r="E51" s="168"/>
      <c r="F51" s="317"/>
      <c r="G51" s="168"/>
      <c r="H51" s="168"/>
      <c r="I51" s="168"/>
      <c r="J51" s="168"/>
      <c r="K51" s="317"/>
      <c r="L51" s="168"/>
      <c r="M51" s="168"/>
      <c r="N51" s="317"/>
      <c r="O51" s="168"/>
      <c r="P51" s="317"/>
      <c r="Q51" s="168"/>
      <c r="R51" s="168"/>
      <c r="S51" s="168"/>
      <c r="T51" s="168"/>
      <c r="U51" s="2"/>
      <c r="V51" s="168"/>
      <c r="W51" s="318"/>
      <c r="X51" s="5"/>
      <c r="Y51" s="5"/>
      <c r="Z51" s="318"/>
    </row>
    <row r="52" spans="1:23" s="215" customFormat="1" ht="13.5" customHeight="1">
      <c r="A52" s="212"/>
      <c r="B52" s="121" t="s">
        <v>374</v>
      </c>
      <c r="C52" s="298"/>
      <c r="D52" s="76"/>
      <c r="E52" s="76"/>
      <c r="F52" s="76"/>
      <c r="G52" s="213"/>
      <c r="H52" s="213"/>
      <c r="I52" s="213"/>
      <c r="J52" s="76"/>
      <c r="K52" s="76"/>
      <c r="L52" s="222"/>
      <c r="M52" s="222"/>
      <c r="N52" s="76"/>
      <c r="O52" s="76"/>
      <c r="P52" s="76"/>
      <c r="Q52" s="213"/>
      <c r="R52" s="213"/>
      <c r="S52" s="213"/>
      <c r="T52" s="76"/>
      <c r="U52" s="121"/>
      <c r="V52" s="212"/>
      <c r="W52" s="214"/>
    </row>
    <row r="53" spans="1:23" s="215" customFormat="1" ht="13.5" customHeight="1">
      <c r="A53" s="212"/>
      <c r="B53" s="168" t="s">
        <v>375</v>
      </c>
      <c r="C53" s="298"/>
      <c r="D53" s="76"/>
      <c r="E53" s="76"/>
      <c r="F53" s="76"/>
      <c r="G53" s="213"/>
      <c r="H53" s="213"/>
      <c r="I53" s="213"/>
      <c r="J53" s="76"/>
      <c r="K53" s="76"/>
      <c r="L53" s="222"/>
      <c r="M53" s="222"/>
      <c r="N53" s="76"/>
      <c r="O53" s="76"/>
      <c r="P53" s="76"/>
      <c r="Q53" s="213"/>
      <c r="R53" s="213"/>
      <c r="S53" s="213"/>
      <c r="T53" s="76"/>
      <c r="U53" s="121"/>
      <c r="V53" s="212"/>
      <c r="W53" s="214"/>
    </row>
    <row r="54" spans="1:23" s="215" customFormat="1" ht="13.5" customHeight="1">
      <c r="A54" s="212"/>
      <c r="B54" s="121" t="s">
        <v>578</v>
      </c>
      <c r="C54" s="298"/>
      <c r="D54" s="76"/>
      <c r="E54" s="76"/>
      <c r="F54" s="76"/>
      <c r="G54" s="213"/>
      <c r="H54" s="213"/>
      <c r="I54" s="213"/>
      <c r="J54" s="76"/>
      <c r="K54" s="76"/>
      <c r="L54" s="222"/>
      <c r="M54" s="222"/>
      <c r="N54" s="76"/>
      <c r="O54" s="76"/>
      <c r="P54" s="76"/>
      <c r="Q54" s="213"/>
      <c r="R54" s="213"/>
      <c r="S54" s="213"/>
      <c r="T54" s="76"/>
      <c r="U54" s="121"/>
      <c r="V54" s="212"/>
      <c r="W54" s="214"/>
    </row>
    <row r="55" spans="1:23" s="16" customFormat="1" ht="12.75" customHeight="1">
      <c r="A55" s="83"/>
      <c r="B55" s="84"/>
      <c r="C55" s="72"/>
      <c r="D55" s="72"/>
      <c r="E55" s="72"/>
      <c r="F55" s="72"/>
      <c r="G55" s="72"/>
      <c r="H55" s="72"/>
      <c r="I55" s="72"/>
      <c r="J55" s="72"/>
      <c r="K55" s="72"/>
      <c r="L55" s="82"/>
      <c r="M55" s="82"/>
      <c r="N55" s="72"/>
      <c r="O55" s="72"/>
      <c r="P55" s="72"/>
      <c r="Q55" s="72"/>
      <c r="R55" s="72"/>
      <c r="S55" s="72"/>
      <c r="T55" s="72"/>
      <c r="U55" s="84"/>
      <c r="V55" s="83"/>
      <c r="W55" s="17"/>
    </row>
    <row r="56" spans="1:23" s="16" customFormat="1" ht="12.75" customHeight="1">
      <c r="A56" s="230"/>
      <c r="B56" s="231"/>
      <c r="C56" s="232"/>
      <c r="D56" s="232"/>
      <c r="E56" s="232"/>
      <c r="F56" s="232"/>
      <c r="G56" s="232"/>
      <c r="H56" s="232"/>
      <c r="I56" s="232"/>
      <c r="J56" s="232"/>
      <c r="K56" s="232"/>
      <c r="L56" s="234"/>
      <c r="M56" s="234"/>
      <c r="N56" s="232"/>
      <c r="O56" s="232"/>
      <c r="P56" s="232"/>
      <c r="Q56" s="232"/>
      <c r="R56" s="232"/>
      <c r="S56" s="232"/>
      <c r="T56" s="232"/>
      <c r="U56" s="231"/>
      <c r="V56" s="230"/>
      <c r="W56" s="17"/>
    </row>
    <row r="57" spans="1:23" s="16" customFormat="1" ht="12.75" customHeight="1">
      <c r="A57" s="230"/>
      <c r="B57" s="476"/>
      <c r="C57" s="676" t="s">
        <v>216</v>
      </c>
      <c r="D57" s="872"/>
      <c r="E57" s="887">
        <v>2008</v>
      </c>
      <c r="F57" s="872"/>
      <c r="G57" s="49" t="s">
        <v>534</v>
      </c>
      <c r="H57" s="50" t="s">
        <v>500</v>
      </c>
      <c r="I57" s="50" t="s">
        <v>408</v>
      </c>
      <c r="J57" s="50" t="s">
        <v>319</v>
      </c>
      <c r="K57" s="125"/>
      <c r="L57" s="516" t="s">
        <v>214</v>
      </c>
      <c r="M57" s="51" t="s">
        <v>214</v>
      </c>
      <c r="N57" s="872"/>
      <c r="O57" s="887">
        <v>2007</v>
      </c>
      <c r="P57" s="872"/>
      <c r="Q57" s="49" t="s">
        <v>309</v>
      </c>
      <c r="R57" s="50" t="s">
        <v>302</v>
      </c>
      <c r="S57" s="50" t="s">
        <v>289</v>
      </c>
      <c r="T57" s="50" t="s">
        <v>265</v>
      </c>
      <c r="U57" s="70"/>
      <c r="V57" s="230"/>
      <c r="W57" s="17"/>
    </row>
    <row r="58" spans="1:23" s="16" customFormat="1" ht="12.75" customHeight="1">
      <c r="A58" s="230"/>
      <c r="B58" s="478"/>
      <c r="C58" s="311" t="s">
        <v>233</v>
      </c>
      <c r="D58" s="488"/>
      <c r="E58" s="488"/>
      <c r="F58" s="488"/>
      <c r="G58" s="49"/>
      <c r="H58" s="50"/>
      <c r="I58" s="50"/>
      <c r="J58" s="195"/>
      <c r="K58" s="195"/>
      <c r="L58" s="630" t="s">
        <v>536</v>
      </c>
      <c r="M58" s="395" t="s">
        <v>535</v>
      </c>
      <c r="N58" s="488"/>
      <c r="O58" s="488"/>
      <c r="P58" s="488"/>
      <c r="Q58" s="49"/>
      <c r="R58" s="50"/>
      <c r="S58" s="50"/>
      <c r="T58" s="195"/>
      <c r="U58" s="70"/>
      <c r="V58" s="230"/>
      <c r="W58" s="17"/>
    </row>
    <row r="59" spans="1:23" s="16" customFormat="1" ht="12.75" customHeight="1">
      <c r="A59" s="230"/>
      <c r="B59" s="478"/>
      <c r="C59" s="480"/>
      <c r="D59" s="488"/>
      <c r="E59" s="479"/>
      <c r="F59" s="488"/>
      <c r="G59" s="385"/>
      <c r="H59" s="195"/>
      <c r="I59" s="428"/>
      <c r="J59" s="195"/>
      <c r="K59" s="195"/>
      <c r="L59" s="608"/>
      <c r="M59" s="137"/>
      <c r="N59" s="488"/>
      <c r="O59" s="479"/>
      <c r="P59" s="488"/>
      <c r="Q59" s="213"/>
      <c r="R59" s="195"/>
      <c r="S59" s="428"/>
      <c r="T59" s="195"/>
      <c r="U59" s="70"/>
      <c r="V59" s="230"/>
      <c r="W59" s="17"/>
    </row>
    <row r="60" spans="1:23" s="16" customFormat="1" ht="12.75" customHeight="1">
      <c r="A60" s="230"/>
      <c r="B60" s="478"/>
      <c r="C60" s="480"/>
      <c r="D60" s="488"/>
      <c r="E60" s="479"/>
      <c r="F60" s="488"/>
      <c r="G60" s="385"/>
      <c r="H60" s="195"/>
      <c r="I60" s="428"/>
      <c r="J60" s="195"/>
      <c r="K60" s="195"/>
      <c r="L60" s="608"/>
      <c r="M60" s="137"/>
      <c r="N60" s="488"/>
      <c r="O60" s="479"/>
      <c r="P60" s="488"/>
      <c r="Q60" s="213"/>
      <c r="R60" s="195"/>
      <c r="S60" s="428"/>
      <c r="T60" s="195"/>
      <c r="U60" s="70"/>
      <c r="V60" s="230"/>
      <c r="W60" s="17"/>
    </row>
    <row r="61" spans="1:23" s="16" customFormat="1" ht="12.75" customHeight="1">
      <c r="A61" s="230"/>
      <c r="B61" s="126"/>
      <c r="C61" s="55" t="s">
        <v>559</v>
      </c>
      <c r="D61" s="488"/>
      <c r="E61" s="482">
        <f>E62+E63</f>
        <v>6248</v>
      </c>
      <c r="F61" s="1150"/>
      <c r="G61" s="408">
        <v>6248</v>
      </c>
      <c r="H61" s="334">
        <f>H62+H63</f>
        <v>6089</v>
      </c>
      <c r="I61" s="334">
        <f>I62+I63</f>
        <v>6055</v>
      </c>
      <c r="J61" s="334">
        <f>J62+J63</f>
        <v>6017</v>
      </c>
      <c r="K61" s="1253"/>
      <c r="L61" s="705">
        <f>E61/O61-1</f>
        <v>0.008718114304165248</v>
      </c>
      <c r="M61" s="425">
        <f>G61/Q61-1</f>
        <v>0.008718114304165248</v>
      </c>
      <c r="N61" s="1150"/>
      <c r="O61" s="482">
        <f>O62+O63</f>
        <v>6194</v>
      </c>
      <c r="P61" s="1150"/>
      <c r="Q61" s="408">
        <f>Q62+Q63</f>
        <v>6194</v>
      </c>
      <c r="R61" s="334">
        <f>R62+R63</f>
        <v>6072</v>
      </c>
      <c r="S61" s="334">
        <f>S62+S63</f>
        <v>5891</v>
      </c>
      <c r="T61" s="334">
        <f>T62+T63</f>
        <v>5891</v>
      </c>
      <c r="U61" s="70"/>
      <c r="V61" s="230"/>
      <c r="W61" s="17"/>
    </row>
    <row r="62" spans="1:23" s="16" customFormat="1" ht="12.75" customHeight="1">
      <c r="A62" s="230"/>
      <c r="B62" s="62"/>
      <c r="C62" s="60" t="s">
        <v>116</v>
      </c>
      <c r="D62" s="488"/>
      <c r="E62" s="908">
        <f>G62</f>
        <v>2805</v>
      </c>
      <c r="F62" s="488"/>
      <c r="G62" s="682">
        <v>2805</v>
      </c>
      <c r="H62" s="64">
        <v>2726</v>
      </c>
      <c r="I62" s="64">
        <v>2656</v>
      </c>
      <c r="J62" s="696">
        <v>2580</v>
      </c>
      <c r="K62" s="1060"/>
      <c r="L62" s="1082">
        <f>E62/O62-1</f>
        <v>0.10607255520504721</v>
      </c>
      <c r="M62" s="1100">
        <f>G62/Q62-1</f>
        <v>0.10607255520504721</v>
      </c>
      <c r="N62" s="488"/>
      <c r="O62" s="908">
        <f>Q62</f>
        <v>2536</v>
      </c>
      <c r="P62" s="488"/>
      <c r="Q62" s="682">
        <v>2536</v>
      </c>
      <c r="R62" s="64">
        <v>2505</v>
      </c>
      <c r="S62" s="64">
        <v>2433</v>
      </c>
      <c r="T62" s="696">
        <v>2369</v>
      </c>
      <c r="U62" s="70"/>
      <c r="V62" s="230"/>
      <c r="W62" s="17"/>
    </row>
    <row r="63" spans="1:23" s="16" customFormat="1" ht="14.25">
      <c r="A63" s="230"/>
      <c r="B63" s="59"/>
      <c r="C63" s="60" t="s">
        <v>486</v>
      </c>
      <c r="D63" s="488"/>
      <c r="E63" s="908">
        <f>G63</f>
        <v>3443</v>
      </c>
      <c r="F63" s="488"/>
      <c r="G63" s="682">
        <v>3443</v>
      </c>
      <c r="H63" s="64">
        <v>3363</v>
      </c>
      <c r="I63" s="64">
        <v>3399</v>
      </c>
      <c r="J63" s="696">
        <v>3437</v>
      </c>
      <c r="K63" s="1060"/>
      <c r="L63" s="653">
        <f>E63/O63-1</f>
        <v>-0.058775287042099555</v>
      </c>
      <c r="M63" s="441">
        <f>G63/Q63-1</f>
        <v>-0.058775287042099555</v>
      </c>
      <c r="N63" s="488"/>
      <c r="O63" s="908">
        <f>Q63</f>
        <v>3658</v>
      </c>
      <c r="P63" s="488"/>
      <c r="Q63" s="682">
        <v>3658</v>
      </c>
      <c r="R63" s="64">
        <v>3567</v>
      </c>
      <c r="S63" s="64">
        <v>3458</v>
      </c>
      <c r="T63" s="696">
        <v>3522</v>
      </c>
      <c r="U63" s="70"/>
      <c r="V63" s="230"/>
      <c r="W63" s="17"/>
    </row>
    <row r="64" spans="1:23" s="16" customFormat="1" ht="14.25">
      <c r="A64" s="230"/>
      <c r="B64" s="59"/>
      <c r="C64" s="60"/>
      <c r="D64" s="488"/>
      <c r="E64" s="517"/>
      <c r="F64" s="488"/>
      <c r="G64" s="412"/>
      <c r="H64" s="129"/>
      <c r="I64" s="129"/>
      <c r="J64" s="129"/>
      <c r="K64" s="195"/>
      <c r="L64" s="511"/>
      <c r="M64" s="398"/>
      <c r="N64" s="488"/>
      <c r="O64" s="517"/>
      <c r="P64" s="488"/>
      <c r="Q64" s="412"/>
      <c r="R64" s="129"/>
      <c r="S64" s="129"/>
      <c r="T64" s="129"/>
      <c r="U64" s="70"/>
      <c r="V64" s="230"/>
      <c r="W64" s="17"/>
    </row>
    <row r="65" spans="1:23" s="16" customFormat="1" ht="12.75" customHeight="1">
      <c r="A65" s="230"/>
      <c r="B65" s="126"/>
      <c r="C65" s="55" t="s">
        <v>560</v>
      </c>
      <c r="D65" s="488"/>
      <c r="E65" s="482">
        <f>SUM(G65:J65)</f>
        <v>54</v>
      </c>
      <c r="F65" s="1150"/>
      <c r="G65" s="408">
        <f aca="true" t="shared" si="0" ref="G65:I67">G61-H61</f>
        <v>159</v>
      </c>
      <c r="H65" s="334">
        <f t="shared" si="0"/>
        <v>34</v>
      </c>
      <c r="I65" s="334">
        <f t="shared" si="0"/>
        <v>38</v>
      </c>
      <c r="J65" s="334">
        <f>J61-Q61</f>
        <v>-177</v>
      </c>
      <c r="K65" s="1253"/>
      <c r="L65" s="614"/>
      <c r="M65" s="424"/>
      <c r="N65" s="1150"/>
      <c r="O65" s="482">
        <f>SUM(Q65:T65)</f>
        <v>271</v>
      </c>
      <c r="P65" s="1150"/>
      <c r="Q65" s="408">
        <f aca="true" t="shared" si="1" ref="Q65:S67">Q61-R61</f>
        <v>122</v>
      </c>
      <c r="R65" s="334">
        <f t="shared" si="1"/>
        <v>181</v>
      </c>
      <c r="S65" s="334">
        <f t="shared" si="1"/>
        <v>0</v>
      </c>
      <c r="T65" s="334">
        <v>-32</v>
      </c>
      <c r="U65" s="70"/>
      <c r="V65" s="230"/>
      <c r="W65" s="17"/>
    </row>
    <row r="66" spans="1:23" s="16" customFormat="1" ht="12.75" customHeight="1">
      <c r="A66" s="230"/>
      <c r="B66" s="62"/>
      <c r="C66" s="60" t="s">
        <v>116</v>
      </c>
      <c r="D66" s="488"/>
      <c r="E66" s="908">
        <f>SUM(G66:J66)</f>
        <v>269</v>
      </c>
      <c r="F66" s="488"/>
      <c r="G66" s="682">
        <f t="shared" si="0"/>
        <v>79</v>
      </c>
      <c r="H66" s="64">
        <f t="shared" si="0"/>
        <v>70</v>
      </c>
      <c r="I66" s="64">
        <f t="shared" si="0"/>
        <v>76</v>
      </c>
      <c r="J66" s="696">
        <f>J62-Q62</f>
        <v>44</v>
      </c>
      <c r="K66" s="195"/>
      <c r="L66" s="511"/>
      <c r="M66" s="398"/>
      <c r="N66" s="488"/>
      <c r="O66" s="908">
        <f>SUM(Q66:T66)</f>
        <v>217</v>
      </c>
      <c r="P66" s="488"/>
      <c r="Q66" s="682">
        <f t="shared" si="1"/>
        <v>31</v>
      </c>
      <c r="R66" s="64">
        <f t="shared" si="1"/>
        <v>72</v>
      </c>
      <c r="S66" s="64">
        <f t="shared" si="1"/>
        <v>64</v>
      </c>
      <c r="T66" s="696">
        <v>50</v>
      </c>
      <c r="U66" s="70"/>
      <c r="V66" s="230"/>
      <c r="W66" s="17"/>
    </row>
    <row r="67" spans="1:23" s="16" customFormat="1" ht="14.25">
      <c r="A67" s="230"/>
      <c r="B67" s="59"/>
      <c r="C67" s="60" t="s">
        <v>486</v>
      </c>
      <c r="D67" s="488"/>
      <c r="E67" s="908">
        <f>SUM(G67:J67)</f>
        <v>-215</v>
      </c>
      <c r="F67" s="488"/>
      <c r="G67" s="682">
        <f t="shared" si="0"/>
        <v>80</v>
      </c>
      <c r="H67" s="64">
        <f t="shared" si="0"/>
        <v>-36</v>
      </c>
      <c r="I67" s="64">
        <f t="shared" si="0"/>
        <v>-38</v>
      </c>
      <c r="J67" s="696">
        <f>J63-Q63</f>
        <v>-221</v>
      </c>
      <c r="K67" s="195"/>
      <c r="L67" s="511"/>
      <c r="M67" s="398"/>
      <c r="N67" s="488"/>
      <c r="O67" s="908">
        <f>SUM(Q67:T67)</f>
        <v>54</v>
      </c>
      <c r="P67" s="488"/>
      <c r="Q67" s="682">
        <f t="shared" si="1"/>
        <v>91</v>
      </c>
      <c r="R67" s="64">
        <f t="shared" si="1"/>
        <v>109</v>
      </c>
      <c r="S67" s="64">
        <f t="shared" si="1"/>
        <v>-64</v>
      </c>
      <c r="T67" s="696">
        <v>-82</v>
      </c>
      <c r="U67" s="70"/>
      <c r="V67" s="230"/>
      <c r="W67" s="17"/>
    </row>
    <row r="68" spans="1:23" s="16" customFormat="1" ht="12.75" customHeight="1">
      <c r="A68" s="230"/>
      <c r="B68" s="478"/>
      <c r="C68" s="480"/>
      <c r="D68" s="488"/>
      <c r="E68" s="479"/>
      <c r="F68" s="488"/>
      <c r="G68" s="385"/>
      <c r="H68" s="195"/>
      <c r="I68" s="428"/>
      <c r="J68" s="195"/>
      <c r="K68" s="195"/>
      <c r="L68" s="1095"/>
      <c r="M68" s="1096"/>
      <c r="N68" s="488"/>
      <c r="O68" s="479"/>
      <c r="P68" s="488"/>
      <c r="Q68" s="213"/>
      <c r="R68" s="195"/>
      <c r="S68" s="428"/>
      <c r="T68" s="195"/>
      <c r="U68" s="70"/>
      <c r="V68" s="230"/>
      <c r="W68" s="17"/>
    </row>
    <row r="69" spans="1:24" s="16" customFormat="1" ht="12.75" customHeight="1">
      <c r="A69" s="230"/>
      <c r="B69" s="57"/>
      <c r="C69" s="57" t="s">
        <v>240</v>
      </c>
      <c r="D69" s="488"/>
      <c r="E69" s="909">
        <f>SUM(G69:J69)</f>
        <v>1687</v>
      </c>
      <c r="F69" s="1150"/>
      <c r="G69" s="689">
        <v>423</v>
      </c>
      <c r="H69" s="56">
        <v>441</v>
      </c>
      <c r="I69" s="56">
        <v>429</v>
      </c>
      <c r="J69" s="702">
        <v>394</v>
      </c>
      <c r="K69" s="1259"/>
      <c r="L69" s="752">
        <f>E69/O69-1</f>
        <v>-0.007647058823529451</v>
      </c>
      <c r="M69" s="1097">
        <f>G69/Q69-1</f>
        <v>0.039312039312039415</v>
      </c>
      <c r="N69" s="1150"/>
      <c r="O69" s="909">
        <f>SUM(Q69:T69)</f>
        <v>1700</v>
      </c>
      <c r="P69" s="1150"/>
      <c r="Q69" s="689">
        <v>407</v>
      </c>
      <c r="R69" s="56">
        <v>445</v>
      </c>
      <c r="S69" s="56">
        <v>432</v>
      </c>
      <c r="T69" s="702">
        <v>416</v>
      </c>
      <c r="U69" s="70"/>
      <c r="V69" s="230"/>
      <c r="W69" s="17"/>
      <c r="X69" s="860"/>
    </row>
    <row r="70" spans="1:23" s="16" customFormat="1" ht="12.75" customHeight="1">
      <c r="A70" s="230"/>
      <c r="B70" s="59"/>
      <c r="C70" s="59"/>
      <c r="D70" s="488"/>
      <c r="E70" s="489"/>
      <c r="F70" s="488"/>
      <c r="G70" s="407"/>
      <c r="H70" s="59"/>
      <c r="I70" s="59"/>
      <c r="J70" s="59"/>
      <c r="K70" s="195"/>
      <c r="L70" s="1098"/>
      <c r="M70" s="1099"/>
      <c r="N70" s="488"/>
      <c r="O70" s="489"/>
      <c r="P70" s="488"/>
      <c r="Q70" s="407"/>
      <c r="R70" s="59"/>
      <c r="S70" s="59"/>
      <c r="T70" s="59"/>
      <c r="U70" s="70"/>
      <c r="V70" s="230"/>
      <c r="W70" s="17"/>
    </row>
    <row r="71" spans="1:23" s="16" customFormat="1" ht="12.75" customHeight="1">
      <c r="A71" s="230"/>
      <c r="B71" s="57"/>
      <c r="C71" s="57" t="s">
        <v>218</v>
      </c>
      <c r="D71" s="488"/>
      <c r="E71" s="909">
        <v>23</v>
      </c>
      <c r="F71" s="1150"/>
      <c r="G71" s="689">
        <v>23</v>
      </c>
      <c r="H71" s="56">
        <v>24</v>
      </c>
      <c r="I71" s="56">
        <v>24</v>
      </c>
      <c r="J71" s="702">
        <v>22</v>
      </c>
      <c r="K71" s="1259"/>
      <c r="L71" s="705">
        <f>E71/O71-1</f>
        <v>-0.04166666666666663</v>
      </c>
      <c r="M71" s="425">
        <f>G71/Q71-1</f>
        <v>0.045454545454545414</v>
      </c>
      <c r="N71" s="1150"/>
      <c r="O71" s="909">
        <v>24</v>
      </c>
      <c r="P71" s="1150"/>
      <c r="Q71" s="689">
        <v>22</v>
      </c>
      <c r="R71" s="56">
        <v>25</v>
      </c>
      <c r="S71" s="56">
        <v>24</v>
      </c>
      <c r="T71" s="702">
        <v>23</v>
      </c>
      <c r="U71" s="70"/>
      <c r="V71" s="230"/>
      <c r="W71" s="17"/>
    </row>
    <row r="72" spans="1:26" s="16" customFormat="1" ht="12.75" customHeight="1">
      <c r="A72" s="230"/>
      <c r="B72" s="86"/>
      <c r="C72" s="319" t="s">
        <v>12</v>
      </c>
      <c r="D72" s="488"/>
      <c r="E72" s="910">
        <v>0.24</v>
      </c>
      <c r="F72" s="488"/>
      <c r="G72" s="690">
        <v>0.25</v>
      </c>
      <c r="H72" s="61">
        <v>0.24</v>
      </c>
      <c r="I72" s="61">
        <v>0.23</v>
      </c>
      <c r="J72" s="703">
        <v>0.22</v>
      </c>
      <c r="K72" s="1060"/>
      <c r="L72" s="653"/>
      <c r="M72" s="441"/>
      <c r="N72" s="488"/>
      <c r="O72" s="910">
        <v>0.19</v>
      </c>
      <c r="P72" s="488"/>
      <c r="Q72" s="690">
        <v>0.21</v>
      </c>
      <c r="R72" s="61">
        <v>0.2</v>
      </c>
      <c r="S72" s="61">
        <v>0.18</v>
      </c>
      <c r="T72" s="703">
        <v>0.18</v>
      </c>
      <c r="U72" s="70"/>
      <c r="V72" s="230"/>
      <c r="W72" s="17"/>
      <c r="X72" s="794"/>
      <c r="Y72" s="794"/>
      <c r="Z72" s="795"/>
    </row>
    <row r="73" spans="1:23" s="16" customFormat="1" ht="12.75" customHeight="1">
      <c r="A73" s="230"/>
      <c r="B73" s="59"/>
      <c r="C73" s="59"/>
      <c r="D73" s="488"/>
      <c r="E73" s="489"/>
      <c r="F73" s="488"/>
      <c r="G73" s="407"/>
      <c r="H73" s="59"/>
      <c r="I73" s="59"/>
      <c r="J73" s="59"/>
      <c r="K73" s="195"/>
      <c r="L73" s="1098"/>
      <c r="M73" s="1099"/>
      <c r="N73" s="488"/>
      <c r="O73" s="489"/>
      <c r="P73" s="488"/>
      <c r="Q73" s="407"/>
      <c r="R73" s="59"/>
      <c r="S73" s="59"/>
      <c r="T73" s="59"/>
      <c r="U73" s="70"/>
      <c r="V73" s="230"/>
      <c r="W73" s="17"/>
    </row>
    <row r="74" spans="1:23" s="16" customFormat="1" ht="12.75" customHeight="1">
      <c r="A74" s="230"/>
      <c r="B74" s="57"/>
      <c r="C74" s="57" t="s">
        <v>244</v>
      </c>
      <c r="D74" s="488"/>
      <c r="E74" s="911">
        <v>112</v>
      </c>
      <c r="F74" s="1150"/>
      <c r="G74" s="688">
        <v>111</v>
      </c>
      <c r="H74" s="63">
        <v>110</v>
      </c>
      <c r="I74" s="63">
        <v>117</v>
      </c>
      <c r="J74" s="700">
        <v>109</v>
      </c>
      <c r="K74" s="1259"/>
      <c r="L74" s="752">
        <f>E74/O74-1</f>
        <v>0.018181818181818077</v>
      </c>
      <c r="M74" s="1097">
        <f>G74/Q74-1</f>
        <v>0.0183486238532109</v>
      </c>
      <c r="N74" s="1205"/>
      <c r="O74" s="911">
        <v>110</v>
      </c>
      <c r="P74" s="1150"/>
      <c r="Q74" s="688">
        <v>109</v>
      </c>
      <c r="R74" s="63">
        <v>107</v>
      </c>
      <c r="S74" s="63">
        <v>114</v>
      </c>
      <c r="T74" s="700">
        <v>111</v>
      </c>
      <c r="U74" s="70"/>
      <c r="V74" s="230"/>
      <c r="W74" s="17"/>
    </row>
    <row r="75" spans="1:23" s="16" customFormat="1" ht="12.75" customHeight="1">
      <c r="A75" s="230"/>
      <c r="B75" s="59"/>
      <c r="C75" s="59"/>
      <c r="D75" s="488"/>
      <c r="E75" s="489"/>
      <c r="F75" s="488"/>
      <c r="G75" s="407"/>
      <c r="H75" s="59"/>
      <c r="I75" s="59"/>
      <c r="J75" s="59"/>
      <c r="K75" s="195"/>
      <c r="L75" s="1082"/>
      <c r="M75" s="1100"/>
      <c r="N75" s="488"/>
      <c r="O75" s="489"/>
      <c r="P75" s="488"/>
      <c r="Q75" s="407"/>
      <c r="R75" s="59"/>
      <c r="S75" s="59"/>
      <c r="T75" s="59"/>
      <c r="U75" s="70"/>
      <c r="V75" s="230"/>
      <c r="W75" s="17"/>
    </row>
    <row r="76" spans="1:23" s="16" customFormat="1" ht="12.75" customHeight="1">
      <c r="A76" s="230"/>
      <c r="B76" s="57"/>
      <c r="C76" s="57" t="s">
        <v>250</v>
      </c>
      <c r="D76" s="488"/>
      <c r="E76" s="911">
        <v>35</v>
      </c>
      <c r="F76" s="1150"/>
      <c r="G76" s="831">
        <v>38</v>
      </c>
      <c r="H76" s="606">
        <v>35</v>
      </c>
      <c r="I76" s="63">
        <v>35</v>
      </c>
      <c r="J76" s="700">
        <v>32</v>
      </c>
      <c r="K76" s="1259"/>
      <c r="L76" s="706">
        <f>E76/O76-1</f>
        <v>0.2068965517241379</v>
      </c>
      <c r="M76" s="448">
        <f>G76/Q76-1</f>
        <v>0.2666666666666666</v>
      </c>
      <c r="N76" s="1150"/>
      <c r="O76" s="911">
        <v>29</v>
      </c>
      <c r="P76" s="1150"/>
      <c r="Q76" s="688">
        <v>30</v>
      </c>
      <c r="R76" s="63">
        <v>29</v>
      </c>
      <c r="S76" s="63">
        <v>29</v>
      </c>
      <c r="T76" s="700">
        <v>26</v>
      </c>
      <c r="U76" s="70"/>
      <c r="V76" s="230"/>
      <c r="W76" s="17"/>
    </row>
    <row r="77" spans="1:23" s="16" customFormat="1" ht="12.75" customHeight="1">
      <c r="A77" s="230"/>
      <c r="B77" s="321"/>
      <c r="C77" s="321"/>
      <c r="D77" s="488"/>
      <c r="E77" s="912"/>
      <c r="F77" s="488"/>
      <c r="G77" s="410"/>
      <c r="H77" s="321"/>
      <c r="I77" s="321"/>
      <c r="J77" s="321"/>
      <c r="K77" s="195"/>
      <c r="L77" s="705"/>
      <c r="M77" s="425"/>
      <c r="N77" s="488"/>
      <c r="O77" s="912"/>
      <c r="P77" s="488"/>
      <c r="Q77" s="410"/>
      <c r="R77" s="490"/>
      <c r="S77" s="321"/>
      <c r="T77" s="321"/>
      <c r="U77" s="70"/>
      <c r="V77" s="230"/>
      <c r="W77" s="17"/>
    </row>
    <row r="78" spans="1:23" s="16" customFormat="1" ht="12.75" customHeight="1">
      <c r="A78" s="230"/>
      <c r="B78" s="57"/>
      <c r="C78" s="57" t="s">
        <v>221</v>
      </c>
      <c r="D78" s="488"/>
      <c r="E78" s="909">
        <v>150</v>
      </c>
      <c r="F78" s="1150"/>
      <c r="G78" s="689">
        <v>150</v>
      </c>
      <c r="H78" s="56">
        <v>159</v>
      </c>
      <c r="I78" s="56">
        <v>150</v>
      </c>
      <c r="J78" s="702">
        <v>142</v>
      </c>
      <c r="K78" s="1259"/>
      <c r="L78" s="752">
        <f>E78/O78-1</f>
        <v>0.11940298507462677</v>
      </c>
      <c r="M78" s="1097">
        <f>G78/Q78-1</f>
        <v>0.15384615384615374</v>
      </c>
      <c r="N78" s="1150"/>
      <c r="O78" s="909">
        <v>134</v>
      </c>
      <c r="P78" s="1150"/>
      <c r="Q78" s="689">
        <v>130</v>
      </c>
      <c r="R78" s="56">
        <v>144</v>
      </c>
      <c r="S78" s="56">
        <v>131</v>
      </c>
      <c r="T78" s="702">
        <v>129.4</v>
      </c>
      <c r="U78" s="70"/>
      <c r="V78" s="230"/>
      <c r="W78" s="17"/>
    </row>
    <row r="79" spans="1:23" s="16" customFormat="1" ht="12.75" customHeight="1">
      <c r="A79" s="230"/>
      <c r="B79" s="59"/>
      <c r="C79" s="59"/>
      <c r="D79" s="488"/>
      <c r="E79" s="487"/>
      <c r="F79" s="488"/>
      <c r="G79" s="393"/>
      <c r="H79" s="86"/>
      <c r="I79" s="86"/>
      <c r="J79" s="86"/>
      <c r="K79" s="195"/>
      <c r="L79" s="1239"/>
      <c r="M79" s="1240"/>
      <c r="N79" s="488"/>
      <c r="O79" s="487"/>
      <c r="P79" s="488"/>
      <c r="Q79" s="393"/>
      <c r="R79" s="86"/>
      <c r="S79" s="86"/>
      <c r="T79" s="86"/>
      <c r="U79" s="70"/>
      <c r="V79" s="230"/>
      <c r="W79" s="17"/>
    </row>
    <row r="80" spans="1:23" s="16" customFormat="1" ht="12.75" customHeight="1">
      <c r="A80" s="230"/>
      <c r="B80" s="231"/>
      <c r="C80" s="232"/>
      <c r="D80" s="232"/>
      <c r="E80" s="232"/>
      <c r="F80" s="232"/>
      <c r="G80" s="232"/>
      <c r="H80" s="232"/>
      <c r="I80" s="232"/>
      <c r="J80" s="232"/>
      <c r="K80" s="232"/>
      <c r="L80" s="234"/>
      <c r="M80" s="234"/>
      <c r="N80" s="232"/>
      <c r="O80" s="232"/>
      <c r="P80" s="232"/>
      <c r="Q80" s="232"/>
      <c r="R80" s="232"/>
      <c r="S80" s="232"/>
      <c r="T80" s="232"/>
      <c r="U80" s="231"/>
      <c r="V80" s="230"/>
      <c r="W80" s="17"/>
    </row>
    <row r="81" spans="1:22" ht="15.75" customHeight="1">
      <c r="A81" s="2"/>
      <c r="B81" s="121" t="s">
        <v>222</v>
      </c>
      <c r="C81" s="2"/>
      <c r="D81" s="185"/>
      <c r="E81" s="185"/>
      <c r="F81" s="185"/>
      <c r="G81" s="185"/>
      <c r="H81" s="185"/>
      <c r="I81" s="185"/>
      <c r="J81" s="185"/>
      <c r="K81" s="185"/>
      <c r="L81" s="221"/>
      <c r="M81" s="221"/>
      <c r="N81" s="185"/>
      <c r="O81" s="185"/>
      <c r="P81" s="185"/>
      <c r="Q81" s="185"/>
      <c r="R81" s="185"/>
      <c r="S81" s="185"/>
      <c r="T81" s="185"/>
      <c r="U81" s="121"/>
      <c r="V81" s="2"/>
    </row>
    <row r="82" spans="1:22" ht="14.25" customHeight="1">
      <c r="A82" s="2"/>
      <c r="B82" s="121" t="s">
        <v>406</v>
      </c>
      <c r="C82" s="3"/>
      <c r="D82" s="3"/>
      <c r="E82" s="3"/>
      <c r="F82" s="3"/>
      <c r="G82" s="2"/>
      <c r="H82" s="2"/>
      <c r="I82" s="2"/>
      <c r="J82" s="3"/>
      <c r="K82" s="3"/>
      <c r="L82" s="40"/>
      <c r="M82" s="40"/>
      <c r="N82" s="3"/>
      <c r="O82" s="3"/>
      <c r="P82" s="3"/>
      <c r="Q82" s="2"/>
      <c r="R82" s="2"/>
      <c r="S82" s="2"/>
      <c r="T82" s="3"/>
      <c r="U82" s="2"/>
      <c r="V82" s="2"/>
    </row>
  </sheetData>
  <sheetProtection password="C7A0" sheet="1" objects="1" scenarios="1"/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61" r:id="rId1"/>
  <headerFooter alignWithMargins="0">
    <oddFooter xml:space="preserve">&amp;L&amp;"KPN Sans,Regular"KPN Investor Relations&amp;C&amp;"KPN Sans,Regular"&amp;A&amp;R&amp;"KPN Sans,Regular"Q4 2008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1.25" style="1" customWidth="1"/>
    <col min="2" max="2" width="0.875" style="1" customWidth="1"/>
    <col min="3" max="3" width="36.25390625" style="5" customWidth="1"/>
    <col min="4" max="4" width="1.75390625" style="5" customWidth="1"/>
    <col min="5" max="5" width="9.00390625" style="5" customWidth="1"/>
    <col min="6" max="6" width="1.75390625" style="5" customWidth="1"/>
    <col min="7" max="9" width="9.00390625" style="1" customWidth="1"/>
    <col min="10" max="10" width="9.00390625" style="5" customWidth="1"/>
    <col min="11" max="11" width="1.75390625" style="5" customWidth="1"/>
    <col min="12" max="13" width="7.75390625" style="729" customWidth="1"/>
    <col min="14" max="14" width="1.75390625" style="5" customWidth="1"/>
    <col min="15" max="15" width="9.00390625" style="5" customWidth="1"/>
    <col min="16" max="16" width="1.75390625" style="5" customWidth="1"/>
    <col min="17" max="19" width="9.00390625" style="1" customWidth="1"/>
    <col min="20" max="20" width="9.00390625" style="5" customWidth="1"/>
    <col min="21" max="21" width="2.00390625" style="1" customWidth="1"/>
    <col min="22" max="22" width="1.25" style="1" customWidth="1"/>
    <col min="23" max="16384" width="9.125" style="7" customWidth="1"/>
  </cols>
  <sheetData>
    <row r="1" spans="1:22" s="16" customFormat="1" ht="9" customHeight="1">
      <c r="A1" s="230"/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303"/>
      <c r="M1" s="303"/>
      <c r="N1" s="232"/>
      <c r="O1" s="232"/>
      <c r="P1" s="232"/>
      <c r="Q1" s="232"/>
      <c r="R1" s="232"/>
      <c r="S1" s="232"/>
      <c r="T1" s="232"/>
      <c r="U1" s="231"/>
      <c r="V1" s="230"/>
    </row>
    <row r="2" spans="1:22" s="16" customFormat="1" ht="15" customHeight="1">
      <c r="A2" s="230"/>
      <c r="B2" s="125"/>
      <c r="C2" s="310" t="s">
        <v>223</v>
      </c>
      <c r="D2" s="872"/>
      <c r="E2" s="887">
        <v>2008</v>
      </c>
      <c r="F2" s="872"/>
      <c r="G2" s="49" t="s">
        <v>534</v>
      </c>
      <c r="H2" s="50" t="s">
        <v>500</v>
      </c>
      <c r="I2" s="50" t="s">
        <v>408</v>
      </c>
      <c r="J2" s="50" t="s">
        <v>319</v>
      </c>
      <c r="K2" s="125"/>
      <c r="L2" s="516" t="s">
        <v>214</v>
      </c>
      <c r="M2" s="51" t="s">
        <v>214</v>
      </c>
      <c r="N2" s="872"/>
      <c r="O2" s="887">
        <v>2007</v>
      </c>
      <c r="P2" s="872"/>
      <c r="Q2" s="49" t="s">
        <v>309</v>
      </c>
      <c r="R2" s="50" t="s">
        <v>302</v>
      </c>
      <c r="S2" s="50" t="s">
        <v>289</v>
      </c>
      <c r="T2" s="50" t="s">
        <v>265</v>
      </c>
      <c r="U2" s="125"/>
      <c r="V2" s="230"/>
    </row>
    <row r="3" spans="1:22" s="16" customFormat="1" ht="13.5" customHeight="1">
      <c r="A3" s="230"/>
      <c r="B3" s="50"/>
      <c r="C3" s="1107" t="s">
        <v>332</v>
      </c>
      <c r="D3" s="488"/>
      <c r="E3" s="488"/>
      <c r="F3" s="488"/>
      <c r="G3" s="49"/>
      <c r="H3" s="50"/>
      <c r="I3" s="50"/>
      <c r="J3" s="195"/>
      <c r="K3" s="71"/>
      <c r="L3" s="630" t="s">
        <v>536</v>
      </c>
      <c r="M3" s="395" t="s">
        <v>535</v>
      </c>
      <c r="N3" s="488"/>
      <c r="O3" s="488"/>
      <c r="P3" s="488"/>
      <c r="Q3" s="49"/>
      <c r="R3" s="50"/>
      <c r="S3" s="50"/>
      <c r="T3" s="195"/>
      <c r="U3" s="50"/>
      <c r="V3" s="230"/>
    </row>
    <row r="4" spans="1:22" s="16" customFormat="1" ht="12" customHeight="1">
      <c r="A4" s="230"/>
      <c r="B4" s="50"/>
      <c r="C4" s="480"/>
      <c r="D4" s="479"/>
      <c r="E4" s="479"/>
      <c r="F4" s="479"/>
      <c r="G4" s="213"/>
      <c r="H4" s="428"/>
      <c r="I4" s="428"/>
      <c r="J4" s="195"/>
      <c r="K4" s="195"/>
      <c r="L4" s="608"/>
      <c r="M4" s="137"/>
      <c r="N4" s="479"/>
      <c r="O4" s="479"/>
      <c r="P4" s="479"/>
      <c r="Q4" s="213"/>
      <c r="R4" s="195"/>
      <c r="S4" s="428"/>
      <c r="T4" s="195"/>
      <c r="U4" s="50"/>
      <c r="V4" s="230"/>
    </row>
    <row r="5" spans="1:22" ht="15" customHeight="1">
      <c r="A5" s="230"/>
      <c r="B5" s="126"/>
      <c r="C5" s="55" t="s">
        <v>376</v>
      </c>
      <c r="D5" s="878"/>
      <c r="E5" s="1157" t="str">
        <f>G5</f>
        <v>~50%</v>
      </c>
      <c r="F5" s="878"/>
      <c r="G5" s="1158" t="s">
        <v>548</v>
      </c>
      <c r="H5" s="1159" t="s">
        <v>364</v>
      </c>
      <c r="I5" s="1159" t="s">
        <v>364</v>
      </c>
      <c r="J5" s="1160" t="s">
        <v>364</v>
      </c>
      <c r="K5" s="126"/>
      <c r="L5" s="1161"/>
      <c r="M5" s="1162"/>
      <c r="N5" s="878"/>
      <c r="O5" s="1157" t="s">
        <v>365</v>
      </c>
      <c r="P5" s="878"/>
      <c r="Q5" s="1158" t="s">
        <v>365</v>
      </c>
      <c r="R5" s="1159" t="s">
        <v>365</v>
      </c>
      <c r="S5" s="1159" t="s">
        <v>361</v>
      </c>
      <c r="T5" s="1160" t="s">
        <v>361</v>
      </c>
      <c r="U5" s="126"/>
      <c r="V5" s="230"/>
    </row>
    <row r="6" spans="1:22" ht="12" customHeight="1">
      <c r="A6" s="230"/>
      <c r="B6" s="128"/>
      <c r="C6" s="59"/>
      <c r="D6" s="929"/>
      <c r="E6" s="489"/>
      <c r="F6" s="929"/>
      <c r="G6" s="407"/>
      <c r="H6" s="59"/>
      <c r="I6" s="59"/>
      <c r="J6" s="312"/>
      <c r="K6" s="128"/>
      <c r="L6" s="615"/>
      <c r="M6" s="406"/>
      <c r="N6" s="929"/>
      <c r="O6" s="489"/>
      <c r="P6" s="929"/>
      <c r="Q6" s="407"/>
      <c r="R6" s="59"/>
      <c r="S6" s="59"/>
      <c r="T6" s="312"/>
      <c r="U6" s="128"/>
      <c r="V6" s="230"/>
    </row>
    <row r="7" spans="1:22" ht="12" customHeight="1">
      <c r="A7" s="230"/>
      <c r="B7" s="128"/>
      <c r="C7" s="55" t="s">
        <v>561</v>
      </c>
      <c r="D7" s="929"/>
      <c r="E7" s="509">
        <f>SUM(E8:E10)</f>
        <v>1581</v>
      </c>
      <c r="F7" s="1163"/>
      <c r="G7" s="790">
        <f>SUM(G8:G10)</f>
        <v>1581</v>
      </c>
      <c r="H7" s="791">
        <f>SUM(H8:H10)</f>
        <v>1605</v>
      </c>
      <c r="I7" s="791">
        <f>SUM(I8:I10)</f>
        <v>1632</v>
      </c>
      <c r="J7" s="792">
        <f>SUM(J8:J10)</f>
        <v>1672</v>
      </c>
      <c r="K7" s="1164"/>
      <c r="L7" s="705">
        <f>E7/O7-1</f>
        <v>-0.06725663716814156</v>
      </c>
      <c r="M7" s="425">
        <f>G7/Q7-1</f>
        <v>-0.06725663716814156</v>
      </c>
      <c r="N7" s="1163"/>
      <c r="O7" s="509">
        <f>SUM(O8:O10)</f>
        <v>1695</v>
      </c>
      <c r="P7" s="1163"/>
      <c r="Q7" s="790">
        <f>SUM(Q8:Q10)</f>
        <v>1695</v>
      </c>
      <c r="R7" s="550">
        <f>SUM(R8:R10)</f>
        <v>1710</v>
      </c>
      <c r="S7" s="791">
        <f>SUM(S8:S10)</f>
        <v>1757</v>
      </c>
      <c r="T7" s="550">
        <f>SUM(T8:T10)</f>
        <v>1796</v>
      </c>
      <c r="U7" s="128"/>
      <c r="V7" s="230"/>
    </row>
    <row r="8" spans="1:22" ht="12" customHeight="1">
      <c r="A8" s="230"/>
      <c r="B8" s="50"/>
      <c r="C8" s="60" t="s">
        <v>7</v>
      </c>
      <c r="D8" s="519"/>
      <c r="E8" s="908">
        <f>G8</f>
        <v>745</v>
      </c>
      <c r="F8" s="519"/>
      <c r="G8" s="682">
        <v>745</v>
      </c>
      <c r="H8" s="64">
        <v>761</v>
      </c>
      <c r="I8" s="64">
        <v>774</v>
      </c>
      <c r="J8" s="696">
        <v>799</v>
      </c>
      <c r="K8" s="428"/>
      <c r="L8" s="1082">
        <f>E8/O8-1</f>
        <v>-0.08588957055214719</v>
      </c>
      <c r="M8" s="1100">
        <f>G8/Q8-1</f>
        <v>-0.08588957055214719</v>
      </c>
      <c r="N8" s="519"/>
      <c r="O8" s="908">
        <f>Q8</f>
        <v>815</v>
      </c>
      <c r="P8" s="519"/>
      <c r="Q8" s="682">
        <v>815</v>
      </c>
      <c r="R8" s="64">
        <v>825</v>
      </c>
      <c r="S8" s="64">
        <v>852</v>
      </c>
      <c r="T8" s="696">
        <v>878</v>
      </c>
      <c r="U8" s="50"/>
      <c r="V8" s="230"/>
    </row>
    <row r="9" spans="1:22" ht="12" customHeight="1">
      <c r="A9" s="230"/>
      <c r="B9" s="126"/>
      <c r="C9" s="60" t="s">
        <v>109</v>
      </c>
      <c r="D9" s="519"/>
      <c r="E9" s="908">
        <f>G9</f>
        <v>812</v>
      </c>
      <c r="F9" s="519"/>
      <c r="G9" s="682">
        <v>812</v>
      </c>
      <c r="H9" s="64">
        <v>821</v>
      </c>
      <c r="I9" s="64">
        <v>837</v>
      </c>
      <c r="J9" s="696">
        <v>857</v>
      </c>
      <c r="K9" s="428"/>
      <c r="L9" s="1082">
        <f>E9/O9-1</f>
        <v>-0.06343713956170705</v>
      </c>
      <c r="M9" s="1100">
        <f>G9/Q9-1</f>
        <v>-0.06343713956170705</v>
      </c>
      <c r="N9" s="519"/>
      <c r="O9" s="908">
        <f>Q9</f>
        <v>867</v>
      </c>
      <c r="P9" s="519"/>
      <c r="Q9" s="682">
        <v>867</v>
      </c>
      <c r="R9" s="64">
        <v>874</v>
      </c>
      <c r="S9" s="64">
        <v>895</v>
      </c>
      <c r="T9" s="696">
        <v>910</v>
      </c>
      <c r="U9" s="126"/>
      <c r="V9" s="230"/>
    </row>
    <row r="10" spans="1:22" ht="12" customHeight="1">
      <c r="A10" s="230"/>
      <c r="B10" s="128"/>
      <c r="C10" s="60" t="s">
        <v>252</v>
      </c>
      <c r="D10" s="932"/>
      <c r="E10" s="908">
        <f>G10</f>
        <v>24</v>
      </c>
      <c r="F10" s="932"/>
      <c r="G10" s="682">
        <v>24</v>
      </c>
      <c r="H10" s="64">
        <v>23</v>
      </c>
      <c r="I10" s="64">
        <v>21</v>
      </c>
      <c r="J10" s="696">
        <v>16</v>
      </c>
      <c r="K10" s="580"/>
      <c r="L10" s="653">
        <f>E10/O10-1</f>
        <v>0.8461538461538463</v>
      </c>
      <c r="M10" s="441">
        <f>G10/Q10-1</f>
        <v>0.8461538461538463</v>
      </c>
      <c r="N10" s="932"/>
      <c r="O10" s="908">
        <f>Q10</f>
        <v>13</v>
      </c>
      <c r="P10" s="932"/>
      <c r="Q10" s="682">
        <v>13</v>
      </c>
      <c r="R10" s="64">
        <v>11</v>
      </c>
      <c r="S10" s="64">
        <v>10</v>
      </c>
      <c r="T10" s="696">
        <v>8</v>
      </c>
      <c r="U10" s="128"/>
      <c r="V10" s="230"/>
    </row>
    <row r="11" spans="1:22" ht="12" customHeight="1">
      <c r="A11" s="230"/>
      <c r="B11" s="128"/>
      <c r="C11" s="59"/>
      <c r="D11" s="929"/>
      <c r="E11" s="489"/>
      <c r="F11" s="929"/>
      <c r="G11" s="407"/>
      <c r="H11" s="59"/>
      <c r="I11" s="59"/>
      <c r="J11" s="312"/>
      <c r="K11" s="128"/>
      <c r="L11" s="1112"/>
      <c r="M11" s="1113"/>
      <c r="N11" s="929"/>
      <c r="O11" s="489"/>
      <c r="P11" s="929"/>
      <c r="Q11" s="407"/>
      <c r="R11" s="59"/>
      <c r="S11" s="59"/>
      <c r="T11" s="312"/>
      <c r="U11" s="128"/>
      <c r="V11" s="230"/>
    </row>
    <row r="12" spans="1:23" s="331" customFormat="1" ht="12" customHeight="1">
      <c r="A12" s="238"/>
      <c r="B12" s="126"/>
      <c r="C12" s="55" t="s">
        <v>327</v>
      </c>
      <c r="D12" s="878"/>
      <c r="E12" s="486">
        <f>E13+E14</f>
        <v>51</v>
      </c>
      <c r="F12" s="878"/>
      <c r="G12" s="411">
        <f>G13+G14</f>
        <v>52</v>
      </c>
      <c r="H12" s="312">
        <f>H13+H14</f>
        <v>49</v>
      </c>
      <c r="I12" s="312">
        <f>I13+I14</f>
        <v>52</v>
      </c>
      <c r="J12" s="312">
        <f>J13+J14</f>
        <v>51</v>
      </c>
      <c r="K12" s="126"/>
      <c r="L12" s="705">
        <f>E12/O12-1</f>
        <v>0.020000000000000018</v>
      </c>
      <c r="M12" s="425">
        <f>G12/Q12-1</f>
        <v>0.13043478260869557</v>
      </c>
      <c r="N12" s="878"/>
      <c r="O12" s="486">
        <f>O13+O14</f>
        <v>50</v>
      </c>
      <c r="P12" s="878"/>
      <c r="Q12" s="411">
        <f>Q13+Q14</f>
        <v>46</v>
      </c>
      <c r="R12" s="312">
        <f>R13+R14</f>
        <v>50</v>
      </c>
      <c r="S12" s="312">
        <f>S13+S14</f>
        <v>51</v>
      </c>
      <c r="T12" s="312">
        <f>T13+T14</f>
        <v>55</v>
      </c>
      <c r="U12" s="126"/>
      <c r="V12" s="238"/>
      <c r="W12" s="365"/>
    </row>
    <row r="13" spans="1:22" ht="12" customHeight="1">
      <c r="A13" s="230"/>
      <c r="B13" s="128"/>
      <c r="C13" s="323" t="s">
        <v>280</v>
      </c>
      <c r="D13" s="519"/>
      <c r="E13" s="924">
        <v>26</v>
      </c>
      <c r="F13" s="519"/>
      <c r="G13" s="542">
        <v>27</v>
      </c>
      <c r="H13" s="85">
        <v>26</v>
      </c>
      <c r="I13" s="85">
        <v>26</v>
      </c>
      <c r="J13" s="698">
        <v>26</v>
      </c>
      <c r="K13" s="428"/>
      <c r="L13" s="1082">
        <f>E13/O13-1</f>
        <v>0.040000000000000036</v>
      </c>
      <c r="M13" s="1100">
        <f>G13/Q13-1</f>
        <v>0.08000000000000007</v>
      </c>
      <c r="N13" s="519"/>
      <c r="O13" s="924">
        <v>25</v>
      </c>
      <c r="P13" s="519"/>
      <c r="Q13" s="542">
        <v>25</v>
      </c>
      <c r="R13" s="85">
        <v>25</v>
      </c>
      <c r="S13" s="85">
        <v>25</v>
      </c>
      <c r="T13" s="698">
        <v>25</v>
      </c>
      <c r="U13" s="128"/>
      <c r="V13" s="230"/>
    </row>
    <row r="14" spans="1:22" ht="12" customHeight="1">
      <c r="A14" s="230"/>
      <c r="B14" s="128"/>
      <c r="C14" s="323" t="s">
        <v>333</v>
      </c>
      <c r="D14" s="932"/>
      <c r="E14" s="924">
        <v>25</v>
      </c>
      <c r="F14" s="932"/>
      <c r="G14" s="542">
        <v>25</v>
      </c>
      <c r="H14" s="85">
        <v>23</v>
      </c>
      <c r="I14" s="85">
        <v>26</v>
      </c>
      <c r="J14" s="698">
        <v>25</v>
      </c>
      <c r="K14" s="580"/>
      <c r="L14" s="653">
        <f>E14/O14-1</f>
        <v>0</v>
      </c>
      <c r="M14" s="441">
        <f>G14/Q14-1</f>
        <v>0.19047619047619047</v>
      </c>
      <c r="N14" s="932"/>
      <c r="O14" s="924">
        <v>25</v>
      </c>
      <c r="P14" s="932"/>
      <c r="Q14" s="542">
        <v>21</v>
      </c>
      <c r="R14" s="85">
        <v>25</v>
      </c>
      <c r="S14" s="85">
        <v>26</v>
      </c>
      <c r="T14" s="698">
        <v>30</v>
      </c>
      <c r="U14" s="128"/>
      <c r="V14" s="230"/>
    </row>
    <row r="15" spans="1:22" s="331" customFormat="1" ht="12.75">
      <c r="A15" s="238"/>
      <c r="B15" s="126"/>
      <c r="C15" s="59"/>
      <c r="D15" s="878"/>
      <c r="E15" s="489"/>
      <c r="F15" s="878"/>
      <c r="G15" s="407"/>
      <c r="H15" s="59"/>
      <c r="I15" s="59"/>
      <c r="J15" s="312"/>
      <c r="K15" s="126"/>
      <c r="L15" s="705"/>
      <c r="M15" s="425"/>
      <c r="N15" s="878"/>
      <c r="O15" s="489"/>
      <c r="P15" s="878"/>
      <c r="Q15" s="407"/>
      <c r="R15" s="59"/>
      <c r="S15" s="59"/>
      <c r="T15" s="312"/>
      <c r="U15" s="126"/>
      <c r="V15" s="238"/>
    </row>
    <row r="16" spans="1:22" ht="12" customHeight="1">
      <c r="A16" s="230"/>
      <c r="B16" s="128"/>
      <c r="C16" s="55" t="s">
        <v>448</v>
      </c>
      <c r="D16" s="929"/>
      <c r="E16" s="911">
        <f>E17+E18</f>
        <v>326</v>
      </c>
      <c r="F16" s="1163"/>
      <c r="G16" s="688">
        <f>G17+G18</f>
        <v>321</v>
      </c>
      <c r="H16" s="63">
        <f>H17+H18</f>
        <v>310</v>
      </c>
      <c r="I16" s="63">
        <f>I17+I18</f>
        <v>331</v>
      </c>
      <c r="J16" s="700">
        <f>J17+J18</f>
        <v>342</v>
      </c>
      <c r="K16" s="1164"/>
      <c r="L16" s="705">
        <f>E16/O16-1</f>
        <v>-0.029761904761904767</v>
      </c>
      <c r="M16" s="425">
        <f>G16/Q16-1</f>
        <v>0.09183673469387754</v>
      </c>
      <c r="N16" s="1163"/>
      <c r="O16" s="911">
        <f>O17+O18</f>
        <v>336</v>
      </c>
      <c r="P16" s="1163"/>
      <c r="Q16" s="688">
        <f>Q17+Q18</f>
        <v>294</v>
      </c>
      <c r="R16" s="63">
        <f>R17+R18</f>
        <v>331</v>
      </c>
      <c r="S16" s="63">
        <f>S17+S18</f>
        <v>350</v>
      </c>
      <c r="T16" s="700">
        <f>T17+T18</f>
        <v>370</v>
      </c>
      <c r="U16" s="128"/>
      <c r="V16" s="230"/>
    </row>
    <row r="17" spans="1:22" ht="12" customHeight="1">
      <c r="A17" s="230"/>
      <c r="B17" s="128"/>
      <c r="C17" s="60" t="s">
        <v>5</v>
      </c>
      <c r="D17" s="932"/>
      <c r="E17" s="908">
        <v>305</v>
      </c>
      <c r="F17" s="932"/>
      <c r="G17" s="682">
        <v>301</v>
      </c>
      <c r="H17" s="64">
        <v>290</v>
      </c>
      <c r="I17" s="64">
        <v>310</v>
      </c>
      <c r="J17" s="696">
        <v>320</v>
      </c>
      <c r="K17" s="580"/>
      <c r="L17" s="1082">
        <f>E17/O17-1</f>
        <v>-0.034810126582278444</v>
      </c>
      <c r="M17" s="1100">
        <f>G17/Q17-1</f>
        <v>0.08664259927797824</v>
      </c>
      <c r="N17" s="932"/>
      <c r="O17" s="908">
        <v>316</v>
      </c>
      <c r="P17" s="932"/>
      <c r="Q17" s="682">
        <v>277</v>
      </c>
      <c r="R17" s="64">
        <v>311</v>
      </c>
      <c r="S17" s="64">
        <v>329</v>
      </c>
      <c r="T17" s="696">
        <v>348</v>
      </c>
      <c r="U17" s="128"/>
      <c r="V17" s="230"/>
    </row>
    <row r="18" spans="1:22" ht="12" customHeight="1">
      <c r="A18" s="230"/>
      <c r="B18" s="128"/>
      <c r="C18" s="60" t="s">
        <v>6</v>
      </c>
      <c r="D18" s="932"/>
      <c r="E18" s="908">
        <v>21</v>
      </c>
      <c r="F18" s="932"/>
      <c r="G18" s="682">
        <v>20</v>
      </c>
      <c r="H18" s="64">
        <v>20</v>
      </c>
      <c r="I18" s="64">
        <v>21</v>
      </c>
      <c r="J18" s="696">
        <v>22</v>
      </c>
      <c r="K18" s="580"/>
      <c r="L18" s="653">
        <f>E18/O18-1</f>
        <v>0.050000000000000044</v>
      </c>
      <c r="M18" s="441">
        <f>G18/Q18-1</f>
        <v>0.17647058823529416</v>
      </c>
      <c r="N18" s="932"/>
      <c r="O18" s="908">
        <v>20</v>
      </c>
      <c r="P18" s="932"/>
      <c r="Q18" s="682">
        <v>17</v>
      </c>
      <c r="R18" s="64">
        <v>20</v>
      </c>
      <c r="S18" s="64">
        <v>21</v>
      </c>
      <c r="T18" s="696">
        <v>22</v>
      </c>
      <c r="U18" s="128"/>
      <c r="V18" s="230"/>
    </row>
    <row r="19" spans="1:22" ht="12" customHeight="1">
      <c r="A19" s="230"/>
      <c r="B19" s="128"/>
      <c r="C19" s="60"/>
      <c r="D19" s="929"/>
      <c r="E19" s="489"/>
      <c r="F19" s="929"/>
      <c r="G19" s="407"/>
      <c r="H19" s="59"/>
      <c r="I19" s="59"/>
      <c r="J19" s="312"/>
      <c r="K19" s="128"/>
      <c r="L19" s="721"/>
      <c r="M19" s="450"/>
      <c r="N19" s="929"/>
      <c r="O19" s="489"/>
      <c r="P19" s="929"/>
      <c r="Q19" s="407"/>
      <c r="R19" s="59"/>
      <c r="S19" s="59"/>
      <c r="T19" s="312"/>
      <c r="U19" s="128"/>
      <c r="V19" s="230"/>
    </row>
    <row r="20" spans="1:22" s="16" customFormat="1" ht="9" customHeight="1">
      <c r="A20" s="230"/>
      <c r="B20" s="231"/>
      <c r="C20" s="232"/>
      <c r="D20" s="232"/>
      <c r="E20" s="232"/>
      <c r="F20" s="232"/>
      <c r="G20" s="232"/>
      <c r="H20" s="232"/>
      <c r="I20" s="232"/>
      <c r="J20" s="232"/>
      <c r="K20" s="232"/>
      <c r="L20" s="242"/>
      <c r="M20" s="242"/>
      <c r="N20" s="232"/>
      <c r="O20" s="232"/>
      <c r="P20" s="232"/>
      <c r="Q20" s="232"/>
      <c r="R20" s="232"/>
      <c r="S20" s="232"/>
      <c r="T20" s="232"/>
      <c r="U20" s="231"/>
      <c r="V20" s="230"/>
    </row>
    <row r="21" spans="1:22" s="16" customFormat="1" ht="13.5" customHeight="1">
      <c r="A21" s="2"/>
      <c r="B21" s="121"/>
      <c r="C21" s="170" t="s">
        <v>529</v>
      </c>
      <c r="D21" s="185"/>
      <c r="E21" s="185"/>
      <c r="F21" s="185"/>
      <c r="G21" s="185"/>
      <c r="H21" s="185"/>
      <c r="I21" s="185"/>
      <c r="J21" s="185"/>
      <c r="K21" s="185"/>
      <c r="L21" s="725"/>
      <c r="M21" s="725"/>
      <c r="N21" s="185"/>
      <c r="O21" s="185"/>
      <c r="P21" s="185"/>
      <c r="Q21" s="185"/>
      <c r="R21" s="185"/>
      <c r="S21" s="185"/>
      <c r="T21" s="185"/>
      <c r="U21" s="121"/>
      <c r="V21" s="185"/>
    </row>
    <row r="22" spans="1:22" s="16" customFormat="1" ht="13.5" customHeight="1">
      <c r="A22" s="2"/>
      <c r="B22" s="121"/>
      <c r="C22" s="185"/>
      <c r="D22" s="185"/>
      <c r="E22" s="185"/>
      <c r="F22" s="185"/>
      <c r="G22" s="185"/>
      <c r="H22" s="185"/>
      <c r="I22" s="185"/>
      <c r="J22" s="185"/>
      <c r="K22" s="185"/>
      <c r="L22" s="725"/>
      <c r="M22" s="725"/>
      <c r="N22" s="185"/>
      <c r="O22" s="185"/>
      <c r="P22" s="185"/>
      <c r="Q22" s="185"/>
      <c r="R22" s="185"/>
      <c r="S22" s="185"/>
      <c r="T22" s="185"/>
      <c r="U22" s="121"/>
      <c r="V22" s="185"/>
    </row>
    <row r="23" spans="1:22" s="16" customFormat="1" ht="9" customHeight="1">
      <c r="A23" s="230"/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242"/>
      <c r="M23" s="242"/>
      <c r="N23" s="232"/>
      <c r="O23" s="232"/>
      <c r="P23" s="232"/>
      <c r="Q23" s="232"/>
      <c r="R23" s="232"/>
      <c r="S23" s="232"/>
      <c r="T23" s="232"/>
      <c r="U23" s="231"/>
      <c r="V23" s="230"/>
    </row>
    <row r="24" spans="1:22" ht="12" customHeight="1">
      <c r="A24" s="299"/>
      <c r="B24" s="476"/>
      <c r="C24" s="676" t="s">
        <v>223</v>
      </c>
      <c r="D24" s="872"/>
      <c r="E24" s="887">
        <v>2008</v>
      </c>
      <c r="F24" s="872"/>
      <c r="G24" s="49" t="s">
        <v>534</v>
      </c>
      <c r="H24" s="50" t="s">
        <v>500</v>
      </c>
      <c r="I24" s="50" t="s">
        <v>408</v>
      </c>
      <c r="J24" s="50" t="s">
        <v>319</v>
      </c>
      <c r="K24" s="125"/>
      <c r="L24" s="516" t="s">
        <v>214</v>
      </c>
      <c r="M24" s="51" t="s">
        <v>214</v>
      </c>
      <c r="N24" s="872"/>
      <c r="O24" s="887">
        <v>2007</v>
      </c>
      <c r="P24" s="872"/>
      <c r="Q24" s="49" t="s">
        <v>309</v>
      </c>
      <c r="R24" s="50" t="s">
        <v>302</v>
      </c>
      <c r="S24" s="50" t="s">
        <v>289</v>
      </c>
      <c r="T24" s="50" t="s">
        <v>265</v>
      </c>
      <c r="U24" s="47"/>
      <c r="V24" s="230"/>
    </row>
    <row r="25" spans="1:22" ht="12" customHeight="1">
      <c r="A25" s="230"/>
      <c r="B25" s="478"/>
      <c r="C25" s="311" t="s">
        <v>334</v>
      </c>
      <c r="D25" s="488"/>
      <c r="E25" s="488"/>
      <c r="F25" s="488"/>
      <c r="G25" s="49"/>
      <c r="H25" s="50"/>
      <c r="I25" s="50"/>
      <c r="J25" s="195"/>
      <c r="K25" s="71"/>
      <c r="L25" s="630" t="s">
        <v>536</v>
      </c>
      <c r="M25" s="395" t="s">
        <v>535</v>
      </c>
      <c r="N25" s="488"/>
      <c r="O25" s="488"/>
      <c r="P25" s="488"/>
      <c r="Q25" s="49"/>
      <c r="R25" s="50"/>
      <c r="S25" s="50"/>
      <c r="T25" s="195"/>
      <c r="U25" s="53"/>
      <c r="V25" s="230"/>
    </row>
    <row r="26" spans="1:22" ht="12" customHeight="1">
      <c r="A26" s="230"/>
      <c r="B26" s="478"/>
      <c r="C26" s="480"/>
      <c r="D26" s="488"/>
      <c r="E26" s="479"/>
      <c r="F26" s="488"/>
      <c r="G26" s="213"/>
      <c r="H26" s="428"/>
      <c r="I26" s="428"/>
      <c r="J26" s="195"/>
      <c r="K26" s="71"/>
      <c r="L26" s="1095"/>
      <c r="M26" s="1096"/>
      <c r="N26" s="488"/>
      <c r="O26" s="479"/>
      <c r="P26" s="488"/>
      <c r="Q26" s="213"/>
      <c r="R26" s="195"/>
      <c r="S26" s="428"/>
      <c r="T26" s="195"/>
      <c r="U26" s="53"/>
      <c r="V26" s="230"/>
    </row>
    <row r="27" spans="1:22" ht="15" customHeight="1">
      <c r="A27" s="230"/>
      <c r="B27" s="478"/>
      <c r="C27" s="57" t="s">
        <v>243</v>
      </c>
      <c r="D27" s="878"/>
      <c r="E27" s="936">
        <f>G27</f>
        <v>1487</v>
      </c>
      <c r="F27" s="878"/>
      <c r="G27" s="716">
        <v>1487</v>
      </c>
      <c r="H27" s="453">
        <v>1429</v>
      </c>
      <c r="I27" s="453">
        <v>1364</v>
      </c>
      <c r="J27" s="709">
        <v>1325</v>
      </c>
      <c r="K27" s="126"/>
      <c r="L27" s="752">
        <f>E27/O27-1</f>
        <v>0.13859111791730472</v>
      </c>
      <c r="M27" s="1097">
        <f>G27/Q27-1</f>
        <v>0.13859111791730472</v>
      </c>
      <c r="N27" s="878"/>
      <c r="O27" s="936">
        <f>Q27</f>
        <v>1306</v>
      </c>
      <c r="P27" s="878"/>
      <c r="Q27" s="716">
        <v>1306</v>
      </c>
      <c r="R27" s="453">
        <v>1276</v>
      </c>
      <c r="S27" s="453">
        <v>1245</v>
      </c>
      <c r="T27" s="709">
        <v>1208</v>
      </c>
      <c r="U27" s="126"/>
      <c r="V27" s="230"/>
    </row>
    <row r="28" spans="1:22" ht="15" customHeight="1">
      <c r="A28" s="230"/>
      <c r="B28" s="478"/>
      <c r="C28" s="57" t="s">
        <v>574</v>
      </c>
      <c r="D28" s="878"/>
      <c r="E28" s="1093">
        <f>SUM(G28:J28)</f>
        <v>181</v>
      </c>
      <c r="F28" s="878"/>
      <c r="G28" s="1243">
        <f>G27-H27</f>
        <v>58</v>
      </c>
      <c r="H28" s="1244">
        <f>H27-I27</f>
        <v>65</v>
      </c>
      <c r="I28" s="1244">
        <f>I27-J27</f>
        <v>39</v>
      </c>
      <c r="J28" s="1094">
        <f>J27-Q27</f>
        <v>19</v>
      </c>
      <c r="K28" s="126"/>
      <c r="L28" s="614"/>
      <c r="M28" s="424"/>
      <c r="N28" s="878"/>
      <c r="O28" s="1093">
        <f>SUM(Q28:T28)</f>
        <v>135</v>
      </c>
      <c r="P28" s="878"/>
      <c r="Q28" s="1243">
        <f>Q27-R27</f>
        <v>30</v>
      </c>
      <c r="R28" s="1244">
        <f>R27-S27</f>
        <v>31</v>
      </c>
      <c r="S28" s="1244">
        <f>S27-T27</f>
        <v>37</v>
      </c>
      <c r="T28" s="1094">
        <v>37</v>
      </c>
      <c r="U28" s="126"/>
      <c r="V28" s="230"/>
    </row>
    <row r="29" spans="1:24" ht="12" customHeight="1">
      <c r="A29" s="243"/>
      <c r="B29" s="62"/>
      <c r="C29" s="59" t="s">
        <v>335</v>
      </c>
      <c r="D29" s="878"/>
      <c r="E29" s="937">
        <f>G29</f>
        <v>0.43</v>
      </c>
      <c r="F29" s="519"/>
      <c r="G29" s="717">
        <v>0.43</v>
      </c>
      <c r="H29" s="366">
        <v>0.41</v>
      </c>
      <c r="I29" s="832">
        <v>0.38</v>
      </c>
      <c r="J29" s="710">
        <v>0.37</v>
      </c>
      <c r="K29" s="428"/>
      <c r="L29" s="722"/>
      <c r="M29" s="592"/>
      <c r="N29" s="519"/>
      <c r="O29" s="937">
        <v>0.35</v>
      </c>
      <c r="P29" s="519"/>
      <c r="Q29" s="717">
        <v>0.35</v>
      </c>
      <c r="R29" s="366">
        <v>0.33</v>
      </c>
      <c r="S29" s="366">
        <v>0.31</v>
      </c>
      <c r="T29" s="710">
        <v>0.29</v>
      </c>
      <c r="U29" s="57"/>
      <c r="V29" s="230"/>
      <c r="W29" s="577"/>
      <c r="X29" s="577"/>
    </row>
    <row r="30" spans="1:24" ht="12" customHeight="1">
      <c r="A30" s="236"/>
      <c r="B30" s="478"/>
      <c r="C30" s="480"/>
      <c r="D30" s="488"/>
      <c r="E30" s="479"/>
      <c r="F30" s="488"/>
      <c r="G30" s="213"/>
      <c r="H30" s="428"/>
      <c r="I30" s="428"/>
      <c r="J30" s="195"/>
      <c r="K30" s="71"/>
      <c r="L30" s="1095"/>
      <c r="M30" s="1096"/>
      <c r="N30" s="488"/>
      <c r="O30" s="479"/>
      <c r="P30" s="488"/>
      <c r="Q30" s="213"/>
      <c r="R30" s="195"/>
      <c r="S30" s="428"/>
      <c r="T30" s="195"/>
      <c r="U30" s="59"/>
      <c r="V30" s="230"/>
      <c r="W30" s="577"/>
      <c r="X30" s="577"/>
    </row>
    <row r="31" spans="1:24" ht="12" customHeight="1">
      <c r="A31" s="243"/>
      <c r="B31" s="57"/>
      <c r="C31" s="57" t="s">
        <v>241</v>
      </c>
      <c r="D31" s="878"/>
      <c r="E31" s="909">
        <f>SUM(G31:J31)</f>
        <v>921</v>
      </c>
      <c r="F31" s="878"/>
      <c r="G31" s="689">
        <v>234</v>
      </c>
      <c r="H31" s="56">
        <v>228</v>
      </c>
      <c r="I31" s="56">
        <v>233</v>
      </c>
      <c r="J31" s="702">
        <v>226</v>
      </c>
      <c r="K31" s="126"/>
      <c r="L31" s="752">
        <f>E31/O31-1</f>
        <v>-0.009677419354838679</v>
      </c>
      <c r="M31" s="1097">
        <f>G31/Q31-1</f>
        <v>0.02183406113537112</v>
      </c>
      <c r="N31" s="878"/>
      <c r="O31" s="909">
        <f>SUM(Q31:T31)</f>
        <v>930</v>
      </c>
      <c r="P31" s="878"/>
      <c r="Q31" s="689">
        <v>229</v>
      </c>
      <c r="R31" s="56">
        <v>231</v>
      </c>
      <c r="S31" s="56">
        <v>235</v>
      </c>
      <c r="T31" s="702">
        <v>235</v>
      </c>
      <c r="U31" s="57"/>
      <c r="V31" s="230"/>
      <c r="W31" s="577"/>
      <c r="X31" s="861"/>
    </row>
    <row r="32" spans="1:24" ht="12" customHeight="1">
      <c r="A32" s="230"/>
      <c r="B32" s="478"/>
      <c r="C32" s="480"/>
      <c r="D32" s="488"/>
      <c r="E32" s="479"/>
      <c r="F32" s="488"/>
      <c r="G32" s="213"/>
      <c r="H32" s="428"/>
      <c r="I32" s="428"/>
      <c r="J32" s="195"/>
      <c r="K32" s="71"/>
      <c r="L32" s="1087"/>
      <c r="M32" s="1088"/>
      <c r="N32" s="488"/>
      <c r="O32" s="479"/>
      <c r="P32" s="488"/>
      <c r="Q32" s="213"/>
      <c r="R32" s="195"/>
      <c r="S32" s="428"/>
      <c r="T32" s="195"/>
      <c r="U32" s="62"/>
      <c r="V32" s="230"/>
      <c r="W32" s="577"/>
      <c r="X32" s="577"/>
    </row>
    <row r="33" spans="1:24" ht="12" customHeight="1">
      <c r="A33" s="230"/>
      <c r="B33" s="57"/>
      <c r="C33" s="57" t="s">
        <v>218</v>
      </c>
      <c r="D33" s="488"/>
      <c r="E33" s="909">
        <v>56</v>
      </c>
      <c r="F33" s="1150"/>
      <c r="G33" s="689">
        <v>53</v>
      </c>
      <c r="H33" s="56">
        <v>55</v>
      </c>
      <c r="I33" s="56">
        <v>58</v>
      </c>
      <c r="J33" s="702">
        <v>58</v>
      </c>
      <c r="K33" s="1153"/>
      <c r="L33" s="752">
        <f>E33/O33-1</f>
        <v>-0.09677419354838712</v>
      </c>
      <c r="M33" s="1097">
        <f>G33/Q33-1</f>
        <v>-0.10169491525423724</v>
      </c>
      <c r="N33" s="1150"/>
      <c r="O33" s="909">
        <v>62</v>
      </c>
      <c r="P33" s="1150"/>
      <c r="Q33" s="689">
        <v>59</v>
      </c>
      <c r="R33" s="56">
        <v>61</v>
      </c>
      <c r="S33" s="56">
        <v>64</v>
      </c>
      <c r="T33" s="702">
        <v>66</v>
      </c>
      <c r="U33" s="59"/>
      <c r="V33" s="230"/>
      <c r="W33" s="577"/>
      <c r="X33" s="577"/>
    </row>
    <row r="34" spans="1:24" ht="12" customHeight="1">
      <c r="A34" s="230"/>
      <c r="B34" s="62"/>
      <c r="C34" s="59" t="s">
        <v>12</v>
      </c>
      <c r="D34" s="878"/>
      <c r="E34" s="910">
        <v>0.23</v>
      </c>
      <c r="F34" s="519"/>
      <c r="G34" s="690">
        <v>0.23</v>
      </c>
      <c r="H34" s="834">
        <v>0.23</v>
      </c>
      <c r="I34" s="61">
        <v>0.22</v>
      </c>
      <c r="J34" s="703">
        <v>0.21</v>
      </c>
      <c r="K34" s="428"/>
      <c r="L34" s="608"/>
      <c r="M34" s="137"/>
      <c r="N34" s="519"/>
      <c r="O34" s="910">
        <v>0.17</v>
      </c>
      <c r="P34" s="519"/>
      <c r="Q34" s="690">
        <v>0.19</v>
      </c>
      <c r="R34" s="61">
        <v>0.19</v>
      </c>
      <c r="S34" s="61">
        <v>0.16</v>
      </c>
      <c r="T34" s="703">
        <v>0.155</v>
      </c>
      <c r="U34" s="57"/>
      <c r="V34" s="230"/>
      <c r="W34" s="577"/>
      <c r="X34" s="577"/>
    </row>
    <row r="35" spans="1:24" ht="14.25">
      <c r="A35" s="243"/>
      <c r="B35" s="478"/>
      <c r="C35" s="480"/>
      <c r="D35" s="477"/>
      <c r="E35" s="479"/>
      <c r="F35" s="477"/>
      <c r="G35" s="213"/>
      <c r="H35" s="428"/>
      <c r="I35" s="428"/>
      <c r="J35" s="195"/>
      <c r="K35" s="50"/>
      <c r="L35" s="1095"/>
      <c r="M35" s="1096"/>
      <c r="N35" s="477"/>
      <c r="O35" s="479"/>
      <c r="P35" s="477"/>
      <c r="Q35" s="213"/>
      <c r="R35" s="195"/>
      <c r="S35" s="428"/>
      <c r="T35" s="195"/>
      <c r="U35" s="59"/>
      <c r="V35" s="230"/>
      <c r="W35" s="577"/>
      <c r="X35" s="577"/>
    </row>
    <row r="36" spans="1:24" s="322" customFormat="1" ht="13.5">
      <c r="A36" s="320"/>
      <c r="B36" s="57"/>
      <c r="C36" s="57" t="s">
        <v>336</v>
      </c>
      <c r="D36" s="878"/>
      <c r="E36" s="911">
        <v>242</v>
      </c>
      <c r="F36" s="878"/>
      <c r="G36" s="688">
        <v>247</v>
      </c>
      <c r="H36" s="63">
        <v>224</v>
      </c>
      <c r="I36" s="63">
        <v>253</v>
      </c>
      <c r="J36" s="700">
        <v>254</v>
      </c>
      <c r="K36" s="126"/>
      <c r="L36" s="706">
        <f>E36/O36-1</f>
        <v>-0.09363295880149813</v>
      </c>
      <c r="M36" s="448">
        <f>G36/Q36-1</f>
        <v>-0.10181818181818181</v>
      </c>
      <c r="N36" s="878"/>
      <c r="O36" s="911">
        <v>267</v>
      </c>
      <c r="P36" s="878"/>
      <c r="Q36" s="688">
        <v>275</v>
      </c>
      <c r="R36" s="63">
        <v>242</v>
      </c>
      <c r="S36" s="63">
        <v>277</v>
      </c>
      <c r="T36" s="700">
        <v>285</v>
      </c>
      <c r="U36" s="321"/>
      <c r="V36" s="320"/>
      <c r="W36" s="578"/>
      <c r="X36" s="578"/>
    </row>
    <row r="37" spans="1:24" s="322" customFormat="1" ht="14.25">
      <c r="A37" s="320"/>
      <c r="B37" s="478"/>
      <c r="C37" s="216"/>
      <c r="D37" s="878"/>
      <c r="E37" s="479"/>
      <c r="F37" s="878"/>
      <c r="G37" s="213"/>
      <c r="H37" s="428"/>
      <c r="I37" s="428"/>
      <c r="J37" s="195"/>
      <c r="K37" s="126"/>
      <c r="L37" s="1087"/>
      <c r="M37" s="1088"/>
      <c r="N37" s="878"/>
      <c r="O37" s="479"/>
      <c r="P37" s="878"/>
      <c r="Q37" s="213"/>
      <c r="R37" s="195"/>
      <c r="S37" s="428"/>
      <c r="T37" s="195"/>
      <c r="U37" s="321"/>
      <c r="V37" s="320"/>
      <c r="W37" s="578"/>
      <c r="X37" s="578"/>
    </row>
    <row r="38" spans="1:24" s="18" customFormat="1" ht="12.75" customHeight="1">
      <c r="A38" s="230"/>
      <c r="B38" s="57"/>
      <c r="C38" s="57" t="s">
        <v>221</v>
      </c>
      <c r="D38" s="878"/>
      <c r="E38" s="909">
        <v>397</v>
      </c>
      <c r="F38" s="878"/>
      <c r="G38" s="689">
        <v>380</v>
      </c>
      <c r="H38" s="538">
        <v>411</v>
      </c>
      <c r="I38" s="56">
        <v>354</v>
      </c>
      <c r="J38" s="702">
        <v>366</v>
      </c>
      <c r="K38" s="126"/>
      <c r="L38" s="752">
        <f>E38/O38-1</f>
        <v>0.22153846153846146</v>
      </c>
      <c r="M38" s="1097">
        <f>G38/Q38-1</f>
        <v>0.20634920634920628</v>
      </c>
      <c r="N38" s="878"/>
      <c r="O38" s="909">
        <v>325</v>
      </c>
      <c r="P38" s="878"/>
      <c r="Q38" s="689">
        <v>315</v>
      </c>
      <c r="R38" s="56">
        <v>359</v>
      </c>
      <c r="S38" s="56">
        <v>351</v>
      </c>
      <c r="T38" s="702">
        <v>288</v>
      </c>
      <c r="U38" s="57"/>
      <c r="V38" s="230"/>
      <c r="W38" s="19"/>
      <c r="X38" s="19"/>
    </row>
    <row r="39" spans="1:24" s="1" customFormat="1" ht="12" customHeight="1">
      <c r="A39" s="230"/>
      <c r="B39" s="478"/>
      <c r="C39" s="480"/>
      <c r="D39" s="477"/>
      <c r="E39" s="479"/>
      <c r="F39" s="477"/>
      <c r="G39" s="213"/>
      <c r="H39" s="428"/>
      <c r="I39" s="428"/>
      <c r="J39" s="195"/>
      <c r="K39" s="50"/>
      <c r="L39" s="1087"/>
      <c r="M39" s="1088"/>
      <c r="N39" s="477"/>
      <c r="O39" s="479"/>
      <c r="P39" s="477"/>
      <c r="Q39" s="213"/>
      <c r="R39" s="195"/>
      <c r="S39" s="428"/>
      <c r="T39" s="195"/>
      <c r="U39" s="62"/>
      <c r="V39" s="230"/>
      <c r="W39" s="579"/>
      <c r="X39" s="579"/>
    </row>
    <row r="40" spans="1:24" s="1" customFormat="1" ht="12" customHeight="1">
      <c r="A40" s="230"/>
      <c r="B40" s="57"/>
      <c r="C40" s="57" t="s">
        <v>391</v>
      </c>
      <c r="D40" s="878"/>
      <c r="E40" s="911">
        <f>SUM(G40:J40)</f>
        <v>369</v>
      </c>
      <c r="F40" s="878"/>
      <c r="G40" s="688">
        <v>96</v>
      </c>
      <c r="H40" s="63">
        <v>90</v>
      </c>
      <c r="I40" s="63">
        <v>92</v>
      </c>
      <c r="J40" s="700">
        <v>91</v>
      </c>
      <c r="K40" s="126"/>
      <c r="L40" s="752">
        <f>E40/O40-1</f>
        <v>0.11818181818181817</v>
      </c>
      <c r="M40" s="1097">
        <f>G40/Q40-1</f>
        <v>0.09090909090909083</v>
      </c>
      <c r="N40" s="878"/>
      <c r="O40" s="911">
        <f>SUM(Q40:T40)</f>
        <v>330</v>
      </c>
      <c r="P40" s="878"/>
      <c r="Q40" s="688">
        <v>88</v>
      </c>
      <c r="R40" s="63">
        <v>83</v>
      </c>
      <c r="S40" s="63">
        <v>82</v>
      </c>
      <c r="T40" s="700">
        <v>77</v>
      </c>
      <c r="U40" s="62"/>
      <c r="V40" s="230"/>
      <c r="W40" s="579"/>
      <c r="X40" s="579"/>
    </row>
    <row r="41" spans="1:24" s="1" customFormat="1" ht="12" customHeight="1">
      <c r="A41" s="230"/>
      <c r="B41" s="478"/>
      <c r="C41" s="480"/>
      <c r="D41" s="477"/>
      <c r="E41" s="479"/>
      <c r="F41" s="477"/>
      <c r="G41" s="213"/>
      <c r="H41" s="428"/>
      <c r="I41" s="428"/>
      <c r="J41" s="195"/>
      <c r="K41" s="50"/>
      <c r="L41" s="608"/>
      <c r="M41" s="137"/>
      <c r="N41" s="477"/>
      <c r="O41" s="479"/>
      <c r="P41" s="477"/>
      <c r="Q41" s="213"/>
      <c r="R41" s="195"/>
      <c r="S41" s="428"/>
      <c r="T41" s="195"/>
      <c r="U41" s="62"/>
      <c r="V41" s="230"/>
      <c r="W41" s="579"/>
      <c r="X41" s="579"/>
    </row>
    <row r="42" spans="1:22" s="16" customFormat="1" ht="9" customHeight="1">
      <c r="A42" s="230"/>
      <c r="B42" s="231"/>
      <c r="C42" s="232"/>
      <c r="D42" s="232"/>
      <c r="E42" s="232"/>
      <c r="F42" s="232"/>
      <c r="G42" s="232"/>
      <c r="H42" s="232"/>
      <c r="I42" s="232"/>
      <c r="J42" s="232"/>
      <c r="K42" s="232"/>
      <c r="L42" s="242"/>
      <c r="M42" s="242"/>
      <c r="N42" s="232"/>
      <c r="O42" s="232"/>
      <c r="P42" s="232"/>
      <c r="Q42" s="232"/>
      <c r="R42" s="232"/>
      <c r="S42" s="232"/>
      <c r="T42" s="232"/>
      <c r="U42" s="231"/>
      <c r="V42" s="230"/>
    </row>
    <row r="43" spans="1:22" s="16" customFormat="1" ht="14.25">
      <c r="A43" s="2"/>
      <c r="B43" s="121" t="s">
        <v>222</v>
      </c>
      <c r="C43" s="185"/>
      <c r="D43" s="185"/>
      <c r="E43" s="1020"/>
      <c r="F43" s="185"/>
      <c r="G43" s="185"/>
      <c r="H43" s="185"/>
      <c r="I43" s="185"/>
      <c r="J43" s="185"/>
      <c r="K43" s="185"/>
      <c r="L43" s="725"/>
      <c r="M43" s="725"/>
      <c r="N43" s="185"/>
      <c r="O43" s="185"/>
      <c r="P43" s="185"/>
      <c r="Q43" s="185"/>
      <c r="R43" s="185"/>
      <c r="S43" s="185"/>
      <c r="T43" s="185"/>
      <c r="U43" s="121"/>
      <c r="V43" s="2"/>
    </row>
    <row r="44" spans="1:25" s="16" customFormat="1" ht="13.5" customHeight="1">
      <c r="A44" s="2"/>
      <c r="B44" s="121"/>
      <c r="C44" s="185"/>
      <c r="D44" s="185"/>
      <c r="E44" s="185"/>
      <c r="F44" s="185"/>
      <c r="G44" s="185"/>
      <c r="H44" s="185"/>
      <c r="I44" s="185"/>
      <c r="J44" s="185"/>
      <c r="K44" s="185"/>
      <c r="L44" s="725"/>
      <c r="M44" s="725"/>
      <c r="N44" s="185"/>
      <c r="O44" s="185"/>
      <c r="P44" s="185"/>
      <c r="Q44" s="185"/>
      <c r="R44" s="185"/>
      <c r="S44" s="185"/>
      <c r="T44" s="185"/>
      <c r="U44" s="121"/>
      <c r="V44" s="2"/>
      <c r="X44" s="1109"/>
      <c r="Y44" s="1109"/>
    </row>
    <row r="45" spans="1:25" s="16" customFormat="1" ht="9" customHeight="1">
      <c r="A45" s="230"/>
      <c r="B45" s="231"/>
      <c r="C45" s="232"/>
      <c r="D45" s="232"/>
      <c r="E45" s="232"/>
      <c r="F45" s="232"/>
      <c r="G45" s="232"/>
      <c r="H45" s="232"/>
      <c r="I45" s="232"/>
      <c r="J45" s="232"/>
      <c r="K45" s="232"/>
      <c r="L45" s="242"/>
      <c r="M45" s="242"/>
      <c r="N45" s="232"/>
      <c r="O45" s="232"/>
      <c r="P45" s="232"/>
      <c r="Q45" s="232"/>
      <c r="R45" s="232"/>
      <c r="S45" s="232"/>
      <c r="T45" s="232"/>
      <c r="U45" s="231"/>
      <c r="V45" s="230"/>
      <c r="X45" s="1109"/>
      <c r="Y45" s="1109"/>
    </row>
    <row r="46" spans="1:25" s="16" customFormat="1" ht="13.5" customHeight="1">
      <c r="A46" s="230"/>
      <c r="B46" s="128"/>
      <c r="C46" s="676" t="s">
        <v>223</v>
      </c>
      <c r="D46" s="872"/>
      <c r="E46" s="887">
        <v>2008</v>
      </c>
      <c r="F46" s="872"/>
      <c r="G46" s="49" t="s">
        <v>534</v>
      </c>
      <c r="H46" s="50" t="s">
        <v>500</v>
      </c>
      <c r="I46" s="50" t="s">
        <v>408</v>
      </c>
      <c r="J46" s="50" t="s">
        <v>319</v>
      </c>
      <c r="K46" s="125"/>
      <c r="L46" s="516" t="s">
        <v>214</v>
      </c>
      <c r="M46" s="51" t="s">
        <v>214</v>
      </c>
      <c r="N46" s="872"/>
      <c r="O46" s="887">
        <v>2007</v>
      </c>
      <c r="P46" s="872"/>
      <c r="Q46" s="49" t="s">
        <v>309</v>
      </c>
      <c r="R46" s="50" t="s">
        <v>302</v>
      </c>
      <c r="S46" s="50" t="s">
        <v>289</v>
      </c>
      <c r="T46" s="50" t="s">
        <v>265</v>
      </c>
      <c r="U46" s="128"/>
      <c r="V46" s="230"/>
      <c r="X46" s="1109"/>
      <c r="Y46" s="1109"/>
    </row>
    <row r="47" spans="1:25" s="16" customFormat="1" ht="13.5" customHeight="1">
      <c r="A47" s="230"/>
      <c r="B47" s="128"/>
      <c r="C47" s="311" t="s">
        <v>337</v>
      </c>
      <c r="D47" s="488"/>
      <c r="E47" s="488"/>
      <c r="F47" s="488"/>
      <c r="G47" s="49"/>
      <c r="H47" s="50"/>
      <c r="I47" s="50"/>
      <c r="J47" s="195"/>
      <c r="K47" s="71"/>
      <c r="L47" s="630" t="s">
        <v>536</v>
      </c>
      <c r="M47" s="395" t="s">
        <v>535</v>
      </c>
      <c r="N47" s="488"/>
      <c r="O47" s="488"/>
      <c r="P47" s="488"/>
      <c r="Q47" s="49"/>
      <c r="R47" s="50"/>
      <c r="S47" s="50"/>
      <c r="T47" s="195"/>
      <c r="U47" s="128"/>
      <c r="V47" s="230"/>
      <c r="X47" s="1109"/>
      <c r="Y47" s="1109"/>
    </row>
    <row r="48" spans="1:25" s="16" customFormat="1" ht="13.5" customHeight="1">
      <c r="A48" s="230"/>
      <c r="B48" s="128"/>
      <c r="C48" s="480"/>
      <c r="D48" s="479"/>
      <c r="E48" s="479"/>
      <c r="F48" s="479"/>
      <c r="G48" s="213"/>
      <c r="H48" s="428"/>
      <c r="I48" s="428"/>
      <c r="J48" s="195"/>
      <c r="K48" s="195"/>
      <c r="L48" s="608"/>
      <c r="M48" s="137"/>
      <c r="N48" s="479"/>
      <c r="O48" s="479"/>
      <c r="P48" s="479"/>
      <c r="Q48" s="213"/>
      <c r="R48" s="195"/>
      <c r="S48" s="428"/>
      <c r="T48" s="195"/>
      <c r="U48" s="128"/>
      <c r="V48" s="230"/>
      <c r="X48" s="1109"/>
      <c r="Y48" s="1109"/>
    </row>
    <row r="49" spans="1:25" s="16" customFormat="1" ht="13.5" customHeight="1">
      <c r="A49" s="230"/>
      <c r="B49" s="58"/>
      <c r="C49" s="55" t="s">
        <v>562</v>
      </c>
      <c r="D49" s="516"/>
      <c r="E49" s="551">
        <f>E50+E51</f>
        <v>29</v>
      </c>
      <c r="F49" s="951"/>
      <c r="G49" s="555">
        <f>G50+G51</f>
        <v>29</v>
      </c>
      <c r="H49" s="554">
        <f>H50+H51</f>
        <v>29.5</v>
      </c>
      <c r="I49" s="554">
        <f>I50+I51</f>
        <v>30.5</v>
      </c>
      <c r="J49" s="554">
        <f>J50+J51</f>
        <v>31.7</v>
      </c>
      <c r="K49" s="332"/>
      <c r="L49" s="705">
        <f>E49/O49-1</f>
        <v>-0.11314984709480125</v>
      </c>
      <c r="M49" s="425">
        <f>G49/Q49-1</f>
        <v>-0.11314984709480125</v>
      </c>
      <c r="N49" s="951"/>
      <c r="O49" s="551">
        <f>Q49</f>
        <v>32.7</v>
      </c>
      <c r="P49" s="951"/>
      <c r="Q49" s="555">
        <v>32.7</v>
      </c>
      <c r="R49" s="554">
        <v>33.9</v>
      </c>
      <c r="S49" s="554">
        <v>34.1</v>
      </c>
      <c r="T49" s="554">
        <v>35.1</v>
      </c>
      <c r="U49" s="58"/>
      <c r="V49" s="230"/>
      <c r="X49" s="1109"/>
      <c r="Y49" s="1109"/>
    </row>
    <row r="50" spans="1:25" s="16" customFormat="1" ht="13.5" customHeight="1">
      <c r="A50" s="230"/>
      <c r="B50" s="58"/>
      <c r="C50" s="60" t="s">
        <v>286</v>
      </c>
      <c r="D50" s="516"/>
      <c r="E50" s="933">
        <f>G50</f>
        <v>22.7</v>
      </c>
      <c r="F50" s="938"/>
      <c r="G50" s="718">
        <v>22.7</v>
      </c>
      <c r="H50" s="552">
        <v>23.1</v>
      </c>
      <c r="I50" s="552">
        <v>24.1</v>
      </c>
      <c r="J50" s="711">
        <v>25.4</v>
      </c>
      <c r="K50" s="975"/>
      <c r="L50" s="1082">
        <f>E50/O50-1</f>
        <v>-0.13358778625954204</v>
      </c>
      <c r="M50" s="1100">
        <f>G50/Q50-1</f>
        <v>-0.13358778625954204</v>
      </c>
      <c r="N50" s="938"/>
      <c r="O50" s="933">
        <f>Q50</f>
        <v>26.2</v>
      </c>
      <c r="P50" s="938"/>
      <c r="Q50" s="718">
        <v>26.2</v>
      </c>
      <c r="R50" s="552">
        <v>27</v>
      </c>
      <c r="S50" s="552">
        <v>27.5</v>
      </c>
      <c r="T50" s="711">
        <v>28.2</v>
      </c>
      <c r="U50" s="58"/>
      <c r="V50" s="230"/>
      <c r="X50" s="1109"/>
      <c r="Y50" s="1109"/>
    </row>
    <row r="51" spans="1:22" s="16" customFormat="1" ht="13.5" customHeight="1">
      <c r="A51" s="230"/>
      <c r="B51" s="58"/>
      <c r="C51" s="60" t="s">
        <v>285</v>
      </c>
      <c r="D51" s="477"/>
      <c r="E51" s="933">
        <f>G51</f>
        <v>6.3</v>
      </c>
      <c r="F51" s="519"/>
      <c r="G51" s="718">
        <v>6.3</v>
      </c>
      <c r="H51" s="552">
        <v>6.4</v>
      </c>
      <c r="I51" s="552">
        <v>6.4</v>
      </c>
      <c r="J51" s="711">
        <v>6.3</v>
      </c>
      <c r="K51" s="428"/>
      <c r="L51" s="653">
        <f>E51/O51-1</f>
        <v>-0.03076923076923077</v>
      </c>
      <c r="M51" s="441">
        <f>G51/Q51-1</f>
        <v>-0.03076923076923077</v>
      </c>
      <c r="N51" s="519"/>
      <c r="O51" s="933">
        <f>Q51</f>
        <v>6.5</v>
      </c>
      <c r="P51" s="519"/>
      <c r="Q51" s="718">
        <v>6.5</v>
      </c>
      <c r="R51" s="552">
        <v>6.9</v>
      </c>
      <c r="S51" s="552">
        <v>6.6</v>
      </c>
      <c r="T51" s="711">
        <v>6.9</v>
      </c>
      <c r="U51" s="58"/>
      <c r="V51" s="230"/>
    </row>
    <row r="52" spans="1:22" s="16" customFormat="1" ht="13.5" customHeight="1">
      <c r="A52" s="230"/>
      <c r="B52" s="58"/>
      <c r="C52" s="480"/>
      <c r="D52" s="479"/>
      <c r="E52" s="479"/>
      <c r="F52" s="479"/>
      <c r="G52" s="213"/>
      <c r="H52" s="428"/>
      <c r="I52" s="428"/>
      <c r="J52" s="195"/>
      <c r="K52" s="195"/>
      <c r="L52" s="608"/>
      <c r="M52" s="137"/>
      <c r="N52" s="479"/>
      <c r="O52" s="479"/>
      <c r="P52" s="479"/>
      <c r="Q52" s="213"/>
      <c r="R52" s="195"/>
      <c r="S52" s="428"/>
      <c r="T52" s="195"/>
      <c r="U52" s="58"/>
      <c r="V52" s="230"/>
    </row>
    <row r="53" spans="1:22" s="16" customFormat="1" ht="13.5" customHeight="1">
      <c r="A53" s="230"/>
      <c r="B53" s="126"/>
      <c r="C53" s="55" t="s">
        <v>563</v>
      </c>
      <c r="D53" s="479"/>
      <c r="E53" s="482"/>
      <c r="F53" s="479"/>
      <c r="G53" s="408"/>
      <c r="H53" s="334"/>
      <c r="I53" s="334"/>
      <c r="J53" s="334"/>
      <c r="K53" s="195"/>
      <c r="L53" s="705"/>
      <c r="M53" s="425"/>
      <c r="N53" s="479"/>
      <c r="O53" s="482"/>
      <c r="P53" s="479"/>
      <c r="Q53" s="408"/>
      <c r="R53" s="334"/>
      <c r="S53" s="334"/>
      <c r="T53" s="334"/>
      <c r="U53" s="126"/>
      <c r="V53" s="230"/>
    </row>
    <row r="54" spans="1:22" s="16" customFormat="1" ht="13.5" customHeight="1">
      <c r="A54" s="230"/>
      <c r="B54" s="58"/>
      <c r="C54" s="60" t="s">
        <v>224</v>
      </c>
      <c r="D54" s="477"/>
      <c r="E54" s="933">
        <f>G54</f>
        <v>10.9</v>
      </c>
      <c r="F54" s="519"/>
      <c r="G54" s="718">
        <v>10.9</v>
      </c>
      <c r="H54" s="552">
        <v>9.9</v>
      </c>
      <c r="I54" s="552">
        <v>9.1</v>
      </c>
      <c r="J54" s="711">
        <v>8.1</v>
      </c>
      <c r="K54" s="428"/>
      <c r="L54" s="1082">
        <f>E54/O54-1</f>
        <v>0.45333333333333337</v>
      </c>
      <c r="M54" s="1100">
        <f>G54/Q54-1</f>
        <v>0.45333333333333337</v>
      </c>
      <c r="N54" s="519"/>
      <c r="O54" s="933">
        <f>Q54</f>
        <v>7.5</v>
      </c>
      <c r="P54" s="519"/>
      <c r="Q54" s="718">
        <v>7.5</v>
      </c>
      <c r="R54" s="552">
        <v>6.6</v>
      </c>
      <c r="S54" s="552">
        <v>5.9</v>
      </c>
      <c r="T54" s="711">
        <v>4.8</v>
      </c>
      <c r="U54" s="58"/>
      <c r="V54" s="230"/>
    </row>
    <row r="55" spans="1:22" s="324" customFormat="1" ht="13.5" customHeight="1">
      <c r="A55" s="230"/>
      <c r="B55" s="58"/>
      <c r="C55" s="60" t="s">
        <v>242</v>
      </c>
      <c r="D55" s="935"/>
      <c r="E55" s="933">
        <f>G55</f>
        <v>119</v>
      </c>
      <c r="F55" s="881"/>
      <c r="G55" s="718">
        <v>119</v>
      </c>
      <c r="H55" s="552">
        <v>112.3</v>
      </c>
      <c r="I55" s="552">
        <v>107.6</v>
      </c>
      <c r="J55" s="711">
        <v>100.8</v>
      </c>
      <c r="K55" s="429"/>
      <c r="L55" s="653">
        <f>E55/O55-1</f>
        <v>0.3149171270718232</v>
      </c>
      <c r="M55" s="441">
        <f>G55/Q55-1</f>
        <v>0.3149171270718232</v>
      </c>
      <c r="N55" s="881"/>
      <c r="O55" s="933">
        <f>Q55</f>
        <v>90.5</v>
      </c>
      <c r="P55" s="881"/>
      <c r="Q55" s="718">
        <v>90.5</v>
      </c>
      <c r="R55" s="552">
        <v>77.7</v>
      </c>
      <c r="S55" s="552">
        <v>71.2</v>
      </c>
      <c r="T55" s="711">
        <v>62.4</v>
      </c>
      <c r="U55" s="58"/>
      <c r="V55" s="230"/>
    </row>
    <row r="56" spans="1:22" s="16" customFormat="1" ht="13.5" customHeight="1">
      <c r="A56" s="230"/>
      <c r="B56" s="58"/>
      <c r="C56" s="480"/>
      <c r="D56" s="878"/>
      <c r="E56" s="479"/>
      <c r="F56" s="878"/>
      <c r="G56" s="213"/>
      <c r="H56" s="428"/>
      <c r="I56" s="428"/>
      <c r="J56" s="195"/>
      <c r="K56" s="126"/>
      <c r="L56" s="608"/>
      <c r="M56" s="137"/>
      <c r="N56" s="878"/>
      <c r="O56" s="479"/>
      <c r="P56" s="878"/>
      <c r="Q56" s="213"/>
      <c r="R56" s="195"/>
      <c r="S56" s="428"/>
      <c r="T56" s="195"/>
      <c r="U56" s="58"/>
      <c r="V56" s="230"/>
    </row>
    <row r="57" spans="1:22" s="16" customFormat="1" ht="13.5" customHeight="1">
      <c r="A57" s="230"/>
      <c r="B57" s="58"/>
      <c r="C57" s="55" t="s">
        <v>564</v>
      </c>
      <c r="D57" s="477"/>
      <c r="E57" s="482"/>
      <c r="F57" s="477"/>
      <c r="G57" s="408"/>
      <c r="H57" s="334"/>
      <c r="I57" s="334"/>
      <c r="J57" s="334"/>
      <c r="K57" s="50"/>
      <c r="L57" s="705"/>
      <c r="M57" s="425"/>
      <c r="N57" s="477"/>
      <c r="O57" s="482"/>
      <c r="P57" s="477"/>
      <c r="Q57" s="408"/>
      <c r="R57" s="334"/>
      <c r="S57" s="334"/>
      <c r="T57" s="334"/>
      <c r="U57" s="58"/>
      <c r="V57" s="230"/>
    </row>
    <row r="58" spans="1:22" s="16" customFormat="1" ht="13.5" customHeight="1">
      <c r="A58" s="230"/>
      <c r="B58" s="58"/>
      <c r="C58" s="60" t="s">
        <v>338</v>
      </c>
      <c r="D58" s="477"/>
      <c r="E58" s="933">
        <f>G58</f>
        <v>31.9</v>
      </c>
      <c r="F58" s="519"/>
      <c r="G58" s="718">
        <v>31.9</v>
      </c>
      <c r="H58" s="552">
        <v>32.2</v>
      </c>
      <c r="I58" s="552">
        <v>32.4</v>
      </c>
      <c r="J58" s="711">
        <v>32.7</v>
      </c>
      <c r="K58" s="428"/>
      <c r="L58" s="1082">
        <f>E58/O58-1</f>
        <v>0.049342105263157965</v>
      </c>
      <c r="M58" s="1100">
        <f>G58/Q58-1</f>
        <v>0.049342105263157965</v>
      </c>
      <c r="N58" s="519"/>
      <c r="O58" s="933">
        <f>Q58</f>
        <v>30.4</v>
      </c>
      <c r="P58" s="519"/>
      <c r="Q58" s="718">
        <v>30.4</v>
      </c>
      <c r="R58" s="552">
        <v>32</v>
      </c>
      <c r="S58" s="552">
        <v>33.1</v>
      </c>
      <c r="T58" s="711">
        <v>33</v>
      </c>
      <c r="U58" s="58"/>
      <c r="V58" s="230"/>
    </row>
    <row r="59" spans="1:22" s="16" customFormat="1" ht="13.5" customHeight="1">
      <c r="A59" s="230"/>
      <c r="B59" s="58"/>
      <c r="C59" s="60" t="s">
        <v>339</v>
      </c>
      <c r="D59" s="477"/>
      <c r="E59" s="933">
        <f>G59</f>
        <v>20.1</v>
      </c>
      <c r="F59" s="519"/>
      <c r="G59" s="718">
        <v>20.1</v>
      </c>
      <c r="H59" s="552">
        <v>19.3</v>
      </c>
      <c r="I59" s="552">
        <v>18.6</v>
      </c>
      <c r="J59" s="711">
        <v>16.9</v>
      </c>
      <c r="K59" s="428"/>
      <c r="L59" s="653">
        <f>E59/O59-1</f>
        <v>0.2641509433962266</v>
      </c>
      <c r="M59" s="441">
        <f>G59/Q59-1</f>
        <v>0.2641509433962266</v>
      </c>
      <c r="N59" s="519"/>
      <c r="O59" s="933">
        <f>Q59</f>
        <v>15.9</v>
      </c>
      <c r="P59" s="519"/>
      <c r="Q59" s="718">
        <v>15.9</v>
      </c>
      <c r="R59" s="552">
        <v>14</v>
      </c>
      <c r="S59" s="552">
        <v>13.1</v>
      </c>
      <c r="T59" s="711">
        <v>12.6</v>
      </c>
      <c r="U59" s="58"/>
      <c r="V59" s="230"/>
    </row>
    <row r="60" spans="1:22" s="16" customFormat="1" ht="13.5" customHeight="1">
      <c r="A60" s="230"/>
      <c r="B60" s="128"/>
      <c r="C60" s="60"/>
      <c r="D60" s="929"/>
      <c r="E60" s="479"/>
      <c r="F60" s="929"/>
      <c r="G60" s="213"/>
      <c r="H60" s="428"/>
      <c r="I60" s="428"/>
      <c r="J60" s="195"/>
      <c r="K60" s="128"/>
      <c r="L60" s="608"/>
      <c r="M60" s="137"/>
      <c r="N60" s="929"/>
      <c r="O60" s="479"/>
      <c r="P60" s="929"/>
      <c r="Q60" s="213"/>
      <c r="R60" s="195"/>
      <c r="S60" s="428"/>
      <c r="T60" s="195"/>
      <c r="U60" s="128"/>
      <c r="V60" s="230"/>
    </row>
    <row r="61" spans="1:22" s="16" customFormat="1" ht="9" customHeight="1">
      <c r="A61" s="230"/>
      <c r="B61" s="231"/>
      <c r="C61" s="232"/>
      <c r="D61" s="232"/>
      <c r="E61" s="232"/>
      <c r="F61" s="232"/>
      <c r="G61" s="232"/>
      <c r="H61" s="232"/>
      <c r="I61" s="232"/>
      <c r="J61" s="232"/>
      <c r="K61" s="232"/>
      <c r="L61" s="242"/>
      <c r="M61" s="242"/>
      <c r="N61" s="232"/>
      <c r="O61" s="232"/>
      <c r="P61" s="232"/>
      <c r="Q61" s="232"/>
      <c r="R61" s="232"/>
      <c r="S61" s="232"/>
      <c r="T61" s="232"/>
      <c r="U61" s="231"/>
      <c r="V61" s="230"/>
    </row>
    <row r="62" spans="1:22" s="16" customFormat="1" ht="14.25">
      <c r="A62" s="180"/>
      <c r="B62" s="121"/>
      <c r="C62" s="67"/>
      <c r="D62" s="178"/>
      <c r="E62" s="178"/>
      <c r="F62" s="178"/>
      <c r="G62" s="49"/>
      <c r="H62" s="49"/>
      <c r="I62" s="49"/>
      <c r="J62" s="178"/>
      <c r="K62" s="178"/>
      <c r="L62" s="726"/>
      <c r="M62" s="726"/>
      <c r="N62" s="178"/>
      <c r="O62" s="178"/>
      <c r="P62" s="178"/>
      <c r="Q62" s="49"/>
      <c r="R62" s="49"/>
      <c r="S62" s="49"/>
      <c r="T62" s="178"/>
      <c r="U62" s="121"/>
      <c r="V62" s="180"/>
    </row>
    <row r="63" spans="1:22" s="16" customFormat="1" ht="9.75" customHeight="1">
      <c r="A63" s="492"/>
      <c r="B63" s="493"/>
      <c r="C63" s="493"/>
      <c r="D63" s="493"/>
      <c r="E63" s="493"/>
      <c r="F63" s="493"/>
      <c r="G63" s="493"/>
      <c r="H63" s="493"/>
      <c r="I63" s="493"/>
      <c r="J63" s="493"/>
      <c r="K63" s="493"/>
      <c r="L63" s="727"/>
      <c r="M63" s="727"/>
      <c r="N63" s="493"/>
      <c r="O63" s="493"/>
      <c r="P63" s="493"/>
      <c r="Q63" s="493"/>
      <c r="R63" s="493"/>
      <c r="S63" s="493"/>
      <c r="T63" s="493"/>
      <c r="U63" s="493"/>
      <c r="V63" s="493"/>
    </row>
    <row r="64" spans="1:22" ht="12.75" customHeight="1">
      <c r="A64" s="492"/>
      <c r="B64" s="476"/>
      <c r="C64" s="708" t="s">
        <v>223</v>
      </c>
      <c r="D64" s="872"/>
      <c r="E64" s="887">
        <v>2008</v>
      </c>
      <c r="F64" s="872"/>
      <c r="G64" s="49" t="s">
        <v>534</v>
      </c>
      <c r="H64" s="50" t="s">
        <v>500</v>
      </c>
      <c r="I64" s="50" t="s">
        <v>408</v>
      </c>
      <c r="J64" s="50" t="s">
        <v>319</v>
      </c>
      <c r="K64" s="125"/>
      <c r="L64" s="516" t="s">
        <v>214</v>
      </c>
      <c r="M64" s="51" t="s">
        <v>214</v>
      </c>
      <c r="N64" s="872"/>
      <c r="O64" s="887">
        <v>2007</v>
      </c>
      <c r="P64" s="872"/>
      <c r="Q64" s="49" t="s">
        <v>309</v>
      </c>
      <c r="R64" s="50" t="s">
        <v>302</v>
      </c>
      <c r="S64" s="50" t="s">
        <v>289</v>
      </c>
      <c r="T64" s="50" t="s">
        <v>265</v>
      </c>
      <c r="U64" s="7"/>
      <c r="V64" s="494"/>
    </row>
    <row r="65" spans="1:22" ht="12" customHeight="1">
      <c r="A65" s="492"/>
      <c r="B65" s="478"/>
      <c r="C65" s="457" t="s">
        <v>340</v>
      </c>
      <c r="D65" s="488"/>
      <c r="E65" s="488"/>
      <c r="F65" s="488"/>
      <c r="G65" s="49"/>
      <c r="H65" s="50"/>
      <c r="I65" s="50"/>
      <c r="J65" s="195"/>
      <c r="K65" s="71"/>
      <c r="L65" s="630" t="s">
        <v>536</v>
      </c>
      <c r="M65" s="395" t="s">
        <v>535</v>
      </c>
      <c r="N65" s="488"/>
      <c r="O65" s="488"/>
      <c r="P65" s="488"/>
      <c r="Q65" s="49"/>
      <c r="R65" s="50"/>
      <c r="S65" s="50"/>
      <c r="T65" s="195"/>
      <c r="V65" s="494"/>
    </row>
    <row r="66" spans="1:22" ht="12" customHeight="1">
      <c r="A66" s="492"/>
      <c r="B66" s="478"/>
      <c r="C66" s="480"/>
      <c r="D66" s="926"/>
      <c r="E66" s="479"/>
      <c r="F66" s="926"/>
      <c r="G66" s="213"/>
      <c r="H66" s="428"/>
      <c r="I66" s="428"/>
      <c r="J66" s="195"/>
      <c r="L66" s="608"/>
      <c r="M66" s="137"/>
      <c r="N66" s="926"/>
      <c r="O66" s="479"/>
      <c r="P66" s="926"/>
      <c r="Q66" s="213"/>
      <c r="R66" s="195"/>
      <c r="S66" s="428"/>
      <c r="T66" s="195"/>
      <c r="V66" s="494"/>
    </row>
    <row r="67" spans="1:22" ht="12" customHeight="1">
      <c r="A67" s="230"/>
      <c r="B67" s="126"/>
      <c r="C67" s="55" t="s">
        <v>341</v>
      </c>
      <c r="D67" s="926"/>
      <c r="E67" s="482"/>
      <c r="F67" s="926"/>
      <c r="G67" s="408"/>
      <c r="H67" s="334"/>
      <c r="I67" s="334"/>
      <c r="J67" s="334"/>
      <c r="L67" s="705"/>
      <c r="M67" s="425"/>
      <c r="N67" s="926"/>
      <c r="O67" s="482"/>
      <c r="P67" s="926"/>
      <c r="Q67" s="408"/>
      <c r="R67" s="334"/>
      <c r="S67" s="334"/>
      <c r="T67" s="334"/>
      <c r="V67" s="272"/>
    </row>
    <row r="68" spans="1:23" ht="12" customHeight="1">
      <c r="A68" s="230"/>
      <c r="B68" s="128"/>
      <c r="C68" s="60" t="s">
        <v>393</v>
      </c>
      <c r="D68" s="926"/>
      <c r="E68" s="908">
        <f>G68</f>
        <v>104</v>
      </c>
      <c r="F68" s="926"/>
      <c r="G68" s="682">
        <v>104</v>
      </c>
      <c r="H68" s="64">
        <v>89</v>
      </c>
      <c r="I68" s="64">
        <v>79</v>
      </c>
      <c r="J68" s="696">
        <v>22</v>
      </c>
      <c r="L68" s="1279" t="s">
        <v>583</v>
      </c>
      <c r="M68" s="581" t="s">
        <v>583</v>
      </c>
      <c r="N68" s="926"/>
      <c r="O68" s="908">
        <f>Q68</f>
        <v>18</v>
      </c>
      <c r="P68" s="926"/>
      <c r="Q68" s="682">
        <v>18</v>
      </c>
      <c r="R68" s="64">
        <v>13</v>
      </c>
      <c r="S68" s="64">
        <v>8</v>
      </c>
      <c r="T68" s="696">
        <v>4</v>
      </c>
      <c r="V68" s="272"/>
      <c r="W68" s="577"/>
    </row>
    <row r="69" spans="1:22" ht="12" customHeight="1">
      <c r="A69" s="492"/>
      <c r="B69" s="478"/>
      <c r="C69" s="480"/>
      <c r="D69" s="926"/>
      <c r="E69" s="479"/>
      <c r="F69" s="926"/>
      <c r="G69" s="213"/>
      <c r="H69" s="428"/>
      <c r="I69" s="428"/>
      <c r="J69" s="195"/>
      <c r="L69" s="608"/>
      <c r="M69" s="137"/>
      <c r="N69" s="926"/>
      <c r="O69" s="479"/>
      <c r="P69" s="926"/>
      <c r="Q69" s="213"/>
      <c r="R69" s="195"/>
      <c r="S69" s="428"/>
      <c r="T69" s="195"/>
      <c r="V69" s="494"/>
    </row>
    <row r="70" spans="1:22" ht="12" customHeight="1">
      <c r="A70" s="230"/>
      <c r="B70" s="126"/>
      <c r="C70" s="55" t="s">
        <v>565</v>
      </c>
      <c r="D70" s="926"/>
      <c r="E70" s="482"/>
      <c r="F70" s="926"/>
      <c r="G70" s="408"/>
      <c r="H70" s="334"/>
      <c r="I70" s="334"/>
      <c r="J70" s="334"/>
      <c r="L70" s="705"/>
      <c r="M70" s="425"/>
      <c r="N70" s="926"/>
      <c r="O70" s="482"/>
      <c r="P70" s="926"/>
      <c r="Q70" s="408"/>
      <c r="R70" s="334"/>
      <c r="S70" s="334"/>
      <c r="T70" s="334"/>
      <c r="V70" s="272"/>
    </row>
    <row r="71" spans="1:22" ht="13.5" customHeight="1">
      <c r="A71" s="230"/>
      <c r="B71" s="128"/>
      <c r="C71" s="60" t="s">
        <v>532</v>
      </c>
      <c r="D71" s="926"/>
      <c r="E71" s="933">
        <f>G71</f>
        <v>16</v>
      </c>
      <c r="F71" s="926"/>
      <c r="G71" s="718">
        <v>16</v>
      </c>
      <c r="H71" s="552">
        <v>16</v>
      </c>
      <c r="I71" s="833">
        <v>9.8</v>
      </c>
      <c r="J71" s="711">
        <v>9.9</v>
      </c>
      <c r="L71" s="1082">
        <f>E71/O71-1</f>
        <v>0.6161616161616161</v>
      </c>
      <c r="M71" s="1100">
        <f>G71/Q71-1</f>
        <v>0.6161616161616161</v>
      </c>
      <c r="N71" s="926"/>
      <c r="O71" s="933">
        <f>Q71</f>
        <v>9.9</v>
      </c>
      <c r="P71" s="926"/>
      <c r="Q71" s="718">
        <v>9.9</v>
      </c>
      <c r="R71" s="552">
        <v>8.6</v>
      </c>
      <c r="S71" s="552">
        <v>7.6</v>
      </c>
      <c r="T71" s="711">
        <v>6.9</v>
      </c>
      <c r="V71" s="272"/>
    </row>
    <row r="72" spans="1:22" ht="13.5" customHeight="1">
      <c r="A72" s="230"/>
      <c r="B72" s="128"/>
      <c r="C72" s="60" t="s">
        <v>531</v>
      </c>
      <c r="D72" s="926"/>
      <c r="E72" s="934">
        <f>G72</f>
        <v>2.21</v>
      </c>
      <c r="F72" s="926"/>
      <c r="G72" s="719">
        <v>2.21</v>
      </c>
      <c r="H72" s="598">
        <v>2.16</v>
      </c>
      <c r="I72" s="598">
        <v>2.04</v>
      </c>
      <c r="J72" s="712">
        <v>1.81</v>
      </c>
      <c r="L72" s="653">
        <f>E72/O72-1</f>
        <v>0.3313253012048194</v>
      </c>
      <c r="M72" s="441">
        <f>G72/Q72-1</f>
        <v>0.3313253012048194</v>
      </c>
      <c r="N72" s="926"/>
      <c r="O72" s="934">
        <f>Q72</f>
        <v>1.66</v>
      </c>
      <c r="P72" s="926"/>
      <c r="Q72" s="719">
        <v>1.66</v>
      </c>
      <c r="R72" s="598">
        <v>1.38</v>
      </c>
      <c r="S72" s="598">
        <v>1.31</v>
      </c>
      <c r="T72" s="712">
        <v>1.3</v>
      </c>
      <c r="V72" s="272"/>
    </row>
    <row r="73" spans="1:22" ht="12" customHeight="1">
      <c r="A73" s="492"/>
      <c r="B73" s="478"/>
      <c r="C73" s="480"/>
      <c r="D73" s="926"/>
      <c r="E73" s="479"/>
      <c r="F73" s="926"/>
      <c r="G73" s="213"/>
      <c r="H73" s="428"/>
      <c r="I73" s="428"/>
      <c r="J73" s="195"/>
      <c r="L73" s="608"/>
      <c r="M73" s="137"/>
      <c r="N73" s="926"/>
      <c r="O73" s="479"/>
      <c r="P73" s="926"/>
      <c r="Q73" s="213"/>
      <c r="R73" s="195"/>
      <c r="S73" s="428"/>
      <c r="T73" s="195"/>
      <c r="V73" s="494"/>
    </row>
    <row r="74" spans="1:22" ht="12" customHeight="1">
      <c r="A74" s="492"/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727"/>
      <c r="M74" s="727"/>
      <c r="N74" s="493"/>
      <c r="O74" s="493"/>
      <c r="P74" s="493"/>
      <c r="Q74" s="493"/>
      <c r="R74" s="493"/>
      <c r="S74" s="493"/>
      <c r="T74" s="493"/>
      <c r="U74" s="493"/>
      <c r="V74" s="493"/>
    </row>
    <row r="75" spans="1:22" ht="12" customHeight="1">
      <c r="A75" s="66"/>
      <c r="B75" s="114"/>
      <c r="C75" s="66"/>
      <c r="D75" s="3"/>
      <c r="E75" s="66"/>
      <c r="F75" s="3"/>
      <c r="G75" s="66"/>
      <c r="H75" s="66"/>
      <c r="I75" s="66"/>
      <c r="J75" s="66"/>
      <c r="K75" s="3"/>
      <c r="L75" s="68"/>
      <c r="M75" s="68"/>
      <c r="N75" s="3"/>
      <c r="O75" s="66"/>
      <c r="P75" s="3"/>
      <c r="Q75" s="66"/>
      <c r="R75" s="68"/>
      <c r="S75" s="66"/>
      <c r="T75" s="66"/>
      <c r="U75" s="2"/>
      <c r="V75" s="68"/>
    </row>
    <row r="76" spans="1:22" ht="12" customHeight="1">
      <c r="A76" s="492"/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727"/>
      <c r="M76" s="727"/>
      <c r="N76" s="493"/>
      <c r="O76" s="493"/>
      <c r="P76" s="493"/>
      <c r="Q76" s="493"/>
      <c r="R76" s="493"/>
      <c r="S76" s="493"/>
      <c r="T76" s="493"/>
      <c r="U76" s="493"/>
      <c r="V76" s="493"/>
    </row>
    <row r="77" spans="1:22" ht="12" customHeight="1">
      <c r="A77" s="492"/>
      <c r="B77" s="476"/>
      <c r="C77" s="676" t="s">
        <v>223</v>
      </c>
      <c r="D77" s="872"/>
      <c r="E77" s="887">
        <v>2008</v>
      </c>
      <c r="F77" s="872"/>
      <c r="G77" s="49" t="s">
        <v>534</v>
      </c>
      <c r="H77" s="50" t="s">
        <v>500</v>
      </c>
      <c r="I77" s="50" t="s">
        <v>408</v>
      </c>
      <c r="J77" s="50" t="s">
        <v>319</v>
      </c>
      <c r="K77" s="125"/>
      <c r="L77" s="516" t="s">
        <v>214</v>
      </c>
      <c r="M77" s="51" t="s">
        <v>214</v>
      </c>
      <c r="N77" s="872"/>
      <c r="O77" s="887">
        <v>2007</v>
      </c>
      <c r="P77" s="872"/>
      <c r="Q77" s="49" t="s">
        <v>309</v>
      </c>
      <c r="R77" s="50" t="s">
        <v>302</v>
      </c>
      <c r="S77" s="50" t="s">
        <v>289</v>
      </c>
      <c r="T77" s="50" t="s">
        <v>265</v>
      </c>
      <c r="V77" s="494"/>
    </row>
    <row r="78" spans="1:22" ht="12" customHeight="1">
      <c r="A78" s="492"/>
      <c r="B78" s="478"/>
      <c r="C78" s="311" t="s">
        <v>342</v>
      </c>
      <c r="D78" s="488"/>
      <c r="E78" s="488"/>
      <c r="F78" s="488"/>
      <c r="G78" s="49"/>
      <c r="H78" s="50"/>
      <c r="I78" s="50"/>
      <c r="J78" s="195"/>
      <c r="K78" s="71"/>
      <c r="L78" s="630" t="s">
        <v>536</v>
      </c>
      <c r="M78" s="395" t="s">
        <v>535</v>
      </c>
      <c r="N78" s="488"/>
      <c r="O78" s="488"/>
      <c r="P78" s="488"/>
      <c r="Q78" s="49"/>
      <c r="R78" s="50"/>
      <c r="S78" s="50"/>
      <c r="T78" s="195"/>
      <c r="V78" s="494"/>
    </row>
    <row r="79" spans="1:22" ht="12" customHeight="1">
      <c r="A79" s="492"/>
      <c r="B79" s="478"/>
      <c r="C79" s="480"/>
      <c r="D79" s="926"/>
      <c r="E79" s="479"/>
      <c r="F79" s="926"/>
      <c r="G79" s="213"/>
      <c r="H79" s="428"/>
      <c r="I79" s="428"/>
      <c r="J79" s="195"/>
      <c r="L79" s="608"/>
      <c r="M79" s="137"/>
      <c r="N79" s="926"/>
      <c r="O79" s="479"/>
      <c r="P79" s="926"/>
      <c r="Q79" s="213"/>
      <c r="R79" s="195"/>
      <c r="S79" s="428"/>
      <c r="T79" s="195"/>
      <c r="V79" s="494"/>
    </row>
    <row r="80" spans="1:22" ht="12" customHeight="1">
      <c r="A80" s="230"/>
      <c r="B80" s="126"/>
      <c r="C80" s="55" t="s">
        <v>566</v>
      </c>
      <c r="D80" s="926"/>
      <c r="E80" s="482"/>
      <c r="F80" s="926"/>
      <c r="G80" s="408"/>
      <c r="H80" s="334"/>
      <c r="I80" s="334"/>
      <c r="J80" s="334"/>
      <c r="L80" s="705"/>
      <c r="M80" s="425"/>
      <c r="N80" s="926"/>
      <c r="O80" s="482"/>
      <c r="P80" s="926"/>
      <c r="Q80" s="408"/>
      <c r="R80" s="334"/>
      <c r="S80" s="334"/>
      <c r="T80" s="334"/>
      <c r="V80" s="272"/>
    </row>
    <row r="81" spans="1:22" ht="12" customHeight="1">
      <c r="A81" s="230"/>
      <c r="B81" s="62"/>
      <c r="C81" s="60" t="s">
        <v>377</v>
      </c>
      <c r="D81" s="926"/>
      <c r="E81" s="931">
        <f>G81</f>
        <v>2</v>
      </c>
      <c r="F81" s="926"/>
      <c r="G81" s="419">
        <v>2</v>
      </c>
      <c r="H81" s="335">
        <v>2</v>
      </c>
      <c r="I81" s="335">
        <v>2</v>
      </c>
      <c r="J81" s="713">
        <v>2</v>
      </c>
      <c r="L81" s="1082">
        <f>E81/O81-1</f>
        <v>0</v>
      </c>
      <c r="M81" s="1100">
        <f>G81/Q81-1</f>
        <v>0</v>
      </c>
      <c r="N81" s="926"/>
      <c r="O81" s="931">
        <f>Q81</f>
        <v>2</v>
      </c>
      <c r="P81" s="926"/>
      <c r="Q81" s="419">
        <v>2</v>
      </c>
      <c r="R81" s="335">
        <v>2</v>
      </c>
      <c r="S81" s="335">
        <v>1</v>
      </c>
      <c r="T81" s="713">
        <v>1</v>
      </c>
      <c r="V81" s="230"/>
    </row>
    <row r="82" spans="1:22" ht="12" customHeight="1">
      <c r="A82" s="230"/>
      <c r="B82" s="128"/>
      <c r="C82" s="60" t="s">
        <v>378</v>
      </c>
      <c r="D82" s="926"/>
      <c r="E82" s="908">
        <f>G82</f>
        <v>405</v>
      </c>
      <c r="F82" s="926"/>
      <c r="G82" s="682">
        <v>405</v>
      </c>
      <c r="H82" s="64">
        <v>346</v>
      </c>
      <c r="I82" s="64">
        <v>321</v>
      </c>
      <c r="J82" s="696">
        <v>279</v>
      </c>
      <c r="L82" s="1082">
        <f>E82/O82-1</f>
        <v>0.46739130434782616</v>
      </c>
      <c r="M82" s="1100">
        <f>G82/Q82-1</f>
        <v>0.46739130434782616</v>
      </c>
      <c r="N82" s="926"/>
      <c r="O82" s="908">
        <f>Q82</f>
        <v>276</v>
      </c>
      <c r="P82" s="926"/>
      <c r="Q82" s="682">
        <v>276</v>
      </c>
      <c r="R82" s="64">
        <v>262</v>
      </c>
      <c r="S82" s="64">
        <v>262</v>
      </c>
      <c r="T82" s="696">
        <v>257</v>
      </c>
      <c r="V82" s="272"/>
    </row>
    <row r="83" spans="1:22" ht="12" customHeight="1">
      <c r="A83" s="230"/>
      <c r="B83" s="128"/>
      <c r="C83" s="60" t="s">
        <v>379</v>
      </c>
      <c r="D83" s="926"/>
      <c r="E83" s="908">
        <f>G83</f>
        <v>180</v>
      </c>
      <c r="F83" s="926"/>
      <c r="G83" s="682">
        <v>180</v>
      </c>
      <c r="H83" s="64">
        <v>173</v>
      </c>
      <c r="I83" s="64">
        <v>162</v>
      </c>
      <c r="J83" s="696">
        <v>153</v>
      </c>
      <c r="L83" s="653">
        <f>E83/O83-1</f>
        <v>0.17647058823529416</v>
      </c>
      <c r="M83" s="441">
        <f>G83/Q83-1</f>
        <v>0.17647058823529416</v>
      </c>
      <c r="N83" s="926"/>
      <c r="O83" s="908">
        <f>Q83</f>
        <v>153</v>
      </c>
      <c r="P83" s="926"/>
      <c r="Q83" s="682">
        <v>153</v>
      </c>
      <c r="R83" s="64">
        <v>143</v>
      </c>
      <c r="S83" s="64">
        <v>134</v>
      </c>
      <c r="T83" s="696">
        <v>129</v>
      </c>
      <c r="V83" s="272"/>
    </row>
    <row r="84" spans="1:22" ht="12" customHeight="1">
      <c r="A84" s="492"/>
      <c r="B84" s="478"/>
      <c r="C84" s="480"/>
      <c r="D84" s="926"/>
      <c r="E84" s="479"/>
      <c r="F84" s="926"/>
      <c r="G84" s="213"/>
      <c r="H84" s="428"/>
      <c r="I84" s="428"/>
      <c r="J84" s="195"/>
      <c r="L84" s="479"/>
      <c r="M84" s="385"/>
      <c r="N84" s="926"/>
      <c r="O84" s="479"/>
      <c r="P84" s="926"/>
      <c r="Q84" s="213"/>
      <c r="R84" s="195"/>
      <c r="S84" s="428"/>
      <c r="T84" s="195"/>
      <c r="V84" s="494"/>
    </row>
    <row r="85" spans="1:22" ht="12" customHeight="1">
      <c r="A85" s="492"/>
      <c r="B85" s="493"/>
      <c r="C85" s="493"/>
      <c r="D85" s="493"/>
      <c r="E85" s="493"/>
      <c r="F85" s="493"/>
      <c r="G85" s="493"/>
      <c r="H85" s="493"/>
      <c r="I85" s="493"/>
      <c r="J85" s="493"/>
      <c r="K85" s="493"/>
      <c r="L85" s="727"/>
      <c r="M85" s="727"/>
      <c r="N85" s="493"/>
      <c r="O85" s="493"/>
      <c r="P85" s="493"/>
      <c r="Q85" s="493"/>
      <c r="R85" s="493"/>
      <c r="S85" s="493"/>
      <c r="T85" s="493"/>
      <c r="U85" s="493"/>
      <c r="V85" s="493"/>
    </row>
    <row r="86" spans="1:22" ht="12" customHeight="1">
      <c r="A86" s="2"/>
      <c r="B86" s="2"/>
      <c r="C86" s="3"/>
      <c r="D86" s="3"/>
      <c r="E86" s="3"/>
      <c r="F86" s="3"/>
      <c r="G86" s="2"/>
      <c r="H86" s="2"/>
      <c r="I86" s="2"/>
      <c r="J86" s="3"/>
      <c r="K86" s="3"/>
      <c r="L86" s="728"/>
      <c r="M86" s="728"/>
      <c r="N86" s="3"/>
      <c r="O86" s="3"/>
      <c r="P86" s="3"/>
      <c r="Q86" s="2"/>
      <c r="R86" s="2"/>
      <c r="S86" s="2"/>
      <c r="T86" s="3"/>
      <c r="U86" s="2"/>
      <c r="V86" s="2"/>
    </row>
    <row r="87" spans="1:22" ht="12" customHeight="1">
      <c r="A87" s="230"/>
      <c r="B87" s="231"/>
      <c r="C87" s="232"/>
      <c r="D87" s="493"/>
      <c r="E87" s="493"/>
      <c r="F87" s="493"/>
      <c r="G87" s="493"/>
      <c r="H87" s="493"/>
      <c r="I87" s="493"/>
      <c r="J87" s="493"/>
      <c r="K87" s="493"/>
      <c r="L87" s="727"/>
      <c r="M87" s="727"/>
      <c r="N87" s="493"/>
      <c r="O87" s="493"/>
      <c r="P87" s="493"/>
      <c r="Q87" s="493"/>
      <c r="R87" s="493"/>
      <c r="S87" s="493"/>
      <c r="T87" s="493"/>
      <c r="U87" s="493"/>
      <c r="V87" s="493"/>
    </row>
    <row r="88" spans="1:22" ht="12" customHeight="1">
      <c r="A88" s="230"/>
      <c r="B88" s="128"/>
      <c r="C88" s="676" t="s">
        <v>223</v>
      </c>
      <c r="D88" s="872"/>
      <c r="E88" s="887">
        <v>2008</v>
      </c>
      <c r="F88" s="872"/>
      <c r="G88" s="49" t="s">
        <v>534</v>
      </c>
      <c r="H88" s="50" t="s">
        <v>500</v>
      </c>
      <c r="I88" s="50" t="s">
        <v>408</v>
      </c>
      <c r="J88" s="50" t="s">
        <v>319</v>
      </c>
      <c r="K88" s="125"/>
      <c r="L88" s="516" t="s">
        <v>214</v>
      </c>
      <c r="M88" s="51" t="s">
        <v>214</v>
      </c>
      <c r="N88" s="872"/>
      <c r="O88" s="887">
        <v>2007</v>
      </c>
      <c r="P88" s="872"/>
      <c r="Q88" s="49" t="s">
        <v>309</v>
      </c>
      <c r="R88" s="50" t="s">
        <v>302</v>
      </c>
      <c r="S88" s="50" t="s">
        <v>289</v>
      </c>
      <c r="T88" s="50" t="s">
        <v>265</v>
      </c>
      <c r="V88" s="494"/>
    </row>
    <row r="89" spans="1:22" ht="15" customHeight="1">
      <c r="A89" s="230"/>
      <c r="B89" s="128"/>
      <c r="C89" s="311" t="s">
        <v>351</v>
      </c>
      <c r="D89" s="488"/>
      <c r="E89" s="488"/>
      <c r="F89" s="488"/>
      <c r="G89" s="49"/>
      <c r="H89" s="50"/>
      <c r="I89" s="50"/>
      <c r="J89" s="195"/>
      <c r="K89" s="71"/>
      <c r="L89" s="630" t="s">
        <v>536</v>
      </c>
      <c r="M89" s="395" t="s">
        <v>535</v>
      </c>
      <c r="N89" s="488"/>
      <c r="O89" s="488"/>
      <c r="P89" s="488"/>
      <c r="Q89" s="49"/>
      <c r="R89" s="50"/>
      <c r="S89" s="50"/>
      <c r="T89" s="195"/>
      <c r="V89" s="494"/>
    </row>
    <row r="90" spans="1:22" ht="12" customHeight="1">
      <c r="A90" s="230"/>
      <c r="B90" s="128"/>
      <c r="C90" s="216"/>
      <c r="D90" s="926"/>
      <c r="E90" s="488"/>
      <c r="F90" s="926"/>
      <c r="G90" s="49"/>
      <c r="H90" s="50"/>
      <c r="I90" s="50"/>
      <c r="J90" s="50"/>
      <c r="L90" s="608"/>
      <c r="M90" s="137"/>
      <c r="N90" s="926"/>
      <c r="O90" s="488"/>
      <c r="P90" s="926"/>
      <c r="Q90" s="49"/>
      <c r="R90" s="50"/>
      <c r="S90" s="50"/>
      <c r="T90" s="50"/>
      <c r="V90" s="494"/>
    </row>
    <row r="91" spans="1:22" ht="12" customHeight="1">
      <c r="A91" s="243"/>
      <c r="B91" s="57"/>
      <c r="C91" s="57" t="s">
        <v>352</v>
      </c>
      <c r="D91" s="926"/>
      <c r="E91" s="909">
        <f>SUM(G91:J91)</f>
        <v>1933</v>
      </c>
      <c r="F91" s="1165"/>
      <c r="G91" s="689">
        <v>449</v>
      </c>
      <c r="H91" s="56">
        <v>465</v>
      </c>
      <c r="I91" s="56">
        <v>504</v>
      </c>
      <c r="J91" s="702">
        <v>515</v>
      </c>
      <c r="K91" s="18"/>
      <c r="L91" s="1231" t="s">
        <v>449</v>
      </c>
      <c r="M91" s="448">
        <f>G91/Q91-1</f>
        <v>-0.07991803278688525</v>
      </c>
      <c r="N91" s="1165"/>
      <c r="O91" s="909">
        <f>Q91</f>
        <v>488</v>
      </c>
      <c r="P91" s="1165"/>
      <c r="Q91" s="689">
        <v>488</v>
      </c>
      <c r="R91" s="56"/>
      <c r="S91" s="56"/>
      <c r="T91" s="702"/>
      <c r="V91" s="272"/>
    </row>
    <row r="92" spans="1:22" ht="12" customHeight="1">
      <c r="A92" s="230"/>
      <c r="B92" s="58"/>
      <c r="C92" s="574"/>
      <c r="D92" s="926"/>
      <c r="E92" s="488"/>
      <c r="F92" s="926"/>
      <c r="G92" s="49"/>
      <c r="H92" s="50"/>
      <c r="I92" s="50"/>
      <c r="J92" s="70"/>
      <c r="L92" s="740"/>
      <c r="M92" s="398"/>
      <c r="N92" s="926"/>
      <c r="O92" s="488"/>
      <c r="P92" s="926"/>
      <c r="Q92" s="49"/>
      <c r="R92" s="50"/>
      <c r="S92" s="50"/>
      <c r="T92" s="70"/>
      <c r="V92" s="272"/>
    </row>
    <row r="93" spans="1:22" ht="12" customHeight="1">
      <c r="A93" s="243"/>
      <c r="B93" s="57"/>
      <c r="C93" s="57" t="s">
        <v>241</v>
      </c>
      <c r="D93" s="926"/>
      <c r="E93" s="909">
        <f>SUM(G93:J93)</f>
        <v>1750</v>
      </c>
      <c r="F93" s="1165"/>
      <c r="G93" s="689">
        <v>400</v>
      </c>
      <c r="H93" s="56">
        <v>416</v>
      </c>
      <c r="I93" s="538">
        <v>462</v>
      </c>
      <c r="J93" s="702">
        <v>472</v>
      </c>
      <c r="K93" s="18"/>
      <c r="L93" s="1231" t="s">
        <v>449</v>
      </c>
      <c r="M93" s="448">
        <f>G93/Q93-1</f>
        <v>-0.07621247113163976</v>
      </c>
      <c r="N93" s="1165"/>
      <c r="O93" s="909">
        <f>Q93</f>
        <v>433</v>
      </c>
      <c r="P93" s="1165"/>
      <c r="Q93" s="689">
        <v>433</v>
      </c>
      <c r="R93" s="56"/>
      <c r="S93" s="56"/>
      <c r="T93" s="702"/>
      <c r="V93" s="272"/>
    </row>
    <row r="94" spans="1:22" ht="12" customHeight="1">
      <c r="A94" s="230"/>
      <c r="B94" s="58"/>
      <c r="C94" s="59"/>
      <c r="D94" s="926"/>
      <c r="E94" s="489"/>
      <c r="F94" s="926"/>
      <c r="G94" s="407"/>
      <c r="H94" s="59"/>
      <c r="I94" s="59"/>
      <c r="J94" s="129"/>
      <c r="L94" s="511"/>
      <c r="M94" s="398"/>
      <c r="N94" s="926"/>
      <c r="O94" s="489"/>
      <c r="P94" s="926"/>
      <c r="Q94" s="407"/>
      <c r="R94" s="59"/>
      <c r="S94" s="59"/>
      <c r="T94" s="129"/>
      <c r="V94" s="272"/>
    </row>
    <row r="95" spans="1:22" ht="12" customHeight="1">
      <c r="A95" s="230"/>
      <c r="B95" s="58"/>
      <c r="C95" s="55" t="s">
        <v>353</v>
      </c>
      <c r="D95" s="926"/>
      <c r="E95" s="489"/>
      <c r="F95" s="926"/>
      <c r="G95" s="407"/>
      <c r="H95" s="59"/>
      <c r="I95" s="59"/>
      <c r="J95" s="59"/>
      <c r="L95" s="511"/>
      <c r="M95" s="398"/>
      <c r="N95" s="926"/>
      <c r="O95" s="489"/>
      <c r="P95" s="926"/>
      <c r="Q95" s="407"/>
      <c r="R95" s="59"/>
      <c r="S95" s="59"/>
      <c r="T95" s="59"/>
      <c r="V95" s="494"/>
    </row>
    <row r="96" spans="1:22" ht="14.25" customHeight="1">
      <c r="A96" s="230"/>
      <c r="B96" s="58"/>
      <c r="C96" s="60" t="s">
        <v>354</v>
      </c>
      <c r="D96" s="927"/>
      <c r="E96" s="928">
        <v>0.204</v>
      </c>
      <c r="F96" s="927"/>
      <c r="G96" s="746">
        <v>0.233</v>
      </c>
      <c r="H96" s="225">
        <v>0.211</v>
      </c>
      <c r="I96" s="225">
        <v>0.181</v>
      </c>
      <c r="J96" s="730">
        <v>0.194</v>
      </c>
      <c r="K96" s="575"/>
      <c r="L96" s="511"/>
      <c r="M96" s="398"/>
      <c r="N96" s="927"/>
      <c r="O96" s="928">
        <f>Q96</f>
        <v>0.213</v>
      </c>
      <c r="P96" s="927"/>
      <c r="Q96" s="746">
        <v>0.213</v>
      </c>
      <c r="R96" s="557"/>
      <c r="S96" s="557"/>
      <c r="T96" s="715"/>
      <c r="V96" s="493"/>
    </row>
    <row r="97" spans="1:22" ht="14.25" customHeight="1">
      <c r="A97" s="230"/>
      <c r="B97" s="58"/>
      <c r="C97" s="60" t="s">
        <v>355</v>
      </c>
      <c r="D97" s="926"/>
      <c r="E97" s="928">
        <v>0.214</v>
      </c>
      <c r="F97" s="926"/>
      <c r="G97" s="746">
        <v>0.249</v>
      </c>
      <c r="H97" s="225">
        <v>0.221</v>
      </c>
      <c r="I97" s="225">
        <v>0.189</v>
      </c>
      <c r="J97" s="730">
        <v>0.203</v>
      </c>
      <c r="L97" s="511"/>
      <c r="M97" s="398"/>
      <c r="N97" s="926"/>
      <c r="O97" s="928">
        <f>Q97</f>
        <v>0.223</v>
      </c>
      <c r="P97" s="926"/>
      <c r="Q97" s="746">
        <v>0.223</v>
      </c>
      <c r="R97" s="557"/>
      <c r="S97" s="557"/>
      <c r="T97" s="715"/>
      <c r="V97" s="230"/>
    </row>
    <row r="98" spans="1:25" ht="12" customHeight="1">
      <c r="A98" s="230"/>
      <c r="B98" s="128"/>
      <c r="C98" s="60"/>
      <c r="D98" s="926"/>
      <c r="E98" s="576"/>
      <c r="F98" s="926"/>
      <c r="G98" s="409"/>
      <c r="H98" s="122"/>
      <c r="I98" s="122"/>
      <c r="J98" s="122"/>
      <c r="L98" s="615"/>
      <c r="M98" s="406"/>
      <c r="N98" s="926"/>
      <c r="O98" s="576"/>
      <c r="P98" s="926"/>
      <c r="Q98" s="409"/>
      <c r="R98" s="122"/>
      <c r="S98" s="122"/>
      <c r="T98" s="122"/>
      <c r="V98" s="230"/>
      <c r="X98" s="862"/>
      <c r="Y98" s="862"/>
    </row>
    <row r="99" spans="1:25" ht="12" customHeight="1">
      <c r="A99" s="243"/>
      <c r="B99" s="57"/>
      <c r="C99" s="57" t="s">
        <v>356</v>
      </c>
      <c r="D99" s="926"/>
      <c r="E99" s="911">
        <f>G99</f>
        <v>11629</v>
      </c>
      <c r="F99" s="1165"/>
      <c r="G99" s="688">
        <v>11629</v>
      </c>
      <c r="H99" s="63">
        <v>13596</v>
      </c>
      <c r="I99" s="63">
        <v>17247</v>
      </c>
      <c r="J99" s="700">
        <v>17484</v>
      </c>
      <c r="K99" s="18"/>
      <c r="L99" s="706">
        <f>E99/O99-1</f>
        <v>-0.35505518274083525</v>
      </c>
      <c r="M99" s="448">
        <f>G99/Q99-1</f>
        <v>-0.35505518274083525</v>
      </c>
      <c r="N99" s="1165"/>
      <c r="O99" s="911">
        <f>Q99</f>
        <v>18031</v>
      </c>
      <c r="P99" s="1165"/>
      <c r="Q99" s="831">
        <v>18031</v>
      </c>
      <c r="R99" s="56"/>
      <c r="S99" s="56"/>
      <c r="T99" s="702"/>
      <c r="V99" s="230"/>
      <c r="Y99" s="862"/>
    </row>
    <row r="100" spans="1:25" ht="12" customHeight="1">
      <c r="A100" s="315"/>
      <c r="B100" s="571"/>
      <c r="C100" s="308" t="s">
        <v>357</v>
      </c>
      <c r="D100" s="926"/>
      <c r="E100" s="930">
        <f>G100</f>
        <v>4782</v>
      </c>
      <c r="F100" s="926"/>
      <c r="G100" s="748">
        <v>4782</v>
      </c>
      <c r="H100" s="455">
        <v>4839</v>
      </c>
      <c r="I100" s="455">
        <v>8243</v>
      </c>
      <c r="J100" s="732">
        <v>8377</v>
      </c>
      <c r="L100" s="731">
        <f>E100/O100-1</f>
        <v>-0.4589273591310251</v>
      </c>
      <c r="M100" s="573">
        <f>G100/Q100-1</f>
        <v>-0.4589273591310251</v>
      </c>
      <c r="N100" s="926"/>
      <c r="O100" s="930">
        <f>Q100</f>
        <v>8838</v>
      </c>
      <c r="P100" s="926"/>
      <c r="Q100" s="748">
        <v>8838</v>
      </c>
      <c r="R100" s="572"/>
      <c r="S100" s="572"/>
      <c r="T100" s="714"/>
      <c r="V100" s="230"/>
      <c r="Y100" s="862"/>
    </row>
    <row r="101" spans="1:22" ht="12" customHeight="1">
      <c r="A101" s="230"/>
      <c r="B101" s="128"/>
      <c r="C101" s="60"/>
      <c r="D101" s="926"/>
      <c r="E101" s="576"/>
      <c r="F101" s="926"/>
      <c r="G101" s="409"/>
      <c r="H101" s="122"/>
      <c r="I101" s="122"/>
      <c r="J101" s="122"/>
      <c r="L101" s="615"/>
      <c r="M101" s="406"/>
      <c r="N101" s="926"/>
      <c r="O101" s="576"/>
      <c r="P101" s="926"/>
      <c r="Q101" s="409"/>
      <c r="R101" s="122"/>
      <c r="S101" s="122"/>
      <c r="T101" s="122"/>
      <c r="V101" s="230"/>
    </row>
    <row r="102" spans="1:25" ht="12" customHeight="1">
      <c r="A102" s="230"/>
      <c r="B102" s="231"/>
      <c r="C102" s="232"/>
      <c r="D102" s="232"/>
      <c r="E102" s="232"/>
      <c r="F102" s="232"/>
      <c r="G102" s="240"/>
      <c r="H102" s="240"/>
      <c r="I102" s="240"/>
      <c r="J102" s="232"/>
      <c r="K102" s="232"/>
      <c r="L102" s="240"/>
      <c r="M102" s="240"/>
      <c r="N102" s="232"/>
      <c r="O102" s="232"/>
      <c r="P102" s="232"/>
      <c r="Q102" s="232"/>
      <c r="R102" s="240"/>
      <c r="S102" s="240"/>
      <c r="T102" s="232"/>
      <c r="U102" s="232"/>
      <c r="V102" s="230"/>
      <c r="X102" s="862"/>
      <c r="Y102" s="862"/>
    </row>
    <row r="103" spans="1:22" ht="12.75" customHeight="1">
      <c r="A103" s="2"/>
      <c r="B103" s="121" t="s">
        <v>358</v>
      </c>
      <c r="C103" s="185"/>
      <c r="D103" s="3"/>
      <c r="E103" s="3"/>
      <c r="F103" s="3"/>
      <c r="G103" s="2"/>
      <c r="H103" s="2"/>
      <c r="I103" s="2"/>
      <c r="J103" s="3"/>
      <c r="K103" s="3"/>
      <c r="L103" s="728"/>
      <c r="M103" s="728"/>
      <c r="N103" s="3"/>
      <c r="O103" s="3"/>
      <c r="P103" s="3"/>
      <c r="Q103" s="2"/>
      <c r="R103" s="2"/>
      <c r="S103" s="2"/>
      <c r="T103" s="3"/>
      <c r="U103" s="2"/>
      <c r="V103" s="2"/>
    </row>
    <row r="104" spans="1:22" ht="12.75" customHeight="1">
      <c r="A104" s="2"/>
      <c r="B104" s="121" t="s">
        <v>359</v>
      </c>
      <c r="C104" s="185"/>
      <c r="D104" s="3"/>
      <c r="E104" s="3"/>
      <c r="F104" s="3"/>
      <c r="G104" s="2"/>
      <c r="H104" s="2"/>
      <c r="I104" s="2"/>
      <c r="J104" s="3"/>
      <c r="K104" s="3"/>
      <c r="L104" s="728"/>
      <c r="M104" s="728"/>
      <c r="N104" s="3"/>
      <c r="O104" s="3"/>
      <c r="P104" s="3"/>
      <c r="Q104" s="2"/>
      <c r="R104" s="2"/>
      <c r="S104" s="2"/>
      <c r="T104" s="3"/>
      <c r="U104" s="2"/>
      <c r="V104" s="2"/>
    </row>
    <row r="105" spans="1:22" ht="12.75" customHeight="1">
      <c r="A105" s="2"/>
      <c r="B105" s="121" t="s">
        <v>360</v>
      </c>
      <c r="C105" s="185"/>
      <c r="D105" s="3"/>
      <c r="E105" s="3"/>
      <c r="F105" s="3"/>
      <c r="G105" s="2"/>
      <c r="H105" s="2"/>
      <c r="I105" s="2"/>
      <c r="J105" s="3"/>
      <c r="K105" s="3"/>
      <c r="L105" s="728"/>
      <c r="M105" s="728"/>
      <c r="N105" s="3"/>
      <c r="O105" s="3"/>
      <c r="P105" s="3"/>
      <c r="Q105" s="2"/>
      <c r="R105" s="2"/>
      <c r="S105" s="2"/>
      <c r="T105" s="3"/>
      <c r="U105" s="2"/>
      <c r="V105" s="2"/>
    </row>
  </sheetData>
  <sheetProtection password="C7A0" sheet="1" objects="1" scenarios="1"/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60" r:id="rId1"/>
  <headerFooter alignWithMargins="0">
    <oddFooter xml:space="preserve">&amp;L&amp;"KPN Sans,Regular"KPN Investor Relations&amp;C&amp;"KPN Sans,Regular"&amp;A&amp;R&amp;"KPN Sans,Regular"Q4 2008 </oddFooter>
  </headerFooter>
  <rowBreaks count="1" manualBreakCount="1">
    <brk id="62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1.25" style="1" customWidth="1"/>
    <col min="2" max="2" width="0.875" style="1" customWidth="1"/>
    <col min="3" max="3" width="36.625" style="5" bestFit="1" customWidth="1"/>
    <col min="4" max="4" width="1.75390625" style="5" customWidth="1"/>
    <col min="5" max="5" width="9.00390625" style="5" customWidth="1"/>
    <col min="6" max="6" width="1.75390625" style="5" customWidth="1"/>
    <col min="7" max="9" width="9.00390625" style="1" customWidth="1"/>
    <col min="10" max="10" width="9.00390625" style="5" customWidth="1"/>
    <col min="11" max="11" width="1.75390625" style="5" customWidth="1"/>
    <col min="12" max="13" width="7.75390625" style="729" customWidth="1"/>
    <col min="14" max="14" width="1.75390625" style="5" customWidth="1"/>
    <col min="15" max="15" width="9.00390625" style="5" customWidth="1"/>
    <col min="16" max="16" width="1.75390625" style="5" customWidth="1"/>
    <col min="17" max="19" width="9.00390625" style="1" customWidth="1"/>
    <col min="20" max="20" width="9.00390625" style="5" customWidth="1"/>
    <col min="21" max="21" width="0.875" style="1" customWidth="1"/>
    <col min="22" max="22" width="1.25" style="1" customWidth="1"/>
    <col min="23" max="16384" width="9.75390625" style="7" customWidth="1"/>
  </cols>
  <sheetData>
    <row r="1" spans="1:22" ht="12" customHeight="1">
      <c r="A1" s="492"/>
      <c r="B1" s="493"/>
      <c r="C1" s="493"/>
      <c r="D1" s="493"/>
      <c r="E1" s="493"/>
      <c r="F1" s="493"/>
      <c r="G1" s="240"/>
      <c r="H1" s="240"/>
      <c r="I1" s="240"/>
      <c r="J1" s="232"/>
      <c r="K1" s="493"/>
      <c r="L1" s="727"/>
      <c r="M1" s="727"/>
      <c r="N1" s="493"/>
      <c r="O1" s="493"/>
      <c r="P1" s="493"/>
      <c r="Q1" s="232"/>
      <c r="R1" s="240"/>
      <c r="S1" s="240"/>
      <c r="T1" s="232"/>
      <c r="U1" s="232"/>
      <c r="V1" s="494"/>
    </row>
    <row r="2" spans="1:22" ht="12" customHeight="1">
      <c r="A2" s="492"/>
      <c r="B2" s="476"/>
      <c r="C2" s="310" t="s">
        <v>226</v>
      </c>
      <c r="D2" s="872"/>
      <c r="E2" s="477">
        <v>2008</v>
      </c>
      <c r="F2" s="872"/>
      <c r="G2" s="49" t="s">
        <v>534</v>
      </c>
      <c r="H2" s="50" t="s">
        <v>500</v>
      </c>
      <c r="I2" s="50" t="s">
        <v>408</v>
      </c>
      <c r="J2" s="50" t="s">
        <v>319</v>
      </c>
      <c r="K2" s="125"/>
      <c r="L2" s="516" t="s">
        <v>214</v>
      </c>
      <c r="M2" s="51" t="s">
        <v>214</v>
      </c>
      <c r="N2" s="872"/>
      <c r="O2" s="477">
        <v>2007</v>
      </c>
      <c r="P2" s="872"/>
      <c r="Q2" s="49" t="s">
        <v>309</v>
      </c>
      <c r="R2" s="50" t="s">
        <v>302</v>
      </c>
      <c r="S2" s="50" t="s">
        <v>289</v>
      </c>
      <c r="T2" s="50" t="s">
        <v>265</v>
      </c>
      <c r="U2" s="77"/>
      <c r="V2" s="494"/>
    </row>
    <row r="3" spans="1:22" ht="12" customHeight="1">
      <c r="A3" s="492"/>
      <c r="B3" s="478"/>
      <c r="C3" s="480"/>
      <c r="D3" s="926"/>
      <c r="E3" s="479"/>
      <c r="F3" s="926"/>
      <c r="G3" s="213"/>
      <c r="H3" s="428"/>
      <c r="I3" s="428"/>
      <c r="J3" s="195"/>
      <c r="L3" s="608" t="s">
        <v>536</v>
      </c>
      <c r="M3" s="137" t="s">
        <v>535</v>
      </c>
      <c r="N3" s="926"/>
      <c r="O3" s="479"/>
      <c r="P3" s="926"/>
      <c r="Q3" s="213"/>
      <c r="R3" s="195"/>
      <c r="S3" s="428"/>
      <c r="T3" s="195"/>
      <c r="U3" s="71"/>
      <c r="V3" s="494"/>
    </row>
    <row r="4" spans="1:22" ht="12.75" customHeight="1">
      <c r="A4" s="230"/>
      <c r="B4" s="126"/>
      <c r="C4" s="55" t="s">
        <v>394</v>
      </c>
      <c r="D4" s="926"/>
      <c r="E4" s="482"/>
      <c r="F4" s="926"/>
      <c r="G4" s="408"/>
      <c r="H4" s="334"/>
      <c r="I4" s="334"/>
      <c r="J4" s="334"/>
      <c r="L4" s="705"/>
      <c r="M4" s="425"/>
      <c r="N4" s="926"/>
      <c r="O4" s="482"/>
      <c r="P4" s="926"/>
      <c r="Q4" s="408"/>
      <c r="R4" s="334"/>
      <c r="S4" s="334"/>
      <c r="T4" s="334"/>
      <c r="U4" s="126"/>
      <c r="V4" s="272"/>
    </row>
    <row r="5" spans="1:23" ht="12.75" customHeight="1">
      <c r="A5" s="230"/>
      <c r="B5" s="128"/>
      <c r="C5" s="60" t="s">
        <v>343</v>
      </c>
      <c r="D5" s="926"/>
      <c r="E5" s="908">
        <f>G5</f>
        <v>3915</v>
      </c>
      <c r="F5" s="926"/>
      <c r="G5" s="682">
        <v>3915</v>
      </c>
      <c r="H5" s="64">
        <f>'Consumer KPIs'!H28+'Consumer KPIs'!H29+'Business KPIs'!H8+'Business KPIs'!H9</f>
        <v>4043</v>
      </c>
      <c r="I5" s="64">
        <f>'Consumer KPIs'!I28+'Consumer KPIs'!I29+'Business KPIs'!I8+'Business KPIs'!I9</f>
        <v>4182</v>
      </c>
      <c r="J5" s="696">
        <f>'Consumer KPIs'!J28+'Consumer KPIs'!J29+'Business KPIs'!J8+'Business KPIs'!J9</f>
        <v>4339</v>
      </c>
      <c r="L5" s="624">
        <f>E5/O5-1</f>
        <v>-0.13557076617354824</v>
      </c>
      <c r="M5" s="403">
        <f>G5/Q5-1</f>
        <v>-0.13557076617354824</v>
      </c>
      <c r="N5" s="926"/>
      <c r="O5" s="908">
        <f>Q5</f>
        <v>4529</v>
      </c>
      <c r="P5" s="926"/>
      <c r="Q5" s="682">
        <f>'Consumer KPIs'!Q28+'Consumer KPIs'!Q29+'Business KPIs'!Q8+'Business KPIs'!Q9</f>
        <v>4529</v>
      </c>
      <c r="R5" s="64">
        <f>'Consumer KPIs'!R28+'Consumer KPIs'!R29+'Business KPIs'!R8+'Business KPIs'!R9</f>
        <v>4736</v>
      </c>
      <c r="S5" s="64">
        <f>'Consumer KPIs'!S28+'Consumer KPIs'!S29+'Business KPIs'!S8+'Business KPIs'!S9</f>
        <v>5031</v>
      </c>
      <c r="T5" s="696">
        <f>'Consumer KPIs'!T28+'Consumer KPIs'!T29+'Business KPIs'!T8+'Business KPIs'!T9</f>
        <v>5363</v>
      </c>
      <c r="U5" s="128"/>
      <c r="V5" s="272"/>
      <c r="W5" s="593"/>
    </row>
    <row r="6" spans="1:22" ht="12" customHeight="1">
      <c r="A6" s="230"/>
      <c r="B6" s="128"/>
      <c r="C6" s="60"/>
      <c r="D6" s="926"/>
      <c r="E6" s="517"/>
      <c r="F6" s="926"/>
      <c r="G6" s="412"/>
      <c r="H6" s="129"/>
      <c r="I6" s="129"/>
      <c r="J6" s="129"/>
      <c r="L6" s="511"/>
      <c r="M6" s="398"/>
      <c r="N6" s="926"/>
      <c r="O6" s="517"/>
      <c r="P6" s="926"/>
      <c r="Q6" s="412"/>
      <c r="R6" s="129"/>
      <c r="S6" s="129"/>
      <c r="T6" s="129"/>
      <c r="U6" s="128"/>
      <c r="V6" s="272"/>
    </row>
    <row r="7" spans="1:22" ht="12" customHeight="1">
      <c r="A7" s="230"/>
      <c r="B7" s="128"/>
      <c r="C7" s="224" t="s">
        <v>395</v>
      </c>
      <c r="D7" s="926"/>
      <c r="E7" s="517"/>
      <c r="F7" s="926"/>
      <c r="G7" s="412"/>
      <c r="H7" s="129"/>
      <c r="I7" s="129"/>
      <c r="J7" s="129"/>
      <c r="L7" s="511"/>
      <c r="M7" s="398"/>
      <c r="N7" s="926"/>
      <c r="O7" s="517"/>
      <c r="P7" s="926"/>
      <c r="Q7" s="412"/>
      <c r="R7" s="129"/>
      <c r="S7" s="129"/>
      <c r="T7" s="129"/>
      <c r="U7" s="128"/>
      <c r="V7" s="272"/>
    </row>
    <row r="8" spans="1:22" ht="12.75" customHeight="1">
      <c r="A8" s="230"/>
      <c r="B8" s="128"/>
      <c r="C8" s="60" t="s">
        <v>399</v>
      </c>
      <c r="D8" s="926"/>
      <c r="E8" s="908">
        <f>G8</f>
        <v>3702</v>
      </c>
      <c r="F8" s="926"/>
      <c r="G8" s="682">
        <v>3702</v>
      </c>
      <c r="H8" s="539">
        <v>3632</v>
      </c>
      <c r="I8" s="64">
        <v>3580</v>
      </c>
      <c r="J8" s="696">
        <v>3527</v>
      </c>
      <c r="L8" s="624">
        <f>E8/O8-1</f>
        <v>0.07460087082728584</v>
      </c>
      <c r="M8" s="403">
        <f>G8/Q8-1</f>
        <v>0.07460087082728584</v>
      </c>
      <c r="N8" s="926"/>
      <c r="O8" s="908">
        <f>Q8</f>
        <v>3445</v>
      </c>
      <c r="P8" s="926"/>
      <c r="Q8" s="682">
        <v>3445</v>
      </c>
      <c r="R8" s="64">
        <v>3389</v>
      </c>
      <c r="S8" s="64">
        <v>3327</v>
      </c>
      <c r="T8" s="696">
        <v>3233</v>
      </c>
      <c r="U8" s="128"/>
      <c r="V8" s="272"/>
    </row>
    <row r="9" spans="1:22" ht="14.25" customHeight="1">
      <c r="A9" s="230"/>
      <c r="B9" s="128"/>
      <c r="C9" s="588" t="s">
        <v>400</v>
      </c>
      <c r="D9" s="940"/>
      <c r="E9" s="908">
        <f>G9</f>
        <v>1612</v>
      </c>
      <c r="F9" s="940"/>
      <c r="G9" s="682">
        <v>1612</v>
      </c>
      <c r="H9" s="539">
        <v>1670</v>
      </c>
      <c r="I9" s="64">
        <v>1726</v>
      </c>
      <c r="J9" s="696">
        <v>1804</v>
      </c>
      <c r="K9" s="587"/>
      <c r="L9" s="624">
        <f>E9/O9-1</f>
        <v>-0.14934036939313988</v>
      </c>
      <c r="M9" s="403">
        <f>G9/Q9-1</f>
        <v>-0.14934036939313988</v>
      </c>
      <c r="N9" s="940"/>
      <c r="O9" s="908">
        <f>Q9</f>
        <v>1895</v>
      </c>
      <c r="P9" s="940"/>
      <c r="Q9" s="682">
        <v>1895</v>
      </c>
      <c r="R9" s="64">
        <v>1932</v>
      </c>
      <c r="S9" s="64">
        <v>1959</v>
      </c>
      <c r="T9" s="696">
        <v>2149</v>
      </c>
      <c r="U9" s="128"/>
      <c r="V9" s="272"/>
    </row>
    <row r="10" spans="1:22" ht="12" customHeight="1">
      <c r="A10" s="230"/>
      <c r="B10" s="128"/>
      <c r="C10" s="1276"/>
      <c r="D10" s="945"/>
      <c r="E10" s="517"/>
      <c r="F10" s="945"/>
      <c r="G10" s="412"/>
      <c r="H10" s="129"/>
      <c r="I10" s="129"/>
      <c r="J10" s="129"/>
      <c r="K10" s="444"/>
      <c r="L10" s="511"/>
      <c r="M10" s="398"/>
      <c r="N10" s="945"/>
      <c r="O10" s="517"/>
      <c r="P10" s="945"/>
      <c r="Q10" s="412"/>
      <c r="R10" s="129"/>
      <c r="S10" s="129"/>
      <c r="T10" s="129"/>
      <c r="U10" s="128"/>
      <c r="V10" s="272"/>
    </row>
    <row r="11" spans="1:22" ht="15" customHeight="1">
      <c r="A11" s="495"/>
      <c r="B11" s="1277"/>
      <c r="C11" s="1274" t="s">
        <v>581</v>
      </c>
      <c r="D11" s="945"/>
      <c r="E11" s="1268">
        <v>1.1</v>
      </c>
      <c r="F11" s="1269"/>
      <c r="G11" s="1270">
        <v>1.1</v>
      </c>
      <c r="H11" s="1271">
        <v>1</v>
      </c>
      <c r="I11" s="1271">
        <v>1</v>
      </c>
      <c r="J11" s="1271">
        <v>1</v>
      </c>
      <c r="K11" s="1272"/>
      <c r="L11" s="614">
        <f>E11/O11-1</f>
        <v>0.22222222222222232</v>
      </c>
      <c r="M11" s="424">
        <f>G11/Q11-1</f>
        <v>0.22222222222222232</v>
      </c>
      <c r="N11" s="1273"/>
      <c r="O11" s="1268">
        <v>0.9</v>
      </c>
      <c r="P11" s="1269"/>
      <c r="Q11" s="1270">
        <v>0.9</v>
      </c>
      <c r="R11" s="1271">
        <v>0.9</v>
      </c>
      <c r="S11" s="1271">
        <v>0.9</v>
      </c>
      <c r="T11" s="1271">
        <v>1</v>
      </c>
      <c r="U11" s="128"/>
      <c r="V11" s="272"/>
    </row>
    <row r="12" spans="1:22" ht="14.25" customHeight="1">
      <c r="A12" s="230"/>
      <c r="B12" s="128"/>
      <c r="C12" s="60" t="s">
        <v>579</v>
      </c>
      <c r="D12" s="1260"/>
      <c r="E12" s="941">
        <v>0.3</v>
      </c>
      <c r="F12" s="1265"/>
      <c r="G12" s="720">
        <v>0.3</v>
      </c>
      <c r="H12" s="557">
        <v>0.3</v>
      </c>
      <c r="I12" s="1266">
        <v>0.3</v>
      </c>
      <c r="J12" s="1267">
        <v>0.3</v>
      </c>
      <c r="K12" s="1261"/>
      <c r="L12" s="624">
        <f>E12/O12-1</f>
        <v>0</v>
      </c>
      <c r="M12" s="403">
        <f>G12/Q12-1</f>
        <v>0</v>
      </c>
      <c r="N12" s="1260"/>
      <c r="O12" s="941">
        <v>0.3</v>
      </c>
      <c r="P12" s="1265"/>
      <c r="Q12" s="720">
        <v>0.3</v>
      </c>
      <c r="R12" s="557">
        <v>0.3</v>
      </c>
      <c r="S12" s="557">
        <v>0.3</v>
      </c>
      <c r="T12" s="1267">
        <v>0.6</v>
      </c>
      <c r="U12" s="128"/>
      <c r="V12" s="230"/>
    </row>
    <row r="13" spans="1:22" ht="14.25">
      <c r="A13" s="230"/>
      <c r="B13" s="128"/>
      <c r="C13" s="588" t="s">
        <v>580</v>
      </c>
      <c r="D13" s="1262"/>
      <c r="E13" s="941">
        <v>0.8</v>
      </c>
      <c r="F13" s="1275"/>
      <c r="G13" s="720">
        <v>0.8</v>
      </c>
      <c r="H13" s="557">
        <v>0.7</v>
      </c>
      <c r="I13" s="557">
        <v>0.7</v>
      </c>
      <c r="J13" s="715">
        <v>0.7</v>
      </c>
      <c r="K13" s="1263"/>
      <c r="L13" s="625">
        <f>E13/O13-1</f>
        <v>0.3333333333333335</v>
      </c>
      <c r="M13" s="626">
        <f>G13/Q13-1</f>
        <v>0.3333333333333335</v>
      </c>
      <c r="N13" s="1262"/>
      <c r="O13" s="941">
        <v>0.6</v>
      </c>
      <c r="P13" s="1278"/>
      <c r="Q13" s="720">
        <v>0.6</v>
      </c>
      <c r="R13" s="557">
        <v>0.6</v>
      </c>
      <c r="S13" s="557">
        <v>0.6</v>
      </c>
      <c r="T13" s="715">
        <v>0.4</v>
      </c>
      <c r="U13" s="128"/>
      <c r="V13" s="230"/>
    </row>
    <row r="14" spans="1:22" ht="15.75" customHeight="1">
      <c r="A14" s="230"/>
      <c r="B14" s="128"/>
      <c r="C14" s="588"/>
      <c r="D14" s="1262"/>
      <c r="E14" s="517"/>
      <c r="F14" s="1262"/>
      <c r="G14" s="412"/>
      <c r="H14" s="129"/>
      <c r="I14" s="129"/>
      <c r="J14" s="129"/>
      <c r="K14" s="1263"/>
      <c r="L14" s="740"/>
      <c r="M14" s="1264"/>
      <c r="N14" s="1262"/>
      <c r="O14" s="517"/>
      <c r="P14" s="1262"/>
      <c r="Q14" s="412"/>
      <c r="R14" s="129"/>
      <c r="S14" s="129"/>
      <c r="T14" s="129"/>
      <c r="U14" s="128"/>
      <c r="V14" s="230"/>
    </row>
    <row r="15" spans="1:24" ht="14.25">
      <c r="A15" s="495"/>
      <c r="B15" s="496"/>
      <c r="C15" s="55" t="s">
        <v>487</v>
      </c>
      <c r="D15" s="926"/>
      <c r="E15" s="1166">
        <f>E16+E17+E18</f>
        <v>18.9</v>
      </c>
      <c r="F15" s="1165"/>
      <c r="G15" s="1167">
        <f>G16+G17+G18</f>
        <v>4.8</v>
      </c>
      <c r="H15" s="1168">
        <f>H16+H17+H18</f>
        <v>4.5</v>
      </c>
      <c r="I15" s="1168">
        <f>I16+I17+I18</f>
        <v>4.699999999999999</v>
      </c>
      <c r="J15" s="1169">
        <f>J16+J17+J18</f>
        <v>4.8999999999999995</v>
      </c>
      <c r="K15" s="18"/>
      <c r="L15" s="705">
        <f>E15/O15-1</f>
        <v>-0.059701492537313605</v>
      </c>
      <c r="M15" s="1170">
        <f>G15/Q15-1</f>
        <v>-0.040000000000000036</v>
      </c>
      <c r="N15" s="1165"/>
      <c r="O15" s="1166">
        <f>O16+O17+O18</f>
        <v>20.1</v>
      </c>
      <c r="P15" s="1165"/>
      <c r="Q15" s="1167">
        <f>Q16+Q17+Q18</f>
        <v>5</v>
      </c>
      <c r="R15" s="1169">
        <f>R16+R17+R18</f>
        <v>4.7</v>
      </c>
      <c r="S15" s="1168">
        <f>S16+S17+S18</f>
        <v>5</v>
      </c>
      <c r="T15" s="1169">
        <f>T16+T17+T18</f>
        <v>5.4</v>
      </c>
      <c r="U15" s="128"/>
      <c r="V15" s="272"/>
      <c r="X15" s="799"/>
    </row>
    <row r="16" spans="1:22" ht="12" customHeight="1">
      <c r="A16" s="230"/>
      <c r="B16" s="128"/>
      <c r="C16" s="60" t="s">
        <v>387</v>
      </c>
      <c r="D16" s="926"/>
      <c r="E16" s="941">
        <f>SUM(G16:J16)</f>
        <v>4.7</v>
      </c>
      <c r="F16" s="926"/>
      <c r="G16" s="720">
        <v>1.1</v>
      </c>
      <c r="H16" s="557">
        <v>1.1</v>
      </c>
      <c r="I16" s="557">
        <v>1.2</v>
      </c>
      <c r="J16" s="715">
        <v>1.3</v>
      </c>
      <c r="L16" s="624">
        <f>E16/O16-1</f>
        <v>-0.21666666666666667</v>
      </c>
      <c r="M16" s="403">
        <f>G16/Q16-1</f>
        <v>-0.2142857142857142</v>
      </c>
      <c r="N16" s="926"/>
      <c r="O16" s="941">
        <f>SUM(Q16:T16)</f>
        <v>6</v>
      </c>
      <c r="P16" s="926"/>
      <c r="Q16" s="720">
        <v>1.4</v>
      </c>
      <c r="R16" s="557">
        <v>1.4</v>
      </c>
      <c r="S16" s="557">
        <v>1.5</v>
      </c>
      <c r="T16" s="715">
        <v>1.7</v>
      </c>
      <c r="U16" s="128"/>
      <c r="V16" s="230"/>
    </row>
    <row r="17" spans="1:22" ht="12" customHeight="1">
      <c r="A17" s="230"/>
      <c r="B17" s="128"/>
      <c r="C17" s="60" t="s">
        <v>248</v>
      </c>
      <c r="D17" s="926"/>
      <c r="E17" s="941">
        <f>SUM(G17:J17)</f>
        <v>8.8</v>
      </c>
      <c r="F17" s="926"/>
      <c r="G17" s="720">
        <v>2.3</v>
      </c>
      <c r="H17" s="557">
        <v>2.1</v>
      </c>
      <c r="I17" s="557">
        <v>2.1</v>
      </c>
      <c r="J17" s="715">
        <v>2.3</v>
      </c>
      <c r="L17" s="624">
        <f>E17/O17-1</f>
        <v>-0.04347826086956508</v>
      </c>
      <c r="M17" s="403">
        <f>G17/Q17-1</f>
        <v>0</v>
      </c>
      <c r="N17" s="926"/>
      <c r="O17" s="941">
        <f>SUM(Q17:T17)</f>
        <v>9.2</v>
      </c>
      <c r="P17" s="926"/>
      <c r="Q17" s="720">
        <v>2.3</v>
      </c>
      <c r="R17" s="557">
        <v>2.1</v>
      </c>
      <c r="S17" s="557">
        <v>2.3</v>
      </c>
      <c r="T17" s="715">
        <v>2.5</v>
      </c>
      <c r="U17" s="128"/>
      <c r="V17" s="230"/>
    </row>
    <row r="18" spans="1:22" ht="12" customHeight="1">
      <c r="A18" s="230"/>
      <c r="B18" s="128"/>
      <c r="C18" s="60" t="s">
        <v>249</v>
      </c>
      <c r="D18" s="926"/>
      <c r="E18" s="941">
        <f>SUM(G18:J18)</f>
        <v>5.3999999999999995</v>
      </c>
      <c r="F18" s="926"/>
      <c r="G18" s="720">
        <v>1.4</v>
      </c>
      <c r="H18" s="557">
        <v>1.3</v>
      </c>
      <c r="I18" s="557">
        <v>1.4</v>
      </c>
      <c r="J18" s="715">
        <v>1.3</v>
      </c>
      <c r="L18" s="624">
        <f>E18/O18-1</f>
        <v>0.1020408163265305</v>
      </c>
      <c r="M18" s="403">
        <f>G18/Q18-1</f>
        <v>0.07692307692307687</v>
      </c>
      <c r="N18" s="926"/>
      <c r="O18" s="941">
        <f>SUM(Q18:T18)</f>
        <v>4.9</v>
      </c>
      <c r="P18" s="926"/>
      <c r="Q18" s="720">
        <v>1.3</v>
      </c>
      <c r="R18" s="557">
        <v>1.2</v>
      </c>
      <c r="S18" s="557">
        <v>1.2</v>
      </c>
      <c r="T18" s="715">
        <v>1.2</v>
      </c>
      <c r="U18" s="128"/>
      <c r="V18" s="230"/>
    </row>
    <row r="19" spans="1:22" ht="12" customHeight="1">
      <c r="A19" s="492"/>
      <c r="B19" s="478"/>
      <c r="C19" s="480"/>
      <c r="D19" s="926"/>
      <c r="E19" s="479"/>
      <c r="F19" s="926"/>
      <c r="G19" s="213"/>
      <c r="H19" s="428"/>
      <c r="I19" s="428"/>
      <c r="J19" s="195"/>
      <c r="L19" s="608"/>
      <c r="M19" s="137"/>
      <c r="N19" s="926"/>
      <c r="O19" s="479"/>
      <c r="P19" s="926"/>
      <c r="Q19" s="213"/>
      <c r="R19" s="195"/>
      <c r="S19" s="428"/>
      <c r="T19" s="195"/>
      <c r="U19" s="71"/>
      <c r="V19" s="494"/>
    </row>
    <row r="20" spans="1:22" ht="12" customHeight="1">
      <c r="A20" s="495"/>
      <c r="B20" s="496"/>
      <c r="C20" s="55" t="s">
        <v>344</v>
      </c>
      <c r="D20" s="926"/>
      <c r="E20" s="479"/>
      <c r="F20" s="926"/>
      <c r="G20" s="213"/>
      <c r="H20" s="428"/>
      <c r="I20" s="428"/>
      <c r="J20" s="195"/>
      <c r="L20" s="608"/>
      <c r="M20" s="137"/>
      <c r="N20" s="926"/>
      <c r="O20" s="479"/>
      <c r="P20" s="926"/>
      <c r="Q20" s="213"/>
      <c r="R20" s="195"/>
      <c r="S20" s="428"/>
      <c r="T20" s="195"/>
      <c r="U20" s="71"/>
      <c r="V20" s="230"/>
    </row>
    <row r="21" spans="1:22" ht="12" customHeight="1">
      <c r="A21" s="230"/>
      <c r="B21" s="128"/>
      <c r="C21" s="60" t="s">
        <v>345</v>
      </c>
      <c r="D21" s="926"/>
      <c r="E21" s="942">
        <f>G21</f>
        <v>0.57</v>
      </c>
      <c r="F21" s="926"/>
      <c r="G21" s="735">
        <v>0.57</v>
      </c>
      <c r="H21" s="939">
        <v>0.57</v>
      </c>
      <c r="I21" s="553">
        <v>0.57</v>
      </c>
      <c r="J21" s="733">
        <v>0.57</v>
      </c>
      <c r="L21" s="511"/>
      <c r="M21" s="398"/>
      <c r="N21" s="926"/>
      <c r="O21" s="942">
        <f>Q21</f>
        <v>0.57</v>
      </c>
      <c r="P21" s="926"/>
      <c r="Q21" s="735">
        <v>0.57</v>
      </c>
      <c r="R21" s="553">
        <v>0.57</v>
      </c>
      <c r="S21" s="553">
        <v>0.57</v>
      </c>
      <c r="T21" s="733">
        <v>0.57</v>
      </c>
      <c r="U21" s="128"/>
      <c r="V21" s="272"/>
    </row>
    <row r="22" spans="1:22" ht="12" customHeight="1">
      <c r="A22" s="230"/>
      <c r="B22" s="128"/>
      <c r="C22" s="574" t="s">
        <v>388</v>
      </c>
      <c r="D22" s="943"/>
      <c r="E22" s="944">
        <f>G22</f>
        <v>0.987</v>
      </c>
      <c r="F22" s="943"/>
      <c r="G22" s="736">
        <v>0.987</v>
      </c>
      <c r="H22" s="605">
        <v>0.99</v>
      </c>
      <c r="I22" s="605">
        <v>0.98</v>
      </c>
      <c r="J22" s="734">
        <v>0.974</v>
      </c>
      <c r="K22" s="604"/>
      <c r="L22" s="511"/>
      <c r="M22" s="398"/>
      <c r="N22" s="943"/>
      <c r="O22" s="944">
        <f>Q22</f>
        <v>0.952</v>
      </c>
      <c r="P22" s="943"/>
      <c r="Q22" s="736">
        <v>0.952</v>
      </c>
      <c r="R22" s="605">
        <v>0.942</v>
      </c>
      <c r="S22" s="605">
        <v>0.925</v>
      </c>
      <c r="T22" s="734">
        <v>0.915</v>
      </c>
      <c r="U22" s="128"/>
      <c r="V22" s="272"/>
    </row>
    <row r="23" spans="1:22" ht="12" customHeight="1">
      <c r="A23" s="492"/>
      <c r="B23" s="478"/>
      <c r="C23" s="480"/>
      <c r="D23" s="926"/>
      <c r="E23" s="479"/>
      <c r="F23" s="926"/>
      <c r="G23" s="213"/>
      <c r="H23" s="428"/>
      <c r="I23" s="428"/>
      <c r="J23" s="195"/>
      <c r="L23" s="608"/>
      <c r="M23" s="137"/>
      <c r="N23" s="926"/>
      <c r="O23" s="479"/>
      <c r="P23" s="926"/>
      <c r="Q23" s="213"/>
      <c r="R23" s="195"/>
      <c r="S23" s="428"/>
      <c r="T23" s="195"/>
      <c r="U23" s="71"/>
      <c r="V23" s="494"/>
    </row>
    <row r="24" spans="1:22" ht="12" customHeight="1">
      <c r="A24" s="492"/>
      <c r="B24" s="493"/>
      <c r="C24" s="493"/>
      <c r="D24" s="493"/>
      <c r="E24" s="493"/>
      <c r="F24" s="493"/>
      <c r="G24" s="240"/>
      <c r="H24" s="240"/>
      <c r="I24" s="240"/>
      <c r="J24" s="232"/>
      <c r="K24" s="493"/>
      <c r="L24" s="727"/>
      <c r="M24" s="727"/>
      <c r="N24" s="493"/>
      <c r="O24" s="493"/>
      <c r="P24" s="493"/>
      <c r="Q24" s="232"/>
      <c r="R24" s="240"/>
      <c r="S24" s="240"/>
      <c r="T24" s="232"/>
      <c r="U24" s="232"/>
      <c r="V24" s="494"/>
    </row>
    <row r="25" spans="1:22" ht="12.75" customHeight="1">
      <c r="A25" s="67"/>
      <c r="B25" s="168" t="s">
        <v>346</v>
      </c>
      <c r="C25" s="66"/>
      <c r="D25" s="3"/>
      <c r="E25" s="3"/>
      <c r="F25" s="3"/>
      <c r="G25" s="2"/>
      <c r="H25" s="2"/>
      <c r="I25" s="2"/>
      <c r="J25" s="3"/>
      <c r="K25" s="3"/>
      <c r="L25" s="728"/>
      <c r="M25" s="728"/>
      <c r="N25" s="3"/>
      <c r="O25" s="3"/>
      <c r="P25" s="3"/>
      <c r="Q25" s="2"/>
      <c r="R25" s="2"/>
      <c r="S25" s="2"/>
      <c r="T25" s="3"/>
      <c r="U25" s="168"/>
      <c r="V25" s="67"/>
    </row>
    <row r="26" spans="1:22" ht="12.75" customHeight="1">
      <c r="A26" s="204"/>
      <c r="B26" s="168" t="s">
        <v>347</v>
      </c>
      <c r="C26" s="590"/>
      <c r="D26" s="3"/>
      <c r="E26" s="3"/>
      <c r="F26" s="3"/>
      <c r="G26" s="2"/>
      <c r="H26" s="2"/>
      <c r="I26" s="2"/>
      <c r="J26" s="3"/>
      <c r="K26" s="3"/>
      <c r="L26" s="728"/>
      <c r="M26" s="728"/>
      <c r="N26" s="3"/>
      <c r="O26" s="3"/>
      <c r="P26" s="3"/>
      <c r="Q26" s="2"/>
      <c r="R26" s="2"/>
      <c r="S26" s="2"/>
      <c r="T26" s="3"/>
      <c r="U26" s="168"/>
      <c r="V26" s="204"/>
    </row>
    <row r="27" spans="1:22" ht="12.75" customHeight="1">
      <c r="A27" s="204"/>
      <c r="B27" s="168" t="s">
        <v>348</v>
      </c>
      <c r="C27" s="590"/>
      <c r="D27" s="3"/>
      <c r="E27" s="3"/>
      <c r="F27" s="3"/>
      <c r="G27" s="2"/>
      <c r="H27" s="2"/>
      <c r="I27" s="2"/>
      <c r="J27" s="3"/>
      <c r="K27" s="3"/>
      <c r="L27" s="728"/>
      <c r="M27" s="728"/>
      <c r="N27" s="3"/>
      <c r="O27" s="3"/>
      <c r="P27" s="3"/>
      <c r="Q27" s="2"/>
      <c r="R27" s="2"/>
      <c r="S27" s="2"/>
      <c r="T27" s="3"/>
      <c r="U27" s="168"/>
      <c r="V27" s="204"/>
    </row>
    <row r="28" spans="1:22" ht="12.75" customHeight="1">
      <c r="A28" s="204"/>
      <c r="B28" s="168" t="s">
        <v>349</v>
      </c>
      <c r="C28" s="590"/>
      <c r="D28" s="3"/>
      <c r="E28" s="3"/>
      <c r="F28" s="3"/>
      <c r="G28" s="2"/>
      <c r="H28" s="2"/>
      <c r="I28" s="2"/>
      <c r="J28" s="3"/>
      <c r="K28" s="3"/>
      <c r="L28" s="728"/>
      <c r="M28" s="728"/>
      <c r="N28" s="3"/>
      <c r="O28" s="3"/>
      <c r="P28" s="3"/>
      <c r="Q28" s="2"/>
      <c r="R28" s="2"/>
      <c r="S28" s="2"/>
      <c r="T28" s="3"/>
      <c r="U28" s="168"/>
      <c r="V28" s="204"/>
    </row>
    <row r="29" spans="1:22" ht="12.75" customHeight="1">
      <c r="A29" s="2"/>
      <c r="B29" s="121" t="s">
        <v>382</v>
      </c>
      <c r="C29" s="3"/>
      <c r="D29" s="3"/>
      <c r="E29" s="3"/>
      <c r="F29" s="3"/>
      <c r="G29" s="2"/>
      <c r="H29" s="2"/>
      <c r="I29" s="2"/>
      <c r="J29" s="3"/>
      <c r="K29" s="3"/>
      <c r="L29" s="728"/>
      <c r="M29" s="728"/>
      <c r="N29" s="3"/>
      <c r="O29" s="3"/>
      <c r="P29" s="3"/>
      <c r="Q29" s="2"/>
      <c r="R29" s="2"/>
      <c r="S29" s="2"/>
      <c r="T29" s="3"/>
      <c r="U29" s="2"/>
      <c r="V29" s="2"/>
    </row>
    <row r="30" spans="1:22" ht="9" customHeight="1">
      <c r="A30" s="2"/>
      <c r="B30" s="121"/>
      <c r="C30" s="3"/>
      <c r="D30" s="3"/>
      <c r="E30" s="3"/>
      <c r="F30" s="3"/>
      <c r="G30" s="2"/>
      <c r="H30" s="2"/>
      <c r="I30" s="2"/>
      <c r="J30" s="3"/>
      <c r="K30" s="3"/>
      <c r="L30" s="728"/>
      <c r="M30" s="728"/>
      <c r="N30" s="3"/>
      <c r="O30" s="3"/>
      <c r="P30" s="3"/>
      <c r="Q30" s="2"/>
      <c r="R30" s="2"/>
      <c r="S30" s="2"/>
      <c r="T30" s="3"/>
      <c r="U30" s="2"/>
      <c r="V30" s="2"/>
    </row>
    <row r="31" spans="1:22" ht="10.5" customHeight="1">
      <c r="A31" s="492"/>
      <c r="B31" s="493"/>
      <c r="C31" s="493"/>
      <c r="D31" s="493"/>
      <c r="E31" s="493"/>
      <c r="F31" s="493"/>
      <c r="G31" s="240"/>
      <c r="H31" s="240"/>
      <c r="I31" s="240"/>
      <c r="J31" s="232"/>
      <c r="K31" s="493"/>
      <c r="L31" s="727"/>
      <c r="M31" s="727"/>
      <c r="N31" s="493"/>
      <c r="O31" s="493"/>
      <c r="P31" s="493"/>
      <c r="Q31" s="232"/>
      <c r="R31" s="240"/>
      <c r="S31" s="240"/>
      <c r="T31" s="232"/>
      <c r="U31" s="232"/>
      <c r="V31" s="494"/>
    </row>
    <row r="32" spans="1:22" ht="12" customHeight="1">
      <c r="A32" s="492"/>
      <c r="B32" s="476"/>
      <c r="C32" s="737" t="s">
        <v>226</v>
      </c>
      <c r="D32" s="872"/>
      <c r="E32" s="477">
        <v>2008</v>
      </c>
      <c r="F32" s="872"/>
      <c r="G32" s="49" t="s">
        <v>534</v>
      </c>
      <c r="H32" s="50" t="s">
        <v>500</v>
      </c>
      <c r="I32" s="50" t="s">
        <v>408</v>
      </c>
      <c r="J32" s="50" t="s">
        <v>319</v>
      </c>
      <c r="K32" s="125"/>
      <c r="L32" s="516" t="s">
        <v>214</v>
      </c>
      <c r="M32" s="51" t="s">
        <v>214</v>
      </c>
      <c r="N32" s="872"/>
      <c r="O32" s="477">
        <v>2007</v>
      </c>
      <c r="P32" s="872"/>
      <c r="Q32" s="49" t="s">
        <v>309</v>
      </c>
      <c r="R32" s="50" t="s">
        <v>302</v>
      </c>
      <c r="S32" s="50" t="s">
        <v>289</v>
      </c>
      <c r="T32" s="50" t="s">
        <v>265</v>
      </c>
      <c r="U32" s="77"/>
      <c r="V32" s="494"/>
    </row>
    <row r="33" spans="1:22" ht="14.25" customHeight="1">
      <c r="A33" s="495"/>
      <c r="B33" s="496"/>
      <c r="C33" s="599" t="s">
        <v>397</v>
      </c>
      <c r="D33" s="945"/>
      <c r="E33" s="517"/>
      <c r="F33" s="945"/>
      <c r="G33" s="412"/>
      <c r="H33" s="129"/>
      <c r="I33" s="129"/>
      <c r="J33" s="129"/>
      <c r="K33" s="444"/>
      <c r="L33" s="738" t="s">
        <v>536</v>
      </c>
      <c r="M33" s="137" t="s">
        <v>535</v>
      </c>
      <c r="N33" s="945"/>
      <c r="O33" s="517"/>
      <c r="P33" s="945"/>
      <c r="Q33" s="412"/>
      <c r="R33" s="129"/>
      <c r="S33" s="129"/>
      <c r="T33" s="129"/>
      <c r="U33" s="128"/>
      <c r="V33" s="272"/>
    </row>
    <row r="34" spans="1:22" ht="14.25" customHeight="1">
      <c r="A34" s="495"/>
      <c r="B34" s="496"/>
      <c r="C34" s="57"/>
      <c r="D34" s="945"/>
      <c r="E34" s="570"/>
      <c r="F34" s="945"/>
      <c r="G34" s="419"/>
      <c r="H34" s="335"/>
      <c r="I34" s="335"/>
      <c r="J34" s="741"/>
      <c r="K34" s="444"/>
      <c r="L34" s="739"/>
      <c r="M34" s="569"/>
      <c r="N34" s="945"/>
      <c r="O34" s="570"/>
      <c r="P34" s="945"/>
      <c r="Q34" s="419"/>
      <c r="R34" s="335"/>
      <c r="S34" s="335"/>
      <c r="T34" s="741"/>
      <c r="U34" s="128"/>
      <c r="V34" s="272"/>
    </row>
    <row r="35" spans="1:22" ht="12" customHeight="1">
      <c r="A35" s="230"/>
      <c r="B35" s="128"/>
      <c r="C35" s="60" t="s">
        <v>386</v>
      </c>
      <c r="D35" s="926"/>
      <c r="E35" s="941">
        <f>SUM(G35:J35)</f>
        <v>23.5</v>
      </c>
      <c r="F35" s="926"/>
      <c r="G35" s="720">
        <v>5.7</v>
      </c>
      <c r="H35" s="557">
        <v>5.8</v>
      </c>
      <c r="I35" s="557">
        <v>6.2</v>
      </c>
      <c r="J35" s="715">
        <v>5.8</v>
      </c>
      <c r="L35" s="742" t="s">
        <v>449</v>
      </c>
      <c r="M35" s="743">
        <f>G35/Q35-1</f>
        <v>-0.04999999999999993</v>
      </c>
      <c r="N35" s="926"/>
      <c r="O35" s="941">
        <v>6</v>
      </c>
      <c r="P35" s="926"/>
      <c r="Q35" s="720">
        <v>6</v>
      </c>
      <c r="R35" s="557"/>
      <c r="S35" s="557"/>
      <c r="T35" s="715"/>
      <c r="U35" s="128"/>
      <c r="V35" s="230"/>
    </row>
    <row r="36" spans="1:22" s="603" customFormat="1" ht="12" customHeight="1">
      <c r="A36" s="272"/>
      <c r="B36" s="128"/>
      <c r="C36" s="60"/>
      <c r="D36" s="945"/>
      <c r="E36" s="601"/>
      <c r="F36" s="945"/>
      <c r="G36" s="600"/>
      <c r="H36" s="602"/>
      <c r="I36" s="602"/>
      <c r="J36" s="602"/>
      <c r="K36" s="444"/>
      <c r="L36" s="740"/>
      <c r="M36" s="473"/>
      <c r="N36" s="945"/>
      <c r="O36" s="601"/>
      <c r="P36" s="945"/>
      <c r="Q36" s="600"/>
      <c r="R36" s="602"/>
      <c r="S36" s="602"/>
      <c r="T36" s="602"/>
      <c r="U36" s="128"/>
      <c r="V36" s="272"/>
    </row>
    <row r="37" spans="1:22" ht="12" customHeight="1">
      <c r="A37" s="230"/>
      <c r="B37" s="128"/>
      <c r="C37" s="588" t="s">
        <v>381</v>
      </c>
      <c r="D37" s="926"/>
      <c r="E37" s="941">
        <v>3.8</v>
      </c>
      <c r="F37" s="926"/>
      <c r="G37" s="720">
        <v>4</v>
      </c>
      <c r="H37" s="557">
        <v>3.7</v>
      </c>
      <c r="I37" s="557">
        <v>3.7</v>
      </c>
      <c r="J37" s="715">
        <v>3.8</v>
      </c>
      <c r="L37" s="742" t="s">
        <v>449</v>
      </c>
      <c r="M37" s="743">
        <f>G37/Q37-1</f>
        <v>-0.024390243902438935</v>
      </c>
      <c r="N37" s="926"/>
      <c r="O37" s="941">
        <v>4.1</v>
      </c>
      <c r="P37" s="926"/>
      <c r="Q37" s="720">
        <v>4.1</v>
      </c>
      <c r="R37" s="557"/>
      <c r="S37" s="557"/>
      <c r="T37" s="715"/>
      <c r="U37" s="128"/>
      <c r="V37" s="230"/>
    </row>
    <row r="38" spans="1:22" ht="12" customHeight="1">
      <c r="A38" s="492"/>
      <c r="B38" s="478"/>
      <c r="C38" s="480"/>
      <c r="D38" s="926"/>
      <c r="E38" s="479"/>
      <c r="F38" s="926"/>
      <c r="G38" s="213"/>
      <c r="H38" s="428"/>
      <c r="I38" s="428"/>
      <c r="J38" s="195"/>
      <c r="L38" s="608"/>
      <c r="M38" s="137"/>
      <c r="N38" s="926"/>
      <c r="O38" s="479"/>
      <c r="P38" s="926"/>
      <c r="Q38" s="213"/>
      <c r="R38" s="195"/>
      <c r="S38" s="428"/>
      <c r="T38" s="195"/>
      <c r="U38" s="71"/>
      <c r="V38" s="494"/>
    </row>
    <row r="39" spans="1:22" ht="7.5" customHeight="1">
      <c r="A39" s="492"/>
      <c r="B39" s="493"/>
      <c r="C39" s="493"/>
      <c r="D39" s="493"/>
      <c r="E39" s="493"/>
      <c r="F39" s="493"/>
      <c r="G39" s="240"/>
      <c r="H39" s="240"/>
      <c r="I39" s="240"/>
      <c r="J39" s="232"/>
      <c r="K39" s="493"/>
      <c r="L39" s="727"/>
      <c r="M39" s="727"/>
      <c r="N39" s="493"/>
      <c r="O39" s="493"/>
      <c r="P39" s="493"/>
      <c r="Q39" s="232"/>
      <c r="R39" s="240"/>
      <c r="S39" s="240"/>
      <c r="T39" s="232"/>
      <c r="U39" s="232"/>
      <c r="V39" s="494"/>
    </row>
    <row r="40" spans="1:22" ht="12.75" customHeight="1">
      <c r="A40" s="2"/>
      <c r="B40" s="171" t="s">
        <v>398</v>
      </c>
      <c r="C40" s="3"/>
      <c r="D40" s="3"/>
      <c r="E40" s="3"/>
      <c r="F40" s="3"/>
      <c r="G40" s="2"/>
      <c r="H40" s="2"/>
      <c r="I40" s="2"/>
      <c r="J40" s="3"/>
      <c r="K40" s="3"/>
      <c r="L40" s="728"/>
      <c r="M40" s="728"/>
      <c r="N40" s="3"/>
      <c r="O40" s="3"/>
      <c r="P40" s="3"/>
      <c r="Q40" s="2"/>
      <c r="R40" s="2"/>
      <c r="S40" s="2"/>
      <c r="T40" s="3"/>
      <c r="U40" s="2"/>
      <c r="V40" s="2"/>
    </row>
    <row r="45" ht="12" customHeight="1">
      <c r="E45" s="444"/>
    </row>
    <row r="46" spans="3:6" ht="12" customHeight="1">
      <c r="C46" s="444"/>
      <c r="D46" s="444"/>
      <c r="E46" s="444"/>
      <c r="F46" s="444"/>
    </row>
    <row r="47" spans="3:6" ht="12" customHeight="1">
      <c r="C47" s="444"/>
      <c r="D47" s="444"/>
      <c r="E47" s="444"/>
      <c r="F47" s="444"/>
    </row>
    <row r="48" spans="3:6" ht="12" customHeight="1">
      <c r="C48" s="444"/>
      <c r="D48" s="444"/>
      <c r="E48" s="444"/>
      <c r="F48" s="444"/>
    </row>
    <row r="49" spans="3:6" ht="12" customHeight="1">
      <c r="C49" s="444"/>
      <c r="D49" s="444"/>
      <c r="E49" s="444"/>
      <c r="F49" s="444"/>
    </row>
    <row r="50" spans="3:6" ht="12" customHeight="1">
      <c r="C50" s="444"/>
      <c r="D50" s="444"/>
      <c r="E50" s="444"/>
      <c r="F50" s="444"/>
    </row>
    <row r="51" ht="12" customHeight="1">
      <c r="E51" s="444"/>
    </row>
  </sheetData>
  <sheetProtection password="C7A0" sheet="1" objects="1" scenarios="1"/>
  <printOptions horizontalCentered="1"/>
  <pageMargins left="0.5118" right="0.5118" top="0.31496062992126" bottom="0.433070866141732" header="0.236220472440945" footer="0.236220472440945"/>
  <pageSetup fitToHeight="1" fitToWidth="1" horizontalDpi="600" verticalDpi="600" orientation="portrait" paperSize="9" scale="60" r:id="rId1"/>
  <headerFooter alignWithMargins="0">
    <oddFooter xml:space="preserve">&amp;L&amp;"KPN Sans,Regular"KPN Investor Relations&amp;C&amp;"KPN Sans,Regular"&amp;A&amp;R&amp;"KPN Sans,Regular"Q4 2008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KPN Telecom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T-Werkplek</dc:creator>
  <cp:keywords/>
  <dc:description/>
  <cp:lastModifiedBy>caste492</cp:lastModifiedBy>
  <cp:lastPrinted>2009-01-26T13:31:32Z</cp:lastPrinted>
  <dcterms:created xsi:type="dcterms:W3CDTF">2001-07-30T12:50:15Z</dcterms:created>
  <dcterms:modified xsi:type="dcterms:W3CDTF">2009-11-17T13:12:10Z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