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690" windowHeight="4080" tabRatio="829" activeTab="0"/>
  </bookViews>
  <sheets>
    <sheet name="P&amp;L, Revenues " sheetId="1" r:id="rId1"/>
    <sheet name="P&amp;L, Expenses" sheetId="2" r:id="rId2"/>
    <sheet name="P&amp;L, Result &amp; Margin" sheetId="3" r:id="rId3"/>
    <sheet name="Mobile - KPIs" sheetId="4" r:id="rId4"/>
    <sheet name="Fixed - KPIs" sheetId="5" r:id="rId5"/>
    <sheet name="Internet &amp; BusSol - KPIs " sheetId="6" r:id="rId6"/>
    <sheet name="Cash flow, Capex &amp; Debt" sheetId="7" r:id="rId7"/>
  </sheets>
  <definedNames>
    <definedName name="DsTxtAfsluiting" localSheetId="1">'P&amp;L, Expenses'!#REF!</definedName>
    <definedName name="DsTxtAfsluiting" localSheetId="2">'P&amp;L, Result &amp; Margin'!#REF!</definedName>
    <definedName name="DsTxtAfsluiting" localSheetId="0">'P&amp;L, Revenues '!#REF!</definedName>
    <definedName name="_xlnm.Print_Area" localSheetId="6">'Cash flow, Capex &amp; Debt'!$A$1:$T$63</definedName>
    <definedName name="_xlnm.Print_Area" localSheetId="4">'Fixed - KPIs'!$A$1:$T$60</definedName>
    <definedName name="_xlnm.Print_Area" localSheetId="5">'Internet &amp; BusSol - KPIs '!$A$1:$T$71</definedName>
    <definedName name="_xlnm.Print_Area" localSheetId="3">'Mobile - KPIs'!$A$1:$T$154</definedName>
    <definedName name="_xlnm.Print_Area" localSheetId="1">'P&amp;L, Expenses'!$A$1:$T$66</definedName>
    <definedName name="_xlnm.Print_Area" localSheetId="2">'P&amp;L, Result &amp; Margin'!$A$1:$T$58</definedName>
    <definedName name="_xlnm.Print_Area" localSheetId="0">'P&amp;L, Revenues '!$A$1:$T$106</definedName>
  </definedNames>
  <calcPr fullCalcOnLoad="1"/>
</workbook>
</file>

<file path=xl/sharedStrings.xml><?xml version="1.0" encoding="utf-8"?>
<sst xmlns="http://schemas.openxmlformats.org/spreadsheetml/2006/main" count="580" uniqueCount="227">
  <si>
    <t>Operating revenues</t>
  </si>
  <si>
    <t>E-Plus</t>
  </si>
  <si>
    <t>Other</t>
  </si>
  <si>
    <t>Intercompany sales</t>
  </si>
  <si>
    <t>Income statement KPN N.V.</t>
  </si>
  <si>
    <t>Total operating revenues</t>
  </si>
  <si>
    <t>Salaries and social security contributions</t>
  </si>
  <si>
    <t>Costs of material</t>
  </si>
  <si>
    <t>Total operating expenses</t>
  </si>
  <si>
    <t>Taxation</t>
  </si>
  <si>
    <t>Work contracted out and other expenses</t>
  </si>
  <si>
    <t>Net result</t>
  </si>
  <si>
    <t>- E-Plus</t>
  </si>
  <si>
    <t>Financial income and expense</t>
  </si>
  <si>
    <t>- Local</t>
  </si>
  <si>
    <t>- National</t>
  </si>
  <si>
    <t>- International</t>
  </si>
  <si>
    <t>- Fixed to Mobile</t>
  </si>
  <si>
    <t>- PSTN</t>
  </si>
  <si>
    <t>- Internet</t>
  </si>
  <si>
    <t>Market shares</t>
  </si>
  <si>
    <t>Value Added Network Services</t>
  </si>
  <si>
    <t>Het Net</t>
  </si>
  <si>
    <t>Other operating expenses</t>
  </si>
  <si>
    <t>Minority interest</t>
  </si>
  <si>
    <t>- KPN Mobile (NL)</t>
  </si>
  <si>
    <t>Customers</t>
  </si>
  <si>
    <t>- post-paid</t>
  </si>
  <si>
    <t>- pre-paid</t>
  </si>
  <si>
    <t>E-Plus (Germany)</t>
  </si>
  <si>
    <t>Inactive customers</t>
  </si>
  <si>
    <t>ARPU blended</t>
  </si>
  <si>
    <t>- ARPU post-paid</t>
  </si>
  <si>
    <t>- ARPU pre-paid</t>
  </si>
  <si>
    <t>Non-voice as % of ARPU</t>
  </si>
  <si>
    <t>SAC blended</t>
  </si>
  <si>
    <t>- SAC post-paid</t>
  </si>
  <si>
    <t>- SAC pre-paid</t>
  </si>
  <si>
    <t>Gross churn blended</t>
  </si>
  <si>
    <t>- Gross churn post-paid</t>
  </si>
  <si>
    <t>- Gross churn pre-paid</t>
  </si>
  <si>
    <t>KPN Mobile (NL)</t>
  </si>
  <si>
    <t>MoU blended</t>
  </si>
  <si>
    <t>- MoU post-paid</t>
  </si>
  <si>
    <t>- MoU pre-paid</t>
  </si>
  <si>
    <t>XS4All</t>
  </si>
  <si>
    <t>Lines</t>
  </si>
  <si>
    <t>Channels</t>
  </si>
  <si>
    <t>BASE (Belgium)</t>
  </si>
  <si>
    <t>BASE</t>
  </si>
  <si>
    <t>- BASE</t>
  </si>
  <si>
    <t>- ISDN 2</t>
  </si>
  <si>
    <t>- of which i-mode</t>
  </si>
  <si>
    <t>- # DSL-enabled</t>
  </si>
  <si>
    <t>- Transit services</t>
  </si>
  <si>
    <t>- International wholesale services</t>
  </si>
  <si>
    <t>- Originating Internet</t>
  </si>
  <si>
    <t>Business Solutions</t>
  </si>
  <si>
    <t>- Other</t>
  </si>
  <si>
    <t>Local Exchanges</t>
  </si>
  <si>
    <t xml:space="preserve">SAC blended </t>
  </si>
  <si>
    <t xml:space="preserve">- SAC post-paid </t>
  </si>
  <si>
    <t xml:space="preserve">- MoU pre-paid </t>
  </si>
  <si>
    <t>Mobile</t>
  </si>
  <si>
    <r>
      <t xml:space="preserve">Access Revenues (BU FT) </t>
    </r>
    <r>
      <rPr>
        <b/>
        <vertAlign val="superscript"/>
        <sz val="9"/>
        <color indexed="8"/>
        <rFont val="KPN Sans"/>
        <family val="2"/>
      </rPr>
      <t>1</t>
    </r>
  </si>
  <si>
    <r>
      <t>Call Rate</t>
    </r>
    <r>
      <rPr>
        <b/>
        <vertAlign val="superscript"/>
        <sz val="9"/>
        <color indexed="8"/>
        <rFont val="KPN Sans"/>
        <family val="2"/>
      </rPr>
      <t>2</t>
    </r>
  </si>
  <si>
    <r>
      <t>Call Duration</t>
    </r>
    <r>
      <rPr>
        <b/>
        <vertAlign val="superscript"/>
        <sz val="9"/>
        <color indexed="8"/>
        <rFont val="KPN Sans"/>
        <family val="2"/>
      </rPr>
      <t>2</t>
    </r>
  </si>
  <si>
    <t xml:space="preserve">Number of customized programs </t>
  </si>
  <si>
    <t>Q1 '03</t>
  </si>
  <si>
    <t>Fixed Networks</t>
  </si>
  <si>
    <t xml:space="preserve">XS4All </t>
  </si>
  <si>
    <t>Fixed</t>
  </si>
  <si>
    <t xml:space="preserve">   BU Fixed Telephony</t>
  </si>
  <si>
    <t xml:space="preserve">   BU Carrier Services</t>
  </si>
  <si>
    <t xml:space="preserve">   Other</t>
  </si>
  <si>
    <t xml:space="preserve">Mobile </t>
  </si>
  <si>
    <t>Subscriber Retention Costs</t>
  </si>
  <si>
    <t>Other loans at Royal KPN</t>
  </si>
  <si>
    <t>Consolidated debt</t>
  </si>
  <si>
    <t>Total debt</t>
  </si>
  <si>
    <t>Cash and cash equivalents</t>
  </si>
  <si>
    <t>Planet Internet</t>
  </si>
  <si>
    <t>in € bn</t>
  </si>
  <si>
    <t>Debt summary</t>
  </si>
  <si>
    <t xml:space="preserve">  Business Solutions</t>
  </si>
  <si>
    <t xml:space="preserve">   Intercompany within Business Solutions</t>
  </si>
  <si>
    <t xml:space="preserve">ARPU blended </t>
  </si>
  <si>
    <t xml:space="preserve">Total margin </t>
  </si>
  <si>
    <t>Intradivision</t>
  </si>
  <si>
    <t xml:space="preserve">   Intercompany within Fixed Networks</t>
  </si>
  <si>
    <t xml:space="preserve">  Fixed Networks</t>
  </si>
  <si>
    <t>n.a.</t>
  </si>
  <si>
    <t xml:space="preserve">Fixed </t>
  </si>
  <si>
    <t>Q2 '03</t>
  </si>
  <si>
    <t>Profit or loss after taxes</t>
  </si>
  <si>
    <t>Net cash flow from operating activities</t>
  </si>
  <si>
    <t>Net cash flow from investing activities</t>
  </si>
  <si>
    <t>Net cash flow from financing activities</t>
  </si>
  <si>
    <t>Cash flow information</t>
  </si>
  <si>
    <t>Change in cash and cash equivalents</t>
  </si>
  <si>
    <t>- Of which short-term</t>
  </si>
  <si>
    <t>- DSL</t>
  </si>
  <si>
    <t>- Consumer broadband  (DSL + Cable)</t>
  </si>
  <si>
    <t>Service Integration</t>
  </si>
  <si>
    <t>- ISDN 15,20,30</t>
  </si>
  <si>
    <t>Q3 '03</t>
  </si>
  <si>
    <r>
      <t xml:space="preserve">2 </t>
    </r>
    <r>
      <rPr>
        <sz val="8"/>
        <rFont val="KPN Sans"/>
        <family val="2"/>
      </rPr>
      <t>Market share, Call rate , Call duration: including ISP's</t>
    </r>
  </si>
  <si>
    <t>Q4 '03</t>
  </si>
  <si>
    <t>- VPN's (# customers)</t>
  </si>
  <si>
    <t>Subordinated convertible bonds</t>
  </si>
  <si>
    <t>Subordinated loans (incl. BellSouth)</t>
  </si>
  <si>
    <t xml:space="preserve">Eurobonds </t>
  </si>
  <si>
    <t>Global bonds</t>
  </si>
  <si>
    <t>- M-VPN routers</t>
  </si>
  <si>
    <t>- IP-VPN connections</t>
  </si>
  <si>
    <t>- Frame Relay (# ports)</t>
  </si>
  <si>
    <t>ISP customers</t>
  </si>
  <si>
    <t>- Analogue</t>
  </si>
  <si>
    <t>- Digital</t>
  </si>
  <si>
    <t>Q1 '04</t>
  </si>
  <si>
    <t>Operating expenses</t>
  </si>
  <si>
    <t xml:space="preserve">Consolidated figures </t>
  </si>
  <si>
    <t>in € mn</t>
  </si>
  <si>
    <t>Capex</t>
  </si>
  <si>
    <t>Total Operating expenses</t>
  </si>
  <si>
    <t>Total Amortization</t>
  </si>
  <si>
    <t>Q4 '04</t>
  </si>
  <si>
    <t>Q3 '04</t>
  </si>
  <si>
    <t>Q2 '04</t>
  </si>
  <si>
    <t>- Originating voice</t>
  </si>
  <si>
    <t>- Terminating services</t>
  </si>
  <si>
    <t>Depreciation (incl. impairments)</t>
  </si>
  <si>
    <t>Amortization (incl. impairments)</t>
  </si>
  <si>
    <t>Operating result</t>
  </si>
  <si>
    <t>Profit or loss before taxes</t>
  </si>
  <si>
    <t xml:space="preserve">   Connectivity</t>
  </si>
  <si>
    <t xml:space="preserve">   Integrated &amp; Managed Services</t>
  </si>
  <si>
    <t xml:space="preserve">   EnterCom</t>
  </si>
  <si>
    <r>
      <t>Of which: Depreciation</t>
    </r>
    <r>
      <rPr>
        <b/>
        <vertAlign val="superscript"/>
        <sz val="10"/>
        <rFont val="KPN Sans"/>
        <family val="2"/>
      </rPr>
      <t>1</t>
    </r>
  </si>
  <si>
    <r>
      <t>Of which: Amortization</t>
    </r>
    <r>
      <rPr>
        <b/>
        <vertAlign val="superscript"/>
        <sz val="10"/>
        <rFont val="KPN Sans"/>
        <family val="2"/>
      </rPr>
      <t>1</t>
    </r>
  </si>
  <si>
    <t>Intercompany expenses</t>
  </si>
  <si>
    <t>Total Operating result</t>
  </si>
  <si>
    <t>Consolidated figures</t>
  </si>
  <si>
    <t>Net sales</t>
  </si>
  <si>
    <t>Own work capitalized</t>
  </si>
  <si>
    <t>Other operating revenues</t>
  </si>
  <si>
    <t xml:space="preserve">   Net cash flow from operating activities minus Capex</t>
  </si>
  <si>
    <r>
      <t>Market share base</t>
    </r>
    <r>
      <rPr>
        <b/>
        <vertAlign val="superscript"/>
        <sz val="9"/>
        <color indexed="8"/>
        <rFont val="KPN Sans"/>
        <family val="2"/>
      </rPr>
      <t>1</t>
    </r>
  </si>
  <si>
    <t>Depreciation</t>
  </si>
  <si>
    <t>Total Operating revenues</t>
  </si>
  <si>
    <t>Total Net sales</t>
  </si>
  <si>
    <t>Margin</t>
  </si>
  <si>
    <t>(Net sales - Operating expenses) / Net sales</t>
  </si>
  <si>
    <t>(Net sales - Operating expenses + Depreciation, amortization &amp; impairments) / Net sales</t>
  </si>
  <si>
    <t>Capex/Net sales</t>
  </si>
  <si>
    <r>
      <t>Minutes (in bn)</t>
    </r>
    <r>
      <rPr>
        <sz val="9"/>
        <color indexed="8"/>
        <rFont val="KPN Sans"/>
        <family val="2"/>
      </rPr>
      <t xml:space="preserve"> (BU FT)</t>
    </r>
  </si>
  <si>
    <r>
      <t xml:space="preserve">Minutes (in bn) </t>
    </r>
    <r>
      <rPr>
        <sz val="9"/>
        <color indexed="8"/>
        <rFont val="KPN Sans"/>
        <family val="2"/>
      </rPr>
      <t>(Total division)</t>
    </r>
  </si>
  <si>
    <r>
      <t xml:space="preserve">Minutes (in bn) </t>
    </r>
    <r>
      <rPr>
        <sz val="9"/>
        <color indexed="8"/>
        <rFont val="KPN Sans"/>
        <family val="2"/>
      </rPr>
      <t>(BU CS)</t>
    </r>
  </si>
  <si>
    <r>
      <t xml:space="preserve">Minutes (in bn) </t>
    </r>
    <r>
      <rPr>
        <sz val="9"/>
        <color indexed="8"/>
        <rFont val="KPN Sans"/>
        <family val="2"/>
      </rPr>
      <t>(Other / Intercompany traffic)</t>
    </r>
  </si>
  <si>
    <t>Total Net debt</t>
  </si>
  <si>
    <t>Total Capex</t>
  </si>
  <si>
    <r>
      <t>1</t>
    </r>
    <r>
      <rPr>
        <sz val="8"/>
        <rFont val="KPN Sans"/>
        <family val="2"/>
      </rPr>
      <t xml:space="preserve"> Management estimates</t>
    </r>
  </si>
  <si>
    <r>
      <t xml:space="preserve">1 </t>
    </r>
    <r>
      <rPr>
        <sz val="8"/>
        <rFont val="KPN Sans"/>
        <family val="2"/>
      </rPr>
      <t>Including impairments</t>
    </r>
  </si>
  <si>
    <t>Leased Lines</t>
  </si>
  <si>
    <t>Dividend per share</t>
  </si>
  <si>
    <r>
      <t>Earnings per share (non-diluted)</t>
    </r>
    <r>
      <rPr>
        <b/>
        <vertAlign val="superscript"/>
        <sz val="10"/>
        <rFont val="KPN Sans"/>
        <family val="2"/>
      </rPr>
      <t xml:space="preserve"> 1</t>
    </r>
  </si>
  <si>
    <t>- of which interim dividend</t>
  </si>
  <si>
    <r>
      <t xml:space="preserve">1 </t>
    </r>
    <r>
      <rPr>
        <sz val="8"/>
        <rFont val="KPN Sans"/>
        <family val="2"/>
      </rPr>
      <t xml:space="preserve">The earnings per share have been calculated by deducting the year-to-date earnings per share of the preceding quarter from the year-to-date earnings per share of the current quarter. </t>
    </r>
  </si>
  <si>
    <r>
      <t>Earnings per share (fully-diluted)</t>
    </r>
    <r>
      <rPr>
        <b/>
        <vertAlign val="superscript"/>
        <sz val="10"/>
        <rFont val="KPN Sans"/>
        <family val="2"/>
      </rPr>
      <t xml:space="preserve"> 1</t>
    </r>
  </si>
  <si>
    <t>Fixed Networks - General</t>
  </si>
  <si>
    <t>Fixed Networks - Voice</t>
  </si>
  <si>
    <t>Fixed Networks - Internet</t>
  </si>
  <si>
    <r>
      <t>- ADSL coverage NL</t>
    </r>
    <r>
      <rPr>
        <vertAlign val="superscript"/>
        <sz val="8"/>
        <color indexed="8"/>
        <rFont val="KPN Sans"/>
        <family val="2"/>
      </rPr>
      <t>1</t>
    </r>
  </si>
  <si>
    <r>
      <t>1</t>
    </r>
    <r>
      <rPr>
        <sz val="8"/>
        <rFont val="KPN Sans"/>
        <family val="2"/>
      </rPr>
      <t xml:space="preserve"> % of central offices that is ADSL enabled</t>
    </r>
  </si>
  <si>
    <r>
      <t xml:space="preserve">3 </t>
    </r>
    <r>
      <rPr>
        <sz val="8"/>
        <rFont val="KPN Sans"/>
        <family val="2"/>
      </rPr>
      <t>BU FT other traffic revenues includes Number information services, Call factory, MCA Conferencing, Consumer market collect call, Distribution management</t>
    </r>
  </si>
  <si>
    <r>
      <t>Market penetration</t>
    </r>
    <r>
      <rPr>
        <b/>
        <vertAlign val="superscript"/>
        <sz val="9"/>
        <color indexed="8"/>
        <rFont val="KPN Sans"/>
        <family val="2"/>
      </rPr>
      <t>1</t>
    </r>
  </si>
  <si>
    <t>&gt;16%</t>
  </si>
  <si>
    <r>
      <t>Gross churn blended</t>
    </r>
    <r>
      <rPr>
        <b/>
        <vertAlign val="superscript"/>
        <sz val="9"/>
        <color indexed="8"/>
        <rFont val="KPN Sans"/>
        <family val="2"/>
      </rPr>
      <t>2</t>
    </r>
  </si>
  <si>
    <r>
      <t>2</t>
    </r>
    <r>
      <rPr>
        <sz val="8"/>
        <rFont val="KPN Sans"/>
        <family val="2"/>
      </rPr>
      <t xml:space="preserve"> Q1 and Q2 figures 2004 are restated from net churn to gross churn percentages</t>
    </r>
  </si>
  <si>
    <t>Number of Broadband subscribers</t>
  </si>
  <si>
    <t>- Order intake</t>
  </si>
  <si>
    <t>- Total sold</t>
  </si>
  <si>
    <r>
      <t>SAC blended</t>
    </r>
    <r>
      <rPr>
        <b/>
        <vertAlign val="superscript"/>
        <sz val="9"/>
        <color indexed="8"/>
        <rFont val="KPN Sans"/>
        <family val="2"/>
      </rPr>
      <t>2</t>
    </r>
  </si>
  <si>
    <r>
      <t>- SAC post-paid</t>
    </r>
    <r>
      <rPr>
        <vertAlign val="superscript"/>
        <sz val="8"/>
        <color indexed="8"/>
        <rFont val="KPN Sans"/>
        <family val="2"/>
      </rPr>
      <t>2</t>
    </r>
  </si>
  <si>
    <r>
      <t>- SAC pre-paid</t>
    </r>
    <r>
      <rPr>
        <vertAlign val="superscript"/>
        <sz val="8"/>
        <color indexed="8"/>
        <rFont val="KPN Sans"/>
        <family val="2"/>
      </rPr>
      <t>2</t>
    </r>
  </si>
  <si>
    <r>
      <t>2</t>
    </r>
    <r>
      <rPr>
        <sz val="8"/>
        <rFont val="KPN Sans"/>
        <family val="2"/>
      </rPr>
      <t xml:space="preserve"> Q1 and Q2 figures 2004 are restated </t>
    </r>
  </si>
  <si>
    <r>
      <t>- # MDF access lines (*1,000)</t>
    </r>
    <r>
      <rPr>
        <vertAlign val="superscript"/>
        <sz val="8"/>
        <color indexed="8"/>
        <rFont val="KPN Sans"/>
        <family val="2"/>
      </rPr>
      <t>2</t>
    </r>
  </si>
  <si>
    <r>
      <t xml:space="preserve">2 </t>
    </r>
    <r>
      <rPr>
        <sz val="8"/>
        <rFont val="KPN Sans"/>
        <family val="2"/>
      </rPr>
      <t xml:space="preserve">Restated in Q3 '04 to include Bitstream </t>
    </r>
  </si>
  <si>
    <r>
      <t xml:space="preserve">3 </t>
    </r>
    <r>
      <rPr>
        <sz val="8"/>
        <rFont val="KPN Sans"/>
        <family val="2"/>
      </rPr>
      <t>Includes KPN ADSL connections (installed), line sharing other telco's and KPN Bitstream</t>
    </r>
  </si>
  <si>
    <r>
      <t>- of which # line sharing (*1,000)</t>
    </r>
    <r>
      <rPr>
        <vertAlign val="superscript"/>
        <sz val="8"/>
        <color indexed="8"/>
        <rFont val="KPN Sans"/>
        <family val="2"/>
      </rPr>
      <t>2,3</t>
    </r>
  </si>
  <si>
    <t>- % Go (800 kbit/s down - 256 kbit/s up)</t>
  </si>
  <si>
    <t>- % Lite (1,600 kbit/s down - 512 kbit/s up)</t>
  </si>
  <si>
    <t>- % Basic (3,200 kbit/s down - 768 kbit/s up)</t>
  </si>
  <si>
    <t>- % Extra (8,000 kbit/s down - 1,024 kbit/s up)</t>
  </si>
  <si>
    <t>- % Slim/Time (288 kbit/s down - 128 kbit/s up)</t>
  </si>
  <si>
    <t>&gt;17%</t>
  </si>
  <si>
    <r>
      <t>1</t>
    </r>
    <r>
      <rPr>
        <sz val="8"/>
        <rFont val="KPN Sans"/>
        <family val="2"/>
      </rPr>
      <t xml:space="preserve"> Including other access revenues BU FT (e.g. Call factory and Number information services)</t>
    </r>
  </si>
  <si>
    <r>
      <t xml:space="preserve">4 </t>
    </r>
    <r>
      <rPr>
        <sz val="8"/>
        <rFont val="KPN Sans"/>
        <family val="2"/>
      </rPr>
      <t>Restated in Q3 '04 to</t>
    </r>
    <r>
      <rPr>
        <vertAlign val="superscript"/>
        <sz val="8"/>
        <rFont val="KPN Sans"/>
        <family val="2"/>
      </rPr>
      <t xml:space="preserve"> </t>
    </r>
    <r>
      <rPr>
        <sz val="8"/>
        <rFont val="KPN Sans"/>
        <family val="2"/>
      </rPr>
      <t>show</t>
    </r>
    <r>
      <rPr>
        <vertAlign val="superscript"/>
        <sz val="8"/>
        <rFont val="KPN Sans"/>
        <family val="2"/>
      </rPr>
      <t xml:space="preserve"> </t>
    </r>
    <r>
      <rPr>
        <sz val="8"/>
        <rFont val="KPN Sans"/>
        <family val="2"/>
      </rPr>
      <t xml:space="preserve">retail marktshare KPN ISP's of </t>
    </r>
    <r>
      <rPr>
        <b/>
        <sz val="8"/>
        <rFont val="KPN Sans"/>
        <family val="2"/>
      </rPr>
      <t>active</t>
    </r>
    <r>
      <rPr>
        <sz val="8"/>
        <rFont val="KPN Sans"/>
        <family val="2"/>
      </rPr>
      <t xml:space="preserve"> users of internet access</t>
    </r>
  </si>
  <si>
    <r>
      <t xml:space="preserve">5 </t>
    </r>
    <r>
      <rPr>
        <sz val="8"/>
        <rFont val="KPN Sans"/>
        <family val="2"/>
      </rPr>
      <t>ADSL connection without ISP</t>
    </r>
  </si>
  <si>
    <r>
      <t xml:space="preserve">6 </t>
    </r>
    <r>
      <rPr>
        <sz val="8"/>
        <rFont val="KPN Sans"/>
        <family val="2"/>
      </rPr>
      <t>The bandwith capacity of the packages has been upgraded to these levels as per February 2005</t>
    </r>
  </si>
  <si>
    <r>
      <t>ADSL connections (installed)</t>
    </r>
    <r>
      <rPr>
        <sz val="8"/>
        <color indexed="8"/>
        <rFont val="KPN Sans"/>
        <family val="2"/>
      </rPr>
      <t xml:space="preserve"> (*1000) </t>
    </r>
    <r>
      <rPr>
        <vertAlign val="superscript"/>
        <sz val="8"/>
        <color indexed="8"/>
        <rFont val="KPN Sans"/>
        <family val="2"/>
      </rPr>
      <t>6</t>
    </r>
  </si>
  <si>
    <r>
      <t>Direct ADSL</t>
    </r>
    <r>
      <rPr>
        <vertAlign val="superscript"/>
        <sz val="8"/>
        <color indexed="8"/>
        <rFont val="KPN Sans"/>
        <family val="2"/>
      </rPr>
      <t>5</t>
    </r>
  </si>
  <si>
    <r>
      <t xml:space="preserve">Market share Internet (NL) </t>
    </r>
    <r>
      <rPr>
        <b/>
        <vertAlign val="superscript"/>
        <sz val="9"/>
        <color indexed="8"/>
        <rFont val="KPN Sans"/>
        <family val="2"/>
      </rPr>
      <t>4</t>
    </r>
  </si>
  <si>
    <r>
      <t>Mobile</t>
    </r>
    <r>
      <rPr>
        <b/>
        <vertAlign val="superscript"/>
        <sz val="10"/>
        <rFont val="KPN Sans"/>
        <family val="2"/>
      </rPr>
      <t>1</t>
    </r>
  </si>
  <si>
    <r>
      <t xml:space="preserve">1 </t>
    </r>
    <r>
      <rPr>
        <sz val="8"/>
        <rFont val="KPN Sans"/>
        <family val="2"/>
      </rPr>
      <t>Q4 '04 and FY 2004 contain € 1 mn Capex from Mobile other</t>
    </r>
  </si>
  <si>
    <r>
      <t>E-Plus</t>
    </r>
    <r>
      <rPr>
        <vertAlign val="superscript"/>
        <sz val="8"/>
        <color indexed="8"/>
        <rFont val="KPN Sans"/>
        <family val="2"/>
      </rPr>
      <t xml:space="preserve">3 </t>
    </r>
  </si>
  <si>
    <r>
      <t>KPN Mobile (NL)</t>
    </r>
    <r>
      <rPr>
        <vertAlign val="superscript"/>
        <sz val="8"/>
        <color indexed="8"/>
        <rFont val="KPN Sans"/>
        <family val="2"/>
      </rPr>
      <t>3</t>
    </r>
  </si>
  <si>
    <r>
      <t>Intradivision</t>
    </r>
    <r>
      <rPr>
        <vertAlign val="superscript"/>
        <sz val="8"/>
        <color indexed="8"/>
        <rFont val="KPN Sans"/>
        <family val="2"/>
      </rPr>
      <t>3</t>
    </r>
    <r>
      <rPr>
        <sz val="8"/>
        <color indexed="8"/>
        <rFont val="KPN Sans"/>
        <family val="2"/>
      </rPr>
      <t xml:space="preserve"> </t>
    </r>
  </si>
  <si>
    <t>IFRS</t>
  </si>
  <si>
    <t>Dutch Gaap</t>
  </si>
  <si>
    <t>Dutch GAAP</t>
  </si>
  <si>
    <t>Share of profit of associates and JVs</t>
  </si>
  <si>
    <t>Net result attributable to minority shareholders</t>
  </si>
  <si>
    <t>Net result attributable to equity shareholders of the parent</t>
  </si>
  <si>
    <t xml:space="preserve">   Capex (including Software)</t>
  </si>
  <si>
    <t>Capex (including)</t>
  </si>
  <si>
    <r>
      <t>Traffic Revenues (BU FT)</t>
    </r>
  </si>
  <si>
    <r>
      <t>Market Shares International</t>
    </r>
    <r>
      <rPr>
        <b/>
        <sz val="8"/>
        <color indexed="8"/>
        <rFont val="KPN Sans"/>
        <family val="2"/>
      </rPr>
      <t xml:space="preserve"> </t>
    </r>
  </si>
  <si>
    <r>
      <t>Market Shares Fixed to Mobile</t>
    </r>
    <r>
      <rPr>
        <b/>
        <sz val="8"/>
        <color indexed="8"/>
        <rFont val="KPN Sans"/>
        <family val="2"/>
      </rPr>
      <t xml:space="preserve"> </t>
    </r>
  </si>
  <si>
    <t xml:space="preserve">Market Shares National </t>
  </si>
  <si>
    <r>
      <t>Market Shares Local</t>
    </r>
    <r>
      <rPr>
        <b/>
        <vertAlign val="superscript"/>
        <sz val="9"/>
        <color indexed="8"/>
        <rFont val="KPN Sans"/>
        <family val="2"/>
      </rPr>
      <t>1</t>
    </r>
    <r>
      <rPr>
        <b/>
        <sz val="9"/>
        <color indexed="8"/>
        <rFont val="KPN Sans"/>
        <family val="2"/>
      </rPr>
      <t xml:space="preserve"> </t>
    </r>
  </si>
  <si>
    <t xml:space="preserve"> &gt;70%</t>
  </si>
  <si>
    <t>+/-60%</t>
  </si>
  <si>
    <t>+-45%</t>
  </si>
  <si>
    <t>+/-75%</t>
  </si>
  <si>
    <t>&gt;60%</t>
  </si>
  <si>
    <t>&gt;45%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</si>
</sst>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&quot;€&quot;\ * #,##0.00_-;_-&quot;€&quot;\ * #,##0.00\-;_-&quot;€&quot;\ * &quot;-&quot;??_-;_-@_-"/>
    <numFmt numFmtId="194" formatCode="0.0%"/>
    <numFmt numFmtId="195" formatCode="#,##0.0"/>
    <numFmt numFmtId="196" formatCode="[$€-2]\ #,##0"/>
    <numFmt numFmtId="197" formatCode="0.000%"/>
    <numFmt numFmtId="198" formatCode="[$€-2]\ #,##0.00_);[Red]\([$€-2]\ #,##0.00\)"/>
    <numFmt numFmtId="199" formatCode="[$€-2]\ #,##0_);[Red]\([$€-2]\ #,##0\)"/>
    <numFmt numFmtId="200" formatCode="[$€-2]\ #,##0.0000_);[Red]\([$€-2]\ #,##0.0000\)"/>
    <numFmt numFmtId="201" formatCode="[$€-2]\ #,##0.00"/>
    <numFmt numFmtId="202" formatCode="[$€-2]\ #,##0.000_);[Red]\([$€-2]\ #,##0.000\)"/>
    <numFmt numFmtId="203" formatCode="#,##0.0;[Red]\-#,##0.0"/>
    <numFmt numFmtId="204" formatCode="#,##0.0_-;[Red]#,##0.0\-"/>
    <numFmt numFmtId="205" formatCode="m/d/yyyy"/>
    <numFmt numFmtId="206" formatCode="#,##0.000"/>
    <numFmt numFmtId="207" formatCode="#,##0.0000"/>
    <numFmt numFmtId="208" formatCode="#,##0.000_-;[Red]#,##0.000\-"/>
    <numFmt numFmtId="209" formatCode="#,##0.0000_-;[Red]#,##0.0000\-"/>
    <numFmt numFmtId="210" formatCode="_-* #,##0.0_-;_-* #,##0.0\-;_-* &quot;-&quot;??_-;_-@_-"/>
    <numFmt numFmtId="211" formatCode="_-* #,##0.0_-;_-* #,##0.0\-;_-* &quot;-&quot;?_-;_-@_-"/>
    <numFmt numFmtId="212" formatCode="0.000"/>
    <numFmt numFmtId="213" formatCode="[$€-2]\ #,##0;[Red]\-[$€-2]\ #,##0"/>
    <numFmt numFmtId="214" formatCode="0.0000%"/>
    <numFmt numFmtId="215" formatCode="0.00000%"/>
    <numFmt numFmtId="216" formatCode="_-* #,##0_-;_-* #,##0\-;_-* &quot;-&quot;??_-;_-@_-"/>
    <numFmt numFmtId="217" formatCode="[$€-2]\ #,##0.0"/>
    <numFmt numFmtId="218" formatCode="#,##0.000;[Red]\-#,##0.000"/>
    <numFmt numFmtId="219" formatCode="&quot;Ja&quot;;&quot;Ja&quot;;&quot;Nee&quot;"/>
    <numFmt numFmtId="220" formatCode="&quot;Waar&quot;;&quot;Waar&quot;;&quot;Niet waar&quot;"/>
    <numFmt numFmtId="221" formatCode="&quot;Aan&quot;;&quot;Aan&quot;;&quot;Uit&quot;"/>
  </numFmts>
  <fonts count="60">
    <font>
      <sz val="10"/>
      <name val="KPN Arial"/>
      <family val="0"/>
    </font>
    <font>
      <u val="single"/>
      <sz val="10"/>
      <color indexed="36"/>
      <name val="KPN Arial"/>
      <family val="0"/>
    </font>
    <font>
      <u val="single"/>
      <sz val="10"/>
      <color indexed="12"/>
      <name val="KPN Arial"/>
      <family val="0"/>
    </font>
    <font>
      <sz val="8"/>
      <name val="KPN Sans"/>
      <family val="2"/>
    </font>
    <font>
      <b/>
      <sz val="8"/>
      <name val="KPN Sans"/>
      <family val="2"/>
    </font>
    <font>
      <b/>
      <sz val="8"/>
      <color indexed="9"/>
      <name val="KPN Sans"/>
      <family val="2"/>
    </font>
    <font>
      <b/>
      <sz val="8"/>
      <color indexed="8"/>
      <name val="KPN Sans"/>
      <family val="2"/>
    </font>
    <font>
      <sz val="8"/>
      <color indexed="8"/>
      <name val="KPN Sans"/>
      <family val="2"/>
    </font>
    <font>
      <sz val="10"/>
      <name val="KPN Sans"/>
      <family val="2"/>
    </font>
    <font>
      <b/>
      <sz val="12"/>
      <name val="KPN Sans"/>
      <family val="2"/>
    </font>
    <font>
      <b/>
      <sz val="12"/>
      <color indexed="8"/>
      <name val="KPN Sans"/>
      <family val="2"/>
    </font>
    <font>
      <b/>
      <sz val="10"/>
      <name val="KPN Sans"/>
      <family val="2"/>
    </font>
    <font>
      <b/>
      <sz val="10"/>
      <color indexed="8"/>
      <name val="KPN Sans"/>
      <family val="2"/>
    </font>
    <font>
      <sz val="10"/>
      <color indexed="8"/>
      <name val="KPN Sans"/>
      <family val="2"/>
    </font>
    <font>
      <sz val="9"/>
      <name val="KPN Sans"/>
      <family val="2"/>
    </font>
    <font>
      <b/>
      <sz val="9"/>
      <color indexed="8"/>
      <name val="KPN Sans"/>
      <family val="2"/>
    </font>
    <font>
      <sz val="9"/>
      <color indexed="8"/>
      <name val="KPN Sans"/>
      <family val="2"/>
    </font>
    <font>
      <b/>
      <sz val="10"/>
      <color indexed="9"/>
      <name val="KPN Sans"/>
      <family val="2"/>
    </font>
    <font>
      <b/>
      <sz val="9"/>
      <name val="KPN Sans"/>
      <family val="2"/>
    </font>
    <font>
      <b/>
      <i/>
      <sz val="9"/>
      <color indexed="8"/>
      <name val="KPN Sans"/>
      <family val="2"/>
    </font>
    <font>
      <vertAlign val="superscript"/>
      <sz val="8"/>
      <color indexed="8"/>
      <name val="KPN Sans"/>
      <family val="2"/>
    </font>
    <font>
      <vertAlign val="superscript"/>
      <sz val="8"/>
      <name val="KPN Sans"/>
      <family val="2"/>
    </font>
    <font>
      <b/>
      <vertAlign val="superscript"/>
      <sz val="9"/>
      <color indexed="8"/>
      <name val="KPN Sans"/>
      <family val="2"/>
    </font>
    <font>
      <b/>
      <vertAlign val="superscript"/>
      <sz val="8"/>
      <name val="KPN Sans"/>
      <family val="2"/>
    </font>
    <font>
      <b/>
      <vertAlign val="superscript"/>
      <sz val="10"/>
      <name val="KPN Sans"/>
      <family val="2"/>
    </font>
    <font>
      <vertAlign val="superscript"/>
      <sz val="10"/>
      <name val="KPN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3" fillId="33" borderId="0" xfId="60" applyFont="1" applyFill="1" applyProtection="1">
      <alignment/>
      <protection hidden="1"/>
    </xf>
    <xf numFmtId="0" fontId="3" fillId="34" borderId="0" xfId="60" applyFont="1" applyFill="1" applyProtection="1">
      <alignment/>
      <protection hidden="1"/>
    </xf>
    <xf numFmtId="0" fontId="4" fillId="34" borderId="0" xfId="60" applyFont="1" applyFill="1" applyProtection="1">
      <alignment/>
      <protection hidden="1"/>
    </xf>
    <xf numFmtId="0" fontId="3" fillId="34" borderId="0" xfId="60" applyFont="1" applyFill="1" applyBorder="1" applyProtection="1">
      <alignment/>
      <protection hidden="1"/>
    </xf>
    <xf numFmtId="0" fontId="6" fillId="35" borderId="0" xfId="60" applyFont="1" applyFill="1" applyBorder="1" applyAlignment="1" applyProtection="1">
      <alignment horizontal="center"/>
      <protection hidden="1"/>
    </xf>
    <xf numFmtId="0" fontId="4" fillId="33" borderId="0" xfId="60" applyFont="1" applyFill="1" applyProtection="1">
      <alignment/>
      <protection hidden="1"/>
    </xf>
    <xf numFmtId="0" fontId="3" fillId="33" borderId="0" xfId="60" applyFont="1" applyFill="1" applyBorder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/>
    </xf>
    <xf numFmtId="38" fontId="8" fillId="33" borderId="0" xfId="0" applyNumberFormat="1" applyFont="1" applyFill="1" applyAlignment="1">
      <alignment/>
    </xf>
    <xf numFmtId="38" fontId="3" fillId="33" borderId="0" xfId="0" applyNumberFormat="1" applyFont="1" applyFill="1" applyAlignment="1">
      <alignment/>
    </xf>
    <xf numFmtId="0" fontId="14" fillId="33" borderId="0" xfId="60" applyFont="1" applyFill="1" applyProtection="1">
      <alignment/>
      <protection hidden="1"/>
    </xf>
    <xf numFmtId="0" fontId="11" fillId="33" borderId="0" xfId="60" applyFont="1" applyFill="1" applyAlignment="1" applyProtection="1">
      <alignment horizontal="right"/>
      <protection hidden="1"/>
    </xf>
    <xf numFmtId="0" fontId="12" fillId="35" borderId="0" xfId="60" applyFont="1" applyFill="1" applyBorder="1" applyAlignment="1" applyProtection="1">
      <alignment horizontal="right"/>
      <protection hidden="1"/>
    </xf>
    <xf numFmtId="0" fontId="18" fillId="33" borderId="0" xfId="60" applyFont="1" applyFill="1" applyProtection="1">
      <alignment/>
      <protection hidden="1"/>
    </xf>
    <xf numFmtId="0" fontId="11" fillId="33" borderId="0" xfId="60" applyFont="1" applyFill="1" applyProtection="1">
      <alignment/>
      <protection hidden="1"/>
    </xf>
    <xf numFmtId="0" fontId="15" fillId="35" borderId="0" xfId="60" applyFont="1" applyFill="1" applyBorder="1" applyAlignment="1" applyProtection="1">
      <alignment horizontal="center"/>
      <protection hidden="1"/>
    </xf>
    <xf numFmtId="2" fontId="3" fillId="33" borderId="0" xfId="0" applyNumberFormat="1" applyFont="1" applyFill="1" applyAlignment="1" applyProtection="1">
      <alignment/>
      <protection hidden="1"/>
    </xf>
    <xf numFmtId="0" fontId="11" fillId="33" borderId="0" xfId="60" applyFont="1" applyFill="1" applyProtection="1">
      <alignment/>
      <protection/>
    </xf>
    <xf numFmtId="38" fontId="11" fillId="33" borderId="0" xfId="0" applyNumberFormat="1" applyFont="1" applyFill="1" applyAlignment="1" applyProtection="1">
      <alignment/>
      <protection/>
    </xf>
    <xf numFmtId="0" fontId="12" fillId="36" borderId="0" xfId="0" applyNumberFormat="1" applyFont="1" applyFill="1" applyBorder="1" applyAlignment="1" applyProtection="1">
      <alignment horizontal="center"/>
      <protection/>
    </xf>
    <xf numFmtId="0" fontId="12" fillId="35" borderId="0" xfId="0" applyNumberFormat="1" applyFont="1" applyFill="1" applyBorder="1" applyAlignment="1" applyProtection="1">
      <alignment horizontal="center"/>
      <protection/>
    </xf>
    <xf numFmtId="9" fontId="12" fillId="36" borderId="0" xfId="0" applyNumberFormat="1" applyFont="1" applyFill="1" applyBorder="1" applyAlignment="1" applyProtection="1">
      <alignment horizontal="center"/>
      <protection/>
    </xf>
    <xf numFmtId="0" fontId="11" fillId="33" borderId="0" xfId="60" applyFont="1" applyFill="1" applyAlignment="1" applyProtection="1">
      <alignment horizontal="right"/>
      <protection/>
    </xf>
    <xf numFmtId="0" fontId="12" fillId="35" borderId="0" xfId="60" applyFont="1" applyFill="1" applyBorder="1" applyAlignment="1" applyProtection="1">
      <alignment horizontal="right"/>
      <protection/>
    </xf>
    <xf numFmtId="0" fontId="11" fillId="33" borderId="0" xfId="60" applyNumberFormat="1" applyFont="1" applyFill="1" applyAlignment="1" applyProtection="1">
      <alignment horizontal="right"/>
      <protection/>
    </xf>
    <xf numFmtId="0" fontId="12" fillId="35" borderId="0" xfId="60" applyNumberFormat="1" applyFont="1" applyFill="1" applyBorder="1" applyAlignment="1" applyProtection="1">
      <alignment horizontal="right"/>
      <protection/>
    </xf>
    <xf numFmtId="0" fontId="18" fillId="33" borderId="0" xfId="60" applyFont="1" applyFill="1" applyProtection="1">
      <alignment/>
      <protection/>
    </xf>
    <xf numFmtId="0" fontId="15" fillId="35" borderId="10" xfId="60" applyFont="1" applyFill="1" applyBorder="1" applyAlignment="1" applyProtection="1">
      <alignment/>
      <protection/>
    </xf>
    <xf numFmtId="196" fontId="15" fillId="36" borderId="11" xfId="60" applyNumberFormat="1" applyFont="1" applyFill="1" applyBorder="1" applyAlignment="1" applyProtection="1">
      <alignment/>
      <protection/>
    </xf>
    <xf numFmtId="196" fontId="15" fillId="35" borderId="11" xfId="60" applyNumberFormat="1" applyFont="1" applyFill="1" applyBorder="1" applyAlignment="1" applyProtection="1">
      <alignment/>
      <protection/>
    </xf>
    <xf numFmtId="0" fontId="15" fillId="35" borderId="0" xfId="60" applyFont="1" applyFill="1" applyBorder="1" applyAlignment="1" applyProtection="1">
      <alignment/>
      <protection/>
    </xf>
    <xf numFmtId="0" fontId="3" fillId="33" borderId="0" xfId="60" applyFont="1" applyFill="1" applyProtection="1">
      <alignment/>
      <protection/>
    </xf>
    <xf numFmtId="0" fontId="7" fillId="35" borderId="0" xfId="60" applyFont="1" applyFill="1" applyBorder="1" applyAlignment="1" applyProtection="1">
      <alignment/>
      <protection/>
    </xf>
    <xf numFmtId="0" fontId="7" fillId="36" borderId="0" xfId="60" applyFont="1" applyFill="1" applyBorder="1" applyAlignment="1" applyProtection="1">
      <alignment/>
      <protection/>
    </xf>
    <xf numFmtId="9" fontId="7" fillId="36" borderId="0" xfId="60" applyNumberFormat="1" applyFont="1" applyFill="1" applyBorder="1" applyAlignment="1" applyProtection="1">
      <alignment/>
      <protection/>
    </xf>
    <xf numFmtId="9" fontId="15" fillId="36" borderId="11" xfId="60" applyNumberFormat="1" applyFont="1" applyFill="1" applyBorder="1" applyAlignment="1" applyProtection="1">
      <alignment/>
      <protection/>
    </xf>
    <xf numFmtId="9" fontId="15" fillId="35" borderId="11" xfId="60" applyNumberFormat="1" applyFont="1" applyFill="1" applyBorder="1" applyAlignment="1" applyProtection="1">
      <alignment/>
      <protection/>
    </xf>
    <xf numFmtId="0" fontId="7" fillId="35" borderId="0" xfId="60" applyFont="1" applyFill="1" applyBorder="1" applyAlignment="1" applyProtection="1" quotePrefix="1">
      <alignment/>
      <protection/>
    </xf>
    <xf numFmtId="9" fontId="7" fillId="35" borderId="11" xfId="60" applyNumberFormat="1" applyFont="1" applyFill="1" applyBorder="1" applyAlignment="1" applyProtection="1">
      <alignment/>
      <protection/>
    </xf>
    <xf numFmtId="38" fontId="7" fillId="35" borderId="0" xfId="60" applyNumberFormat="1" applyFont="1" applyFill="1" applyBorder="1" applyAlignment="1" applyProtection="1">
      <alignment/>
      <protection/>
    </xf>
    <xf numFmtId="3" fontId="15" fillId="36" borderId="11" xfId="60" applyNumberFormat="1" applyFont="1" applyFill="1" applyBorder="1" applyAlignment="1" applyProtection="1">
      <alignment/>
      <protection/>
    </xf>
    <xf numFmtId="3" fontId="15" fillId="35" borderId="11" xfId="60" applyNumberFormat="1" applyFont="1" applyFill="1" applyBorder="1" applyAlignment="1" applyProtection="1">
      <alignment/>
      <protection/>
    </xf>
    <xf numFmtId="9" fontId="7" fillId="36" borderId="11" xfId="60" applyNumberFormat="1" applyFont="1" applyFill="1" applyBorder="1" applyAlignment="1" applyProtection="1">
      <alignment/>
      <protection/>
    </xf>
    <xf numFmtId="3" fontId="7" fillId="36" borderId="11" xfId="60" applyNumberFormat="1" applyFont="1" applyFill="1" applyBorder="1" applyAlignment="1" applyProtection="1">
      <alignment/>
      <protection/>
    </xf>
    <xf numFmtId="3" fontId="7" fillId="35" borderId="11" xfId="60" applyNumberFormat="1" applyFont="1" applyFill="1" applyBorder="1" applyAlignment="1" applyProtection="1">
      <alignment/>
      <protection/>
    </xf>
    <xf numFmtId="0" fontId="14" fillId="33" borderId="0" xfId="60" applyFont="1" applyFill="1" applyProtection="1">
      <alignment/>
      <protection/>
    </xf>
    <xf numFmtId="0" fontId="16" fillId="35" borderId="0" xfId="60" applyFont="1" applyFill="1" applyBorder="1" applyAlignment="1" applyProtection="1">
      <alignment/>
      <protection/>
    </xf>
    <xf numFmtId="0" fontId="3" fillId="34" borderId="0" xfId="60" applyFont="1" applyFill="1" applyProtection="1">
      <alignment/>
      <protection/>
    </xf>
    <xf numFmtId="0" fontId="21" fillId="34" borderId="0" xfId="60" applyFont="1" applyFill="1" applyAlignment="1" applyProtection="1">
      <alignment horizontal="left"/>
      <protection/>
    </xf>
    <xf numFmtId="0" fontId="4" fillId="34" borderId="0" xfId="60" applyFont="1" applyFill="1" applyProtection="1">
      <alignment/>
      <protection/>
    </xf>
    <xf numFmtId="0" fontId="3" fillId="34" borderId="0" xfId="60" applyFont="1" applyFill="1" applyBorder="1" applyProtection="1">
      <alignment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38" fontId="8" fillId="33" borderId="0" xfId="0" applyNumberFormat="1" applyFont="1" applyFill="1" applyAlignment="1" applyProtection="1">
      <alignment/>
      <protection/>
    </xf>
    <xf numFmtId="38" fontId="3" fillId="33" borderId="0" xfId="0" applyNumberFormat="1" applyFont="1" applyFill="1" applyAlignment="1" applyProtection="1">
      <alignment/>
      <protection/>
    </xf>
    <xf numFmtId="38" fontId="3" fillId="34" borderId="0" xfId="0" applyNumberFormat="1" applyFont="1" applyFill="1" applyAlignment="1" applyProtection="1">
      <alignment/>
      <protection/>
    </xf>
    <xf numFmtId="38" fontId="13" fillId="35" borderId="0" xfId="0" applyNumberFormat="1" applyFont="1" applyFill="1" applyBorder="1" applyAlignment="1" applyProtection="1">
      <alignment/>
      <protection/>
    </xf>
    <xf numFmtId="38" fontId="7" fillId="35" borderId="0" xfId="0" applyNumberFormat="1" applyFont="1" applyFill="1" applyBorder="1" applyAlignment="1" applyProtection="1">
      <alignment horizontal="left"/>
      <protection/>
    </xf>
    <xf numFmtId="38" fontId="7" fillId="35" borderId="11" xfId="0" applyNumberFormat="1" applyFont="1" applyFill="1" applyBorder="1" applyAlignment="1" applyProtection="1">
      <alignment/>
      <protection/>
    </xf>
    <xf numFmtId="38" fontId="7" fillId="36" borderId="11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Alignment="1" applyProtection="1">
      <alignment/>
      <protection/>
    </xf>
    <xf numFmtId="38" fontId="4" fillId="33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38" fontId="8" fillId="34" borderId="0" xfId="0" applyNumberFormat="1" applyFont="1" applyFill="1" applyAlignment="1" applyProtection="1">
      <alignment/>
      <protection/>
    </xf>
    <xf numFmtId="194" fontId="7" fillId="35" borderId="11" xfId="0" applyNumberFormat="1" applyFont="1" applyFill="1" applyBorder="1" applyAlignment="1" applyProtection="1">
      <alignment/>
      <protection/>
    </xf>
    <xf numFmtId="196" fontId="7" fillId="36" borderId="11" xfId="60" applyNumberFormat="1" applyFont="1" applyFill="1" applyBorder="1" applyAlignment="1" applyProtection="1">
      <alignment/>
      <protection/>
    </xf>
    <xf numFmtId="196" fontId="7" fillId="35" borderId="11" xfId="60" applyNumberFormat="1" applyFont="1" applyFill="1" applyBorder="1" applyAlignment="1" applyProtection="1">
      <alignment/>
      <protection/>
    </xf>
    <xf numFmtId="0" fontId="7" fillId="36" borderId="0" xfId="60" applyFont="1" applyFill="1" applyBorder="1" applyAlignment="1" applyProtection="1" quotePrefix="1">
      <alignment/>
      <protection/>
    </xf>
    <xf numFmtId="9" fontId="7" fillId="35" borderId="0" xfId="60" applyNumberFormat="1" applyFont="1" applyFill="1" applyBorder="1" applyAlignment="1" applyProtection="1">
      <alignment/>
      <protection/>
    </xf>
    <xf numFmtId="0" fontId="7" fillId="36" borderId="0" xfId="60" applyNumberFormat="1" applyFont="1" applyFill="1" applyBorder="1" applyAlignment="1" applyProtection="1">
      <alignment/>
      <protection/>
    </xf>
    <xf numFmtId="0" fontId="7" fillId="35" borderId="0" xfId="60" applyNumberFormat="1" applyFont="1" applyFill="1" applyBorder="1" applyAlignment="1" applyProtection="1">
      <alignment/>
      <protection/>
    </xf>
    <xf numFmtId="4" fontId="7" fillId="35" borderId="0" xfId="60" applyNumberFormat="1" applyFont="1" applyFill="1" applyBorder="1" applyAlignment="1" applyProtection="1">
      <alignment/>
      <protection/>
    </xf>
    <xf numFmtId="196" fontId="7" fillId="36" borderId="0" xfId="60" applyNumberFormat="1" applyFont="1" applyFill="1" applyBorder="1" applyAlignment="1" applyProtection="1">
      <alignment/>
      <protection/>
    </xf>
    <xf numFmtId="0" fontId="21" fillId="34" borderId="0" xfId="60" applyFont="1" applyFill="1" applyProtection="1">
      <alignment/>
      <protection/>
    </xf>
    <xf numFmtId="3" fontId="15" fillId="36" borderId="0" xfId="60" applyNumberFormat="1" applyFont="1" applyFill="1" applyBorder="1" applyAlignment="1" applyProtection="1">
      <alignment/>
      <protection/>
    </xf>
    <xf numFmtId="3" fontId="15" fillId="35" borderId="0" xfId="60" applyNumberFormat="1" applyFont="1" applyFill="1" applyBorder="1" applyAlignment="1" applyProtection="1">
      <alignment/>
      <protection/>
    </xf>
    <xf numFmtId="0" fontId="15" fillId="35" borderId="12" xfId="60" applyFont="1" applyFill="1" applyBorder="1" applyAlignment="1" applyProtection="1">
      <alignment/>
      <protection/>
    </xf>
    <xf numFmtId="0" fontId="15" fillId="35" borderId="13" xfId="60" applyFont="1" applyFill="1" applyBorder="1" applyAlignment="1" applyProtection="1">
      <alignment/>
      <protection/>
    </xf>
    <xf numFmtId="0" fontId="21" fillId="34" borderId="0" xfId="60" applyFont="1" applyFill="1" applyProtection="1">
      <alignment/>
      <protection hidden="1"/>
    </xf>
    <xf numFmtId="196" fontId="7" fillId="35" borderId="0" xfId="60" applyNumberFormat="1" applyFont="1" applyFill="1" applyBorder="1" applyAlignment="1" applyProtection="1">
      <alignment/>
      <protection/>
    </xf>
    <xf numFmtId="3" fontId="18" fillId="33" borderId="0" xfId="60" applyNumberFormat="1" applyFont="1" applyFill="1" applyProtection="1">
      <alignment/>
      <protection hidden="1"/>
    </xf>
    <xf numFmtId="195" fontId="7" fillId="36" borderId="0" xfId="60" applyNumberFormat="1" applyFont="1" applyFill="1" applyBorder="1" applyAlignment="1" applyProtection="1">
      <alignment/>
      <protection/>
    </xf>
    <xf numFmtId="195" fontId="7" fillId="35" borderId="0" xfId="60" applyNumberFormat="1" applyFont="1" applyFill="1" applyBorder="1" applyAlignment="1" applyProtection="1">
      <alignment/>
      <protection/>
    </xf>
    <xf numFmtId="2" fontId="7" fillId="36" borderId="0" xfId="60" applyNumberFormat="1" applyFont="1" applyFill="1" applyBorder="1" applyAlignment="1" applyProtection="1">
      <alignment/>
      <protection/>
    </xf>
    <xf numFmtId="2" fontId="7" fillId="35" borderId="0" xfId="60" applyNumberFormat="1" applyFont="1" applyFill="1" applyBorder="1" applyAlignment="1" applyProtection="1">
      <alignment/>
      <protection/>
    </xf>
    <xf numFmtId="0" fontId="7" fillId="35" borderId="12" xfId="60" applyFont="1" applyFill="1" applyBorder="1" applyAlignment="1" applyProtection="1">
      <alignment/>
      <protection/>
    </xf>
    <xf numFmtId="0" fontId="7" fillId="35" borderId="13" xfId="60" applyFont="1" applyFill="1" applyBorder="1" applyAlignment="1" applyProtection="1">
      <alignment/>
      <protection/>
    </xf>
    <xf numFmtId="0" fontId="7" fillId="35" borderId="0" xfId="60" applyFont="1" applyFill="1" applyBorder="1" applyAlignment="1" applyProtection="1">
      <alignment horizontal="center"/>
      <protection hidden="1"/>
    </xf>
    <xf numFmtId="38" fontId="12" fillId="33" borderId="0" xfId="0" applyNumberFormat="1" applyFont="1" applyFill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9" fontId="15" fillId="35" borderId="0" xfId="0" applyNumberFormat="1" applyFont="1" applyFill="1" applyBorder="1" applyAlignment="1" applyProtection="1">
      <alignment horizontal="center"/>
      <protection/>
    </xf>
    <xf numFmtId="9" fontId="12" fillId="35" borderId="0" xfId="0" applyNumberFormat="1" applyFont="1" applyFill="1" applyBorder="1" applyAlignment="1" applyProtection="1">
      <alignment horizontal="center"/>
      <protection/>
    </xf>
    <xf numFmtId="3" fontId="12" fillId="35" borderId="0" xfId="0" applyNumberFormat="1" applyFont="1" applyFill="1" applyBorder="1" applyAlignment="1" applyProtection="1">
      <alignment horizontal="center"/>
      <protection/>
    </xf>
    <xf numFmtId="3" fontId="14" fillId="33" borderId="0" xfId="60" applyNumberFormat="1" applyFont="1" applyFill="1" applyProtection="1">
      <alignment/>
      <protection hidden="1"/>
    </xf>
    <xf numFmtId="3" fontId="3" fillId="33" borderId="0" xfId="60" applyNumberFormat="1" applyFont="1" applyFill="1" applyProtection="1">
      <alignment/>
      <protection hidden="1"/>
    </xf>
    <xf numFmtId="3" fontId="7" fillId="35" borderId="0" xfId="60" applyNumberFormat="1" applyFont="1" applyFill="1" applyBorder="1" applyAlignment="1" applyProtection="1">
      <alignment/>
      <protection/>
    </xf>
    <xf numFmtId="3" fontId="4" fillId="34" borderId="0" xfId="60" applyNumberFormat="1" applyFont="1" applyFill="1" applyProtection="1">
      <alignment/>
      <protection/>
    </xf>
    <xf numFmtId="3" fontId="3" fillId="33" borderId="0" xfId="60" applyNumberFormat="1" applyFont="1" applyFill="1" applyBorder="1" applyProtection="1">
      <alignment/>
      <protection hidden="1"/>
    </xf>
    <xf numFmtId="9" fontId="15" fillId="36" borderId="11" xfId="60" applyNumberFormat="1" applyFont="1" applyFill="1" applyBorder="1" applyAlignment="1" applyProtection="1">
      <alignment horizontal="right"/>
      <protection/>
    </xf>
    <xf numFmtId="0" fontId="11" fillId="33" borderId="0" xfId="0" applyNumberFormat="1" applyFont="1" applyFill="1" applyAlignment="1" applyProtection="1">
      <alignment/>
      <protection/>
    </xf>
    <xf numFmtId="0" fontId="7" fillId="35" borderId="14" xfId="60" applyFont="1" applyFill="1" applyBorder="1" applyAlignment="1" applyProtection="1" quotePrefix="1">
      <alignment/>
      <protection/>
    </xf>
    <xf numFmtId="38" fontId="15" fillId="35" borderId="0" xfId="60" applyNumberFormat="1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 hidden="1"/>
    </xf>
    <xf numFmtId="38" fontId="15" fillId="36" borderId="11" xfId="60" applyNumberFormat="1" applyFont="1" applyFill="1" applyBorder="1" applyAlignment="1" applyProtection="1">
      <alignment/>
      <protection/>
    </xf>
    <xf numFmtId="38" fontId="7" fillId="36" borderId="0" xfId="60" applyNumberFormat="1" applyFont="1" applyFill="1" applyBorder="1" applyAlignment="1" applyProtection="1">
      <alignment/>
      <protection/>
    </xf>
    <xf numFmtId="38" fontId="7" fillId="36" borderId="15" xfId="60" applyNumberFormat="1" applyFont="1" applyFill="1" applyBorder="1" applyAlignment="1" applyProtection="1">
      <alignment/>
      <protection/>
    </xf>
    <xf numFmtId="38" fontId="7" fillId="36" borderId="11" xfId="60" applyNumberFormat="1" applyFont="1" applyFill="1" applyBorder="1" applyAlignment="1" applyProtection="1">
      <alignment/>
      <protection/>
    </xf>
    <xf numFmtId="194" fontId="15" fillId="36" borderId="11" xfId="60" applyNumberFormat="1" applyFont="1" applyFill="1" applyBorder="1" applyAlignment="1" applyProtection="1">
      <alignment/>
      <protection/>
    </xf>
    <xf numFmtId="194" fontId="15" fillId="35" borderId="11" xfId="60" applyNumberFormat="1" applyFont="1" applyFill="1" applyBorder="1" applyAlignment="1" applyProtection="1">
      <alignment/>
      <protection/>
    </xf>
    <xf numFmtId="3" fontId="7" fillId="36" borderId="0" xfId="60" applyNumberFormat="1" applyFont="1" applyFill="1" applyBorder="1" applyAlignment="1" applyProtection="1">
      <alignment/>
      <protection/>
    </xf>
    <xf numFmtId="196" fontId="15" fillId="35" borderId="11" xfId="60" applyNumberFormat="1" applyFont="1" applyFill="1" applyBorder="1" applyAlignment="1" applyProtection="1">
      <alignment horizontal="right"/>
      <protection/>
    </xf>
    <xf numFmtId="196" fontId="15" fillId="36" borderId="11" xfId="60" applyNumberFormat="1" applyFont="1" applyFill="1" applyBorder="1" applyAlignment="1" applyProtection="1">
      <alignment horizontal="right"/>
      <protection/>
    </xf>
    <xf numFmtId="0" fontId="23" fillId="34" borderId="0" xfId="60" applyFont="1" applyFill="1" applyProtection="1">
      <alignment/>
      <protection hidden="1"/>
    </xf>
    <xf numFmtId="0" fontId="7" fillId="35" borderId="11" xfId="60" applyNumberFormat="1" applyFont="1" applyFill="1" applyBorder="1" applyAlignment="1" applyProtection="1">
      <alignment horizontal="right"/>
      <protection/>
    </xf>
    <xf numFmtId="4" fontId="15" fillId="35" borderId="11" xfId="60" applyNumberFormat="1" applyFont="1" applyFill="1" applyBorder="1" applyAlignment="1" applyProtection="1">
      <alignment/>
      <protection/>
    </xf>
    <xf numFmtId="2" fontId="15" fillId="35" borderId="11" xfId="60" applyNumberFormat="1" applyFont="1" applyFill="1" applyBorder="1" applyAlignment="1" applyProtection="1">
      <alignment/>
      <protection/>
    </xf>
    <xf numFmtId="2" fontId="7" fillId="35" borderId="11" xfId="60" applyNumberFormat="1" applyFont="1" applyFill="1" applyBorder="1" applyAlignment="1" applyProtection="1">
      <alignment/>
      <protection/>
    </xf>
    <xf numFmtId="0" fontId="4" fillId="34" borderId="0" xfId="60" applyFont="1" applyFill="1" applyBorder="1" applyProtection="1">
      <alignment/>
      <protection hidden="1"/>
    </xf>
    <xf numFmtId="0" fontId="4" fillId="33" borderId="0" xfId="60" applyFont="1" applyFill="1" applyBorder="1" applyProtection="1">
      <alignment/>
      <protection hidden="1"/>
    </xf>
    <xf numFmtId="38" fontId="3" fillId="34" borderId="0" xfId="0" applyNumberFormat="1" applyFont="1" applyFill="1" applyAlignment="1" applyProtection="1">
      <alignment/>
      <protection locked="0"/>
    </xf>
    <xf numFmtId="0" fontId="8" fillId="34" borderId="0" xfId="0" applyFont="1" applyFill="1" applyAlignment="1">
      <alignment/>
    </xf>
    <xf numFmtId="194" fontId="4" fillId="33" borderId="0" xfId="0" applyNumberFormat="1" applyFont="1" applyFill="1" applyBorder="1" applyAlignment="1" applyProtection="1">
      <alignment/>
      <protection/>
    </xf>
    <xf numFmtId="194" fontId="3" fillId="33" borderId="0" xfId="0" applyNumberFormat="1" applyFont="1" applyFill="1" applyBorder="1" applyAlignment="1" applyProtection="1">
      <alignment/>
      <protection/>
    </xf>
    <xf numFmtId="38" fontId="4" fillId="33" borderId="0" xfId="0" applyNumberFormat="1" applyFont="1" applyFill="1" applyBorder="1" applyAlignment="1" applyProtection="1">
      <alignment/>
      <protection/>
    </xf>
    <xf numFmtId="0" fontId="7" fillId="35" borderId="0" xfId="60" applyFont="1" applyFill="1" applyBorder="1" applyAlignment="1" applyProtection="1" quotePrefix="1">
      <alignment horizontal="left"/>
      <protection/>
    </xf>
    <xf numFmtId="38" fontId="15" fillId="35" borderId="11" xfId="60" applyNumberFormat="1" applyFont="1" applyFill="1" applyBorder="1" applyAlignment="1" applyProtection="1">
      <alignment/>
      <protection/>
    </xf>
    <xf numFmtId="38" fontId="7" fillId="35" borderId="15" xfId="60" applyNumberFormat="1" applyFont="1" applyFill="1" applyBorder="1" applyAlignment="1" applyProtection="1">
      <alignment/>
      <protection/>
    </xf>
    <xf numFmtId="38" fontId="7" fillId="35" borderId="11" xfId="60" applyNumberFormat="1" applyFont="1" applyFill="1" applyBorder="1" applyAlignment="1" applyProtection="1">
      <alignment/>
      <protection/>
    </xf>
    <xf numFmtId="40" fontId="15" fillId="35" borderId="11" xfId="0" applyNumberFormat="1" applyFont="1" applyFill="1" applyBorder="1" applyAlignment="1" applyProtection="1">
      <alignment/>
      <protection/>
    </xf>
    <xf numFmtId="40" fontId="7" fillId="35" borderId="11" xfId="0" applyNumberFormat="1" applyFont="1" applyFill="1" applyBorder="1" applyAlignment="1" applyProtection="1">
      <alignment/>
      <protection/>
    </xf>
    <xf numFmtId="38" fontId="8" fillId="34" borderId="0" xfId="0" applyNumberFormat="1" applyFont="1" applyFill="1" applyAlignment="1">
      <alignment/>
    </xf>
    <xf numFmtId="38" fontId="3" fillId="34" borderId="0" xfId="0" applyNumberFormat="1" applyFont="1" applyFill="1" applyAlignment="1">
      <alignment/>
    </xf>
    <xf numFmtId="38" fontId="12" fillId="37" borderId="0" xfId="0" applyNumberFormat="1" applyFont="1" applyFill="1" applyAlignment="1" applyProtection="1">
      <alignment/>
      <protection/>
    </xf>
    <xf numFmtId="0" fontId="12" fillId="38" borderId="0" xfId="0" applyNumberFormat="1" applyFont="1" applyFill="1" applyBorder="1" applyAlignment="1" applyProtection="1">
      <alignment horizontal="center"/>
      <protection/>
    </xf>
    <xf numFmtId="38" fontId="12" fillId="37" borderId="0" xfId="0" applyNumberFormat="1" applyFont="1" applyFill="1" applyAlignment="1" applyProtection="1">
      <alignment horizontal="center"/>
      <protection/>
    </xf>
    <xf numFmtId="9" fontId="12" fillId="38" borderId="0" xfId="0" applyNumberFormat="1" applyFont="1" applyFill="1" applyBorder="1" applyAlignment="1" applyProtection="1">
      <alignment horizontal="center"/>
      <protection/>
    </xf>
    <xf numFmtId="38" fontId="3" fillId="37" borderId="0" xfId="0" applyNumberFormat="1" applyFont="1" applyFill="1" applyAlignment="1" applyProtection="1">
      <alignment/>
      <protection/>
    </xf>
    <xf numFmtId="38" fontId="7" fillId="38" borderId="16" xfId="0" applyNumberFormat="1" applyFont="1" applyFill="1" applyBorder="1" applyAlignment="1" applyProtection="1">
      <alignment/>
      <protection/>
    </xf>
    <xf numFmtId="38" fontId="4" fillId="37" borderId="0" xfId="0" applyNumberFormat="1" applyFont="1" applyFill="1" applyAlignment="1" applyProtection="1">
      <alignment/>
      <protection/>
    </xf>
    <xf numFmtId="38" fontId="7" fillId="38" borderId="0" xfId="0" applyNumberFormat="1" applyFont="1" applyFill="1" applyBorder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38" fontId="8" fillId="39" borderId="0" xfId="0" applyNumberFormat="1" applyFont="1" applyFill="1" applyAlignment="1" applyProtection="1">
      <alignment/>
      <protection/>
    </xf>
    <xf numFmtId="38" fontId="3" fillId="39" borderId="0" xfId="0" applyNumberFormat="1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1" fillId="39" borderId="0" xfId="0" applyFont="1" applyFill="1" applyAlignment="1" applyProtection="1">
      <alignment/>
      <protection/>
    </xf>
    <xf numFmtId="38" fontId="11" fillId="33" borderId="17" xfId="0" applyNumberFormat="1" applyFont="1" applyFill="1" applyBorder="1" applyAlignment="1" applyProtection="1">
      <alignment/>
      <protection/>
    </xf>
    <xf numFmtId="38" fontId="3" fillId="39" borderId="0" xfId="0" applyNumberFormat="1" applyFont="1" applyFill="1" applyAlignment="1" applyProtection="1">
      <alignment/>
      <protection locked="0"/>
    </xf>
    <xf numFmtId="0" fontId="5" fillId="40" borderId="17" xfId="60" applyFont="1" applyFill="1" applyBorder="1" applyAlignment="1" applyProtection="1">
      <alignment horizontal="center" wrapText="1"/>
      <protection/>
    </xf>
    <xf numFmtId="0" fontId="3" fillId="39" borderId="0" xfId="60" applyFont="1" applyFill="1" applyProtection="1">
      <alignment/>
      <protection/>
    </xf>
    <xf numFmtId="0" fontId="4" fillId="39" borderId="0" xfId="60" applyFont="1" applyFill="1" applyProtection="1">
      <alignment/>
      <protection/>
    </xf>
    <xf numFmtId="0" fontId="3" fillId="39" borderId="0" xfId="60" applyFont="1" applyFill="1" applyBorder="1" applyProtection="1">
      <alignment/>
      <protection/>
    </xf>
    <xf numFmtId="0" fontId="11" fillId="39" borderId="0" xfId="60" applyFont="1" applyFill="1" applyProtection="1">
      <alignment/>
      <protection/>
    </xf>
    <xf numFmtId="0" fontId="11" fillId="39" borderId="0" xfId="60" applyFont="1" applyFill="1" applyAlignment="1" applyProtection="1">
      <alignment horizontal="right"/>
      <protection/>
    </xf>
    <xf numFmtId="0" fontId="18" fillId="39" borderId="0" xfId="60" applyFont="1" applyFill="1" applyProtection="1">
      <alignment/>
      <protection/>
    </xf>
    <xf numFmtId="0" fontId="14" fillId="39" borderId="0" xfId="60" applyFont="1" applyFill="1" applyProtection="1">
      <alignment/>
      <protection/>
    </xf>
    <xf numFmtId="38" fontId="11" fillId="37" borderId="0" xfId="0" applyNumberFormat="1" applyFont="1" applyFill="1" applyAlignment="1" applyProtection="1">
      <alignment/>
      <protection/>
    </xf>
    <xf numFmtId="0" fontId="15" fillId="38" borderId="0" xfId="0" applyNumberFormat="1" applyFont="1" applyFill="1" applyBorder="1" applyAlignment="1" applyProtection="1">
      <alignment horizontal="center"/>
      <protection/>
    </xf>
    <xf numFmtId="196" fontId="15" fillId="38" borderId="16" xfId="60" applyNumberFormat="1" applyFont="1" applyFill="1" applyBorder="1" applyAlignment="1" applyProtection="1">
      <alignment/>
      <protection/>
    </xf>
    <xf numFmtId="196" fontId="7" fillId="38" borderId="16" xfId="60" applyNumberFormat="1" applyFont="1" applyFill="1" applyBorder="1" applyAlignment="1" applyProtection="1">
      <alignment/>
      <protection/>
    </xf>
    <xf numFmtId="0" fontId="7" fillId="38" borderId="0" xfId="60" applyFont="1" applyFill="1" applyBorder="1" applyAlignment="1" applyProtection="1">
      <alignment/>
      <protection/>
    </xf>
    <xf numFmtId="9" fontId="15" fillId="38" borderId="0" xfId="0" applyNumberFormat="1" applyFont="1" applyFill="1" applyBorder="1" applyAlignment="1" applyProtection="1">
      <alignment horizontal="center"/>
      <protection/>
    </xf>
    <xf numFmtId="196" fontId="7" fillId="38" borderId="0" xfId="60" applyNumberFormat="1" applyFont="1" applyFill="1" applyBorder="1" applyAlignment="1" applyProtection="1">
      <alignment/>
      <protection/>
    </xf>
    <xf numFmtId="9" fontId="15" fillId="38" borderId="18" xfId="60" applyNumberFormat="1" applyFont="1" applyFill="1" applyBorder="1" applyAlignment="1" applyProtection="1">
      <alignment/>
      <protection/>
    </xf>
    <xf numFmtId="9" fontId="7" fillId="38" borderId="18" xfId="60" applyNumberFormat="1" applyFont="1" applyFill="1" applyBorder="1" applyAlignment="1" applyProtection="1">
      <alignment/>
      <protection/>
    </xf>
    <xf numFmtId="9" fontId="7" fillId="38" borderId="16" xfId="60" applyNumberFormat="1" applyFont="1" applyFill="1" applyBorder="1" applyAlignment="1" applyProtection="1">
      <alignment/>
      <protection/>
    </xf>
    <xf numFmtId="9" fontId="7" fillId="38" borderId="0" xfId="60" applyNumberFormat="1" applyFont="1" applyFill="1" applyBorder="1" applyAlignment="1" applyProtection="1">
      <alignment/>
      <protection/>
    </xf>
    <xf numFmtId="3" fontId="15" fillId="38" borderId="16" xfId="60" applyNumberFormat="1" applyFont="1" applyFill="1" applyBorder="1" applyAlignment="1" applyProtection="1">
      <alignment/>
      <protection/>
    </xf>
    <xf numFmtId="3" fontId="7" fillId="38" borderId="16" xfId="60" applyNumberFormat="1" applyFont="1" applyFill="1" applyBorder="1" applyAlignment="1" applyProtection="1">
      <alignment/>
      <protection/>
    </xf>
    <xf numFmtId="3" fontId="7" fillId="38" borderId="19" xfId="60" applyNumberFormat="1" applyFont="1" applyFill="1" applyBorder="1" applyAlignment="1" applyProtection="1">
      <alignment/>
      <protection/>
    </xf>
    <xf numFmtId="3" fontId="7" fillId="38" borderId="0" xfId="60" applyNumberFormat="1" applyFont="1" applyFill="1" applyBorder="1" applyAlignment="1" applyProtection="1">
      <alignment/>
      <protection/>
    </xf>
    <xf numFmtId="9" fontId="15" fillId="38" borderId="16" xfId="60" applyNumberFormat="1" applyFont="1" applyFill="1" applyBorder="1" applyAlignment="1" applyProtection="1">
      <alignment/>
      <protection/>
    </xf>
    <xf numFmtId="194" fontId="15" fillId="38" borderId="20" xfId="60" applyNumberFormat="1" applyFont="1" applyFill="1" applyBorder="1" applyAlignment="1" applyProtection="1">
      <alignment/>
      <protection/>
    </xf>
    <xf numFmtId="0" fontId="17" fillId="40" borderId="0" xfId="60" applyFont="1" applyFill="1" applyProtection="1">
      <alignment/>
      <protection/>
    </xf>
    <xf numFmtId="0" fontId="4" fillId="39" borderId="0" xfId="60" applyFont="1" applyFill="1" applyBorder="1" applyProtection="1">
      <alignment/>
      <protection/>
    </xf>
    <xf numFmtId="0" fontId="7" fillId="38" borderId="16" xfId="60" applyNumberFormat="1" applyFont="1" applyFill="1" applyBorder="1" applyAlignment="1" applyProtection="1">
      <alignment horizontal="right"/>
      <protection/>
    </xf>
    <xf numFmtId="0" fontId="7" fillId="38" borderId="0" xfId="60" applyNumberFormat="1" applyFont="1" applyFill="1" applyBorder="1" applyAlignment="1" applyProtection="1">
      <alignment/>
      <protection/>
    </xf>
    <xf numFmtId="3" fontId="12" fillId="38" borderId="0" xfId="0" applyNumberFormat="1" applyFont="1" applyFill="1" applyBorder="1" applyAlignment="1" applyProtection="1">
      <alignment horizontal="center"/>
      <protection/>
    </xf>
    <xf numFmtId="4" fontId="15" fillId="38" borderId="16" xfId="60" applyNumberFormat="1" applyFont="1" applyFill="1" applyBorder="1" applyAlignment="1" applyProtection="1">
      <alignment/>
      <protection/>
    </xf>
    <xf numFmtId="2" fontId="7" fillId="38" borderId="0" xfId="60" applyNumberFormat="1" applyFont="1" applyFill="1" applyBorder="1" applyAlignment="1" applyProtection="1">
      <alignment/>
      <protection/>
    </xf>
    <xf numFmtId="2" fontId="15" fillId="38" borderId="16" xfId="60" applyNumberFormat="1" applyFont="1" applyFill="1" applyBorder="1" applyAlignment="1" applyProtection="1">
      <alignment/>
      <protection/>
    </xf>
    <xf numFmtId="2" fontId="7" fillId="38" borderId="16" xfId="60" applyNumberFormat="1" applyFont="1" applyFill="1" applyBorder="1" applyAlignment="1" applyProtection="1">
      <alignment/>
      <protection/>
    </xf>
    <xf numFmtId="0" fontId="3" fillId="39" borderId="0" xfId="60" applyFont="1" applyFill="1" applyProtection="1" quotePrefix="1">
      <alignment/>
      <protection/>
    </xf>
    <xf numFmtId="0" fontId="11" fillId="39" borderId="0" xfId="60" applyNumberFormat="1" applyFont="1" applyFill="1" applyAlignment="1" applyProtection="1">
      <alignment horizontal="right"/>
      <protection/>
    </xf>
    <xf numFmtId="0" fontId="11" fillId="37" borderId="0" xfId="0" applyNumberFormat="1" applyFont="1" applyFill="1" applyAlignment="1" applyProtection="1">
      <alignment/>
      <protection/>
    </xf>
    <xf numFmtId="9" fontId="15" fillId="38" borderId="16" xfId="60" applyNumberFormat="1" applyFont="1" applyFill="1" applyBorder="1" applyAlignment="1" applyProtection="1">
      <alignment horizontal="right"/>
      <protection/>
    </xf>
    <xf numFmtId="3" fontId="15" fillId="38" borderId="0" xfId="60" applyNumberFormat="1" applyFont="1" applyFill="1" applyBorder="1" applyAlignment="1" applyProtection="1">
      <alignment/>
      <protection/>
    </xf>
    <xf numFmtId="0" fontId="5" fillId="40" borderId="17" xfId="60" applyFont="1" applyFill="1" applyBorder="1" applyAlignment="1" applyProtection="1">
      <alignment horizontal="left"/>
      <protection/>
    </xf>
    <xf numFmtId="0" fontId="17" fillId="40" borderId="17" xfId="60" applyFont="1" applyFill="1" applyBorder="1" applyProtection="1">
      <alignment/>
      <protection/>
    </xf>
    <xf numFmtId="38" fontId="3" fillId="33" borderId="17" xfId="0" applyNumberFormat="1" applyFont="1" applyFill="1" applyBorder="1" applyAlignment="1" applyProtection="1">
      <alignment/>
      <protection/>
    </xf>
    <xf numFmtId="3" fontId="3" fillId="39" borderId="0" xfId="60" applyNumberFormat="1" applyFont="1" applyFill="1" applyBorder="1" applyProtection="1">
      <alignment/>
      <protection/>
    </xf>
    <xf numFmtId="3" fontId="11" fillId="37" borderId="0" xfId="0" applyNumberFormat="1" applyFont="1" applyFill="1" applyAlignment="1" applyProtection="1">
      <alignment/>
      <protection/>
    </xf>
    <xf numFmtId="38" fontId="15" fillId="38" borderId="16" xfId="60" applyNumberFormat="1" applyFont="1" applyFill="1" applyBorder="1" applyAlignment="1" applyProtection="1">
      <alignment/>
      <protection/>
    </xf>
    <xf numFmtId="38" fontId="7" fillId="38" borderId="0" xfId="60" applyNumberFormat="1" applyFont="1" applyFill="1" applyBorder="1" applyAlignment="1" applyProtection="1">
      <alignment/>
      <protection/>
    </xf>
    <xf numFmtId="9" fontId="7" fillId="38" borderId="0" xfId="0" applyNumberFormat="1" applyFont="1" applyFill="1" applyBorder="1" applyAlignment="1" applyProtection="1">
      <alignment horizontal="center"/>
      <protection/>
    </xf>
    <xf numFmtId="38" fontId="7" fillId="38" borderId="20" xfId="60" applyNumberFormat="1" applyFont="1" applyFill="1" applyBorder="1" applyAlignment="1" applyProtection="1">
      <alignment/>
      <protection/>
    </xf>
    <xf numFmtId="0" fontId="6" fillId="38" borderId="0" xfId="0" applyNumberFormat="1" applyFont="1" applyFill="1" applyBorder="1" applyAlignment="1" applyProtection="1">
      <alignment horizontal="center"/>
      <protection/>
    </xf>
    <xf numFmtId="0" fontId="7" fillId="38" borderId="0" xfId="0" applyNumberFormat="1" applyFont="1" applyFill="1" applyBorder="1" applyAlignment="1" applyProtection="1">
      <alignment horizontal="center"/>
      <protection/>
    </xf>
    <xf numFmtId="38" fontId="7" fillId="38" borderId="16" xfId="60" applyNumberFormat="1" applyFont="1" applyFill="1" applyBorder="1" applyAlignment="1" applyProtection="1">
      <alignment/>
      <protection/>
    </xf>
    <xf numFmtId="3" fontId="7" fillId="38" borderId="0" xfId="0" applyNumberFormat="1" applyFont="1" applyFill="1" applyBorder="1" applyAlignment="1" applyProtection="1">
      <alignment/>
      <protection/>
    </xf>
    <xf numFmtId="3" fontId="7" fillId="38" borderId="16" xfId="0" applyNumberFormat="1" applyFont="1" applyFill="1" applyBorder="1" applyAlignment="1" applyProtection="1">
      <alignment/>
      <protection/>
    </xf>
    <xf numFmtId="3" fontId="4" fillId="37" borderId="0" xfId="0" applyNumberFormat="1" applyFont="1" applyFill="1" applyAlignment="1" applyProtection="1">
      <alignment/>
      <protection/>
    </xf>
    <xf numFmtId="3" fontId="6" fillId="38" borderId="0" xfId="0" applyNumberFormat="1" applyFont="1" applyFill="1" applyBorder="1" applyAlignment="1" applyProtection="1">
      <alignment/>
      <protection/>
    </xf>
    <xf numFmtId="4" fontId="7" fillId="38" borderId="0" xfId="60" applyNumberFormat="1" applyFont="1" applyFill="1" applyBorder="1" applyAlignment="1" applyProtection="1">
      <alignment/>
      <protection/>
    </xf>
    <xf numFmtId="40" fontId="15" fillId="38" borderId="16" xfId="0" applyNumberFormat="1" applyFont="1" applyFill="1" applyBorder="1" applyAlignment="1" applyProtection="1">
      <alignment/>
      <protection/>
    </xf>
    <xf numFmtId="40" fontId="7" fillId="38" borderId="16" xfId="0" applyNumberFormat="1" applyFont="1" applyFill="1" applyBorder="1" applyAlignment="1" applyProtection="1">
      <alignment/>
      <protection/>
    </xf>
    <xf numFmtId="4" fontId="7" fillId="38" borderId="16" xfId="60" applyNumberFormat="1" applyFont="1" applyFill="1" applyBorder="1" applyAlignment="1" applyProtection="1">
      <alignment/>
      <protection/>
    </xf>
    <xf numFmtId="38" fontId="4" fillId="37" borderId="21" xfId="0" applyNumberFormat="1" applyFont="1" applyFill="1" applyBorder="1" applyAlignment="1" applyProtection="1">
      <alignment/>
      <protection/>
    </xf>
    <xf numFmtId="38" fontId="7" fillId="35" borderId="21" xfId="0" applyNumberFormat="1" applyFont="1" applyFill="1" applyBorder="1" applyAlignment="1" applyProtection="1">
      <alignment/>
      <protection/>
    </xf>
    <xf numFmtId="194" fontId="3" fillId="37" borderId="0" xfId="0" applyNumberFormat="1" applyFont="1" applyFill="1" applyAlignment="1" applyProtection="1">
      <alignment/>
      <protection/>
    </xf>
    <xf numFmtId="194" fontId="7" fillId="38" borderId="16" xfId="0" applyNumberFormat="1" applyFont="1" applyFill="1" applyBorder="1" applyAlignment="1" applyProtection="1">
      <alignment/>
      <protection/>
    </xf>
    <xf numFmtId="194" fontId="4" fillId="37" borderId="0" xfId="0" applyNumberFormat="1" applyFont="1" applyFill="1" applyAlignment="1" applyProtection="1">
      <alignment/>
      <protection/>
    </xf>
    <xf numFmtId="194" fontId="7" fillId="38" borderId="0" xfId="0" applyNumberFormat="1" applyFont="1" applyFill="1" applyBorder="1" applyAlignment="1" applyProtection="1">
      <alignment/>
      <protection/>
    </xf>
    <xf numFmtId="3" fontId="4" fillId="37" borderId="21" xfId="0" applyNumberFormat="1" applyFont="1" applyFill="1" applyBorder="1" applyAlignment="1" applyProtection="1">
      <alignment/>
      <protection/>
    </xf>
    <xf numFmtId="194" fontId="3" fillId="33" borderId="21" xfId="0" applyNumberFormat="1" applyFont="1" applyFill="1" applyBorder="1" applyAlignment="1" applyProtection="1">
      <alignment/>
      <protection/>
    </xf>
    <xf numFmtId="3" fontId="15" fillId="38" borderId="20" xfId="60" applyNumberFormat="1" applyFont="1" applyFill="1" applyBorder="1" applyAlignment="1" applyProtection="1">
      <alignment/>
      <protection/>
    </xf>
    <xf numFmtId="38" fontId="3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25" fillId="34" borderId="0" xfId="0" applyNumberFormat="1" applyFont="1" applyFill="1" applyAlignment="1">
      <alignment/>
    </xf>
    <xf numFmtId="0" fontId="21" fillId="34" borderId="0" xfId="60" applyFont="1" applyFill="1" applyAlignment="1" applyProtection="1">
      <alignment horizontal="left"/>
      <protection hidden="1"/>
    </xf>
    <xf numFmtId="0" fontId="25" fillId="34" borderId="0" xfId="60" applyFont="1" applyFill="1" applyProtection="1">
      <alignment/>
      <protection hidden="1"/>
    </xf>
    <xf numFmtId="0" fontId="5" fillId="40" borderId="17" xfId="60" applyFont="1" applyFill="1" applyBorder="1" applyAlignment="1" applyProtection="1">
      <alignment horizontal="left" wrapText="1"/>
      <protection/>
    </xf>
    <xf numFmtId="194" fontId="7" fillId="36" borderId="11" xfId="0" applyNumberFormat="1" applyFont="1" applyFill="1" applyBorder="1" applyAlignment="1" applyProtection="1">
      <alignment/>
      <protection/>
    </xf>
    <xf numFmtId="194" fontId="4" fillId="34" borderId="0" xfId="0" applyNumberFormat="1" applyFont="1" applyFill="1" applyBorder="1" applyAlignment="1" applyProtection="1">
      <alignment/>
      <protection/>
    </xf>
    <xf numFmtId="194" fontId="3" fillId="34" borderId="0" xfId="0" applyNumberFormat="1" applyFont="1" applyFill="1" applyBorder="1" applyAlignment="1" applyProtection="1">
      <alignment/>
      <protection/>
    </xf>
    <xf numFmtId="3" fontId="7" fillId="35" borderId="11" xfId="60" applyNumberFormat="1" applyFont="1" applyFill="1" applyBorder="1" applyAlignment="1" applyProtection="1">
      <alignment horizontal="right"/>
      <protection/>
    </xf>
    <xf numFmtId="3" fontId="7" fillId="38" borderId="16" xfId="60" applyNumberFormat="1" applyFont="1" applyFill="1" applyBorder="1" applyAlignment="1" applyProtection="1">
      <alignment horizontal="right"/>
      <protection/>
    </xf>
    <xf numFmtId="38" fontId="21" fillId="34" borderId="0" xfId="0" applyNumberFormat="1" applyFont="1" applyFill="1" applyAlignment="1">
      <alignment/>
    </xf>
    <xf numFmtId="38" fontId="7" fillId="36" borderId="21" xfId="0" applyNumberFormat="1" applyFont="1" applyFill="1" applyBorder="1" applyAlignment="1" applyProtection="1">
      <alignment/>
      <protection/>
    </xf>
    <xf numFmtId="38" fontId="3" fillId="33" borderId="0" xfId="0" applyNumberFormat="1" applyFont="1" applyFill="1" applyAlignment="1" applyProtection="1">
      <alignment/>
      <protection locked="0"/>
    </xf>
    <xf numFmtId="38" fontId="4" fillId="33" borderId="0" xfId="0" applyNumberFormat="1" applyFont="1" applyFill="1" applyAlignment="1" applyProtection="1">
      <alignment/>
      <protection locked="0"/>
    </xf>
    <xf numFmtId="38" fontId="7" fillId="35" borderId="21" xfId="0" applyNumberFormat="1" applyFont="1" applyFill="1" applyBorder="1" applyAlignment="1" applyProtection="1">
      <alignment/>
      <protection locked="0"/>
    </xf>
    <xf numFmtId="38" fontId="7" fillId="35" borderId="22" xfId="0" applyNumberFormat="1" applyFont="1" applyFill="1" applyBorder="1" applyAlignment="1" applyProtection="1">
      <alignment/>
      <protection/>
    </xf>
    <xf numFmtId="38" fontId="7" fillId="35" borderId="22" xfId="0" applyNumberFormat="1" applyFont="1" applyFill="1" applyBorder="1" applyAlignment="1" applyProtection="1">
      <alignment/>
      <protection locked="0"/>
    </xf>
    <xf numFmtId="194" fontId="3" fillId="33" borderId="23" xfId="0" applyNumberFormat="1" applyFont="1" applyFill="1" applyBorder="1" applyAlignment="1" applyProtection="1">
      <alignment/>
      <protection/>
    </xf>
    <xf numFmtId="196" fontId="15" fillId="35" borderId="22" xfId="60" applyNumberFormat="1" applyFont="1" applyFill="1" applyBorder="1" applyAlignment="1" applyProtection="1">
      <alignment/>
      <protection/>
    </xf>
    <xf numFmtId="196" fontId="7" fillId="35" borderId="22" xfId="60" applyNumberFormat="1" applyFont="1" applyFill="1" applyBorder="1" applyAlignment="1" applyProtection="1">
      <alignment/>
      <protection/>
    </xf>
    <xf numFmtId="9" fontId="15" fillId="35" borderId="22" xfId="60" applyNumberFormat="1" applyFont="1" applyFill="1" applyBorder="1" applyAlignment="1" applyProtection="1">
      <alignment/>
      <protection/>
    </xf>
    <xf numFmtId="9" fontId="7" fillId="35" borderId="22" xfId="60" applyNumberFormat="1" applyFont="1" applyFill="1" applyBorder="1" applyAlignment="1" applyProtection="1">
      <alignment/>
      <protection/>
    </xf>
    <xf numFmtId="3" fontId="15" fillId="35" borderId="22" xfId="60" applyNumberFormat="1" applyFont="1" applyFill="1" applyBorder="1" applyAlignment="1" applyProtection="1">
      <alignment/>
      <protection/>
    </xf>
    <xf numFmtId="3" fontId="7" fillId="35" borderId="22" xfId="60" applyNumberFormat="1" applyFont="1" applyFill="1" applyBorder="1" applyAlignment="1" applyProtection="1">
      <alignment/>
      <protection/>
    </xf>
    <xf numFmtId="194" fontId="15" fillId="35" borderId="22" xfId="60" applyNumberFormat="1" applyFont="1" applyFill="1" applyBorder="1" applyAlignment="1" applyProtection="1">
      <alignment/>
      <protection/>
    </xf>
    <xf numFmtId="196" fontId="15" fillId="35" borderId="22" xfId="60" applyNumberFormat="1" applyFont="1" applyFill="1" applyBorder="1" applyAlignment="1" applyProtection="1">
      <alignment horizontal="right"/>
      <protection/>
    </xf>
    <xf numFmtId="4" fontId="15" fillId="36" borderId="11" xfId="60" applyNumberFormat="1" applyFont="1" applyFill="1" applyBorder="1" applyAlignment="1" applyProtection="1">
      <alignment/>
      <protection/>
    </xf>
    <xf numFmtId="2" fontId="15" fillId="36" borderId="11" xfId="60" applyNumberFormat="1" applyFont="1" applyFill="1" applyBorder="1" applyAlignment="1" applyProtection="1">
      <alignment/>
      <protection/>
    </xf>
    <xf numFmtId="2" fontId="7" fillId="36" borderId="11" xfId="60" applyNumberFormat="1" applyFont="1" applyFill="1" applyBorder="1" applyAlignment="1" applyProtection="1">
      <alignment/>
      <protection/>
    </xf>
    <xf numFmtId="4" fontId="15" fillId="35" borderId="22" xfId="60" applyNumberFormat="1" applyFont="1" applyFill="1" applyBorder="1" applyAlignment="1" applyProtection="1">
      <alignment/>
      <protection/>
    </xf>
    <xf numFmtId="2" fontId="15" fillId="35" borderId="22" xfId="60" applyNumberFormat="1" applyFont="1" applyFill="1" applyBorder="1" applyAlignment="1" applyProtection="1">
      <alignment/>
      <protection/>
    </xf>
    <xf numFmtId="2" fontId="7" fillId="35" borderId="22" xfId="60" applyNumberFormat="1" applyFont="1" applyFill="1" applyBorder="1" applyAlignment="1" applyProtection="1">
      <alignment/>
      <protection/>
    </xf>
    <xf numFmtId="3" fontId="7" fillId="35" borderId="22" xfId="60" applyNumberFormat="1" applyFont="1" applyFill="1" applyBorder="1" applyAlignment="1" applyProtection="1">
      <alignment horizontal="right"/>
      <protection/>
    </xf>
    <xf numFmtId="0" fontId="7" fillId="35" borderId="24" xfId="60" applyFont="1" applyFill="1" applyBorder="1" applyAlignment="1" applyProtection="1">
      <alignment/>
      <protection/>
    </xf>
    <xf numFmtId="0" fontId="7" fillId="35" borderId="25" xfId="60" applyFont="1" applyFill="1" applyBorder="1" applyAlignment="1" applyProtection="1">
      <alignment/>
      <protection/>
    </xf>
    <xf numFmtId="0" fontId="3" fillId="33" borderId="22" xfId="60" applyNumberFormat="1" applyFont="1" applyFill="1" applyBorder="1" applyAlignment="1" applyProtection="1" quotePrefix="1">
      <alignment horizontal="right"/>
      <protection/>
    </xf>
    <xf numFmtId="3" fontId="7" fillId="35" borderId="0" xfId="60" applyNumberFormat="1" applyFont="1" applyFill="1" applyBorder="1" applyAlignment="1" applyProtection="1">
      <alignment horizontal="right"/>
      <protection/>
    </xf>
    <xf numFmtId="9" fontId="7" fillId="35" borderId="22" xfId="60" applyNumberFormat="1" applyFont="1" applyFill="1" applyBorder="1" applyAlignment="1" applyProtection="1" quotePrefix="1">
      <alignment horizontal="right"/>
      <protection/>
    </xf>
    <xf numFmtId="3" fontId="6" fillId="35" borderId="21" xfId="60" applyNumberFormat="1" applyFont="1" applyFill="1" applyBorder="1" applyAlignment="1" applyProtection="1">
      <alignment/>
      <protection/>
    </xf>
    <xf numFmtId="3" fontId="6" fillId="36" borderId="21" xfId="60" applyNumberFormat="1" applyFont="1" applyFill="1" applyBorder="1" applyAlignment="1" applyProtection="1">
      <alignment/>
      <protection/>
    </xf>
    <xf numFmtId="3" fontId="6" fillId="35" borderId="26" xfId="60" applyNumberFormat="1" applyFont="1" applyFill="1" applyBorder="1" applyAlignment="1" applyProtection="1">
      <alignment/>
      <protection/>
    </xf>
    <xf numFmtId="3" fontId="6" fillId="35" borderId="15" xfId="60" applyNumberFormat="1" applyFont="1" applyFill="1" applyBorder="1" applyAlignment="1" applyProtection="1">
      <alignment/>
      <protection/>
    </xf>
    <xf numFmtId="3" fontId="6" fillId="36" borderId="15" xfId="60" applyNumberFormat="1" applyFont="1" applyFill="1" applyBorder="1" applyAlignment="1" applyProtection="1">
      <alignment/>
      <protection/>
    </xf>
    <xf numFmtId="3" fontId="6" fillId="35" borderId="27" xfId="60" applyNumberFormat="1" applyFont="1" applyFill="1" applyBorder="1" applyAlignment="1" applyProtection="1">
      <alignment/>
      <protection/>
    </xf>
    <xf numFmtId="9" fontId="7" fillId="38" borderId="28" xfId="60" applyNumberFormat="1" applyFont="1" applyFill="1" applyBorder="1" applyAlignment="1" applyProtection="1">
      <alignment/>
      <protection/>
    </xf>
    <xf numFmtId="194" fontId="3" fillId="34" borderId="21" xfId="0" applyNumberFormat="1" applyFont="1" applyFill="1" applyBorder="1" applyAlignment="1" applyProtection="1">
      <alignment/>
      <protection/>
    </xf>
    <xf numFmtId="40" fontId="15" fillId="36" borderId="11" xfId="0" applyNumberFormat="1" applyFont="1" applyFill="1" applyBorder="1" applyAlignment="1" applyProtection="1">
      <alignment/>
      <protection/>
    </xf>
    <xf numFmtId="40" fontId="7" fillId="36" borderId="11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/>
      <protection/>
    </xf>
    <xf numFmtId="38" fontId="15" fillId="35" borderId="22" xfId="60" applyNumberFormat="1" applyFont="1" applyFill="1" applyBorder="1" applyAlignment="1" applyProtection="1">
      <alignment/>
      <protection/>
    </xf>
    <xf numFmtId="38" fontId="7" fillId="35" borderId="27" xfId="60" applyNumberFormat="1" applyFont="1" applyFill="1" applyBorder="1" applyAlignment="1" applyProtection="1">
      <alignment/>
      <protection/>
    </xf>
    <xf numFmtId="38" fontId="7" fillId="35" borderId="22" xfId="60" applyNumberFormat="1" applyFont="1" applyFill="1" applyBorder="1" applyAlignment="1" applyProtection="1">
      <alignment/>
      <protection/>
    </xf>
    <xf numFmtId="40" fontId="15" fillId="35" borderId="22" xfId="0" applyNumberFormat="1" applyFont="1" applyFill="1" applyBorder="1" applyAlignment="1" applyProtection="1">
      <alignment/>
      <protection/>
    </xf>
    <xf numFmtId="40" fontId="7" fillId="35" borderId="22" xfId="0" applyNumberFormat="1" applyFont="1" applyFill="1" applyBorder="1" applyAlignment="1" applyProtection="1">
      <alignment/>
      <protection/>
    </xf>
    <xf numFmtId="38" fontId="7" fillId="36" borderId="21" xfId="60" applyNumberFormat="1" applyFont="1" applyFill="1" applyBorder="1" applyAlignment="1" applyProtection="1">
      <alignment/>
      <protection/>
    </xf>
    <xf numFmtId="38" fontId="7" fillId="35" borderId="21" xfId="60" applyNumberFormat="1" applyFont="1" applyFill="1" applyBorder="1" applyAlignment="1" applyProtection="1">
      <alignment/>
      <protection/>
    </xf>
    <xf numFmtId="212" fontId="4" fillId="34" borderId="0" xfId="60" applyNumberFormat="1" applyFont="1" applyFill="1" applyProtection="1">
      <alignment/>
      <protection/>
    </xf>
    <xf numFmtId="38" fontId="4" fillId="34" borderId="0" xfId="60" applyNumberFormat="1" applyFont="1" applyFill="1" applyProtection="1">
      <alignment/>
      <protection/>
    </xf>
    <xf numFmtId="2" fontId="3" fillId="36" borderId="11" xfId="60" applyNumberFormat="1" applyFont="1" applyFill="1" applyBorder="1" applyAlignment="1" applyProtection="1">
      <alignment/>
      <protection/>
    </xf>
    <xf numFmtId="38" fontId="21" fillId="33" borderId="0" xfId="0" applyNumberFormat="1" applyFont="1" applyFill="1" applyAlignment="1">
      <alignment/>
    </xf>
    <xf numFmtId="0" fontId="15" fillId="38" borderId="0" xfId="0" applyNumberFormat="1" applyFont="1" applyFill="1" applyBorder="1" applyAlignment="1" applyProtection="1">
      <alignment horizontal="right"/>
      <protection/>
    </xf>
    <xf numFmtId="38" fontId="12" fillId="35" borderId="0" xfId="0" applyNumberFormat="1" applyFont="1" applyFill="1" applyBorder="1" applyAlignment="1" applyProtection="1">
      <alignment horizontal="center"/>
      <protection/>
    </xf>
    <xf numFmtId="38" fontId="12" fillId="36" borderId="0" xfId="0" applyNumberFormat="1" applyFont="1" applyFill="1" applyBorder="1" applyAlignment="1" applyProtection="1">
      <alignment horizontal="center"/>
      <protection/>
    </xf>
    <xf numFmtId="38" fontId="11" fillId="34" borderId="0" xfId="0" applyNumberFormat="1" applyFont="1" applyFill="1" applyAlignment="1" applyProtection="1">
      <alignment/>
      <protection/>
    </xf>
    <xf numFmtId="0" fontId="11" fillId="34" borderId="0" xfId="60" applyFont="1" applyFill="1" applyAlignment="1" applyProtection="1">
      <alignment horizontal="right"/>
      <protection/>
    </xf>
    <xf numFmtId="0" fontId="12" fillId="36" borderId="0" xfId="6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 hidden="1"/>
    </xf>
    <xf numFmtId="3" fontId="7" fillId="38" borderId="0" xfId="60" applyNumberFormat="1" applyFont="1" applyFill="1" applyBorder="1" applyAlignment="1" applyProtection="1">
      <alignment horizontal="right"/>
      <protection/>
    </xf>
    <xf numFmtId="38" fontId="6" fillId="35" borderId="0" xfId="60" applyNumberFormat="1" applyFont="1" applyFill="1" applyBorder="1" applyAlignment="1" applyProtection="1">
      <alignment/>
      <protection/>
    </xf>
    <xf numFmtId="38" fontId="6" fillId="36" borderId="0" xfId="60" applyNumberFormat="1" applyFont="1" applyFill="1" applyBorder="1" applyAlignment="1" applyProtection="1">
      <alignment/>
      <protection/>
    </xf>
    <xf numFmtId="9" fontId="3" fillId="33" borderId="0" xfId="59" applyFont="1" applyFill="1" applyAlignment="1" applyProtection="1">
      <alignment/>
      <protection/>
    </xf>
    <xf numFmtId="9" fontId="3" fillId="33" borderId="0" xfId="59" applyFont="1" applyFill="1" applyAlignment="1" applyProtection="1">
      <alignment/>
      <protection locked="0"/>
    </xf>
    <xf numFmtId="9" fontId="4" fillId="34" borderId="0" xfId="59" applyFont="1" applyFill="1" applyBorder="1" applyAlignment="1" applyProtection="1">
      <alignment/>
      <protection/>
    </xf>
    <xf numFmtId="216" fontId="7" fillId="36" borderId="0" xfId="42" applyNumberFormat="1" applyFont="1" applyFill="1" applyBorder="1" applyAlignment="1" applyProtection="1">
      <alignment/>
      <protection/>
    </xf>
    <xf numFmtId="0" fontId="3" fillId="34" borderId="22" xfId="60" applyNumberFormat="1" applyFont="1" applyFill="1" applyBorder="1" applyAlignment="1" applyProtection="1" quotePrefix="1">
      <alignment horizontal="right"/>
      <protection/>
    </xf>
    <xf numFmtId="0" fontId="3" fillId="36" borderId="0" xfId="60" applyNumberFormat="1" applyFont="1" applyFill="1" applyBorder="1" applyAlignment="1" applyProtection="1">
      <alignment/>
      <protection/>
    </xf>
    <xf numFmtId="194" fontId="7" fillId="35" borderId="22" xfId="0" applyNumberFormat="1" applyFont="1" applyFill="1" applyBorder="1" applyAlignment="1" applyProtection="1">
      <alignment/>
      <protection/>
    </xf>
    <xf numFmtId="194" fontId="7" fillId="38" borderId="21" xfId="0" applyNumberFormat="1" applyFont="1" applyFill="1" applyBorder="1" applyAlignment="1" applyProtection="1">
      <alignment/>
      <protection/>
    </xf>
    <xf numFmtId="194" fontId="3" fillId="37" borderId="21" xfId="0" applyNumberFormat="1" applyFont="1" applyFill="1" applyBorder="1" applyAlignment="1" applyProtection="1">
      <alignment/>
      <protection/>
    </xf>
    <xf numFmtId="194" fontId="4" fillId="33" borderId="21" xfId="0" applyNumberFormat="1" applyFont="1" applyFill="1" applyBorder="1" applyAlignment="1" applyProtection="1">
      <alignment/>
      <protection/>
    </xf>
    <xf numFmtId="194" fontId="15" fillId="35" borderId="11" xfId="60" applyNumberFormat="1" applyFont="1" applyFill="1" applyBorder="1" applyAlignment="1" applyProtection="1">
      <alignment horizontal="right"/>
      <protection/>
    </xf>
    <xf numFmtId="196" fontId="15" fillId="38" borderId="16" xfId="60" applyNumberFormat="1" applyFont="1" applyFill="1" applyBorder="1" applyAlignment="1" applyProtection="1">
      <alignment horizontal="right"/>
      <protection/>
    </xf>
    <xf numFmtId="9" fontId="3" fillId="34" borderId="0" xfId="59" applyFont="1" applyFill="1" applyAlignment="1" applyProtection="1">
      <alignment/>
      <protection hidden="1"/>
    </xf>
    <xf numFmtId="9" fontId="3" fillId="33" borderId="0" xfId="59" applyFont="1" applyFill="1" applyAlignment="1" applyProtection="1">
      <alignment/>
      <protection hidden="1"/>
    </xf>
    <xf numFmtId="194" fontId="7" fillId="35" borderId="0" xfId="59" applyNumberFormat="1" applyFont="1" applyFill="1" applyBorder="1" applyAlignment="1" applyProtection="1" quotePrefix="1">
      <alignment/>
      <protection/>
    </xf>
    <xf numFmtId="0" fontId="8" fillId="34" borderId="0" xfId="60" applyFont="1" applyFill="1" applyProtection="1">
      <alignment/>
      <protection hidden="1"/>
    </xf>
    <xf numFmtId="9" fontId="7" fillId="33" borderId="22" xfId="60" applyNumberFormat="1" applyFont="1" applyFill="1" applyBorder="1" applyAlignment="1" applyProtection="1">
      <alignment/>
      <protection/>
    </xf>
    <xf numFmtId="0" fontId="15" fillId="35" borderId="0" xfId="60" applyFont="1" applyFill="1" applyBorder="1" applyAlignment="1" applyProtection="1" quotePrefix="1">
      <alignment/>
      <protection/>
    </xf>
    <xf numFmtId="9" fontId="15" fillId="35" borderId="11" xfId="60" applyNumberFormat="1" applyFont="1" applyFill="1" applyBorder="1" applyAlignment="1" applyProtection="1">
      <alignment horizontal="right"/>
      <protection/>
    </xf>
    <xf numFmtId="9" fontId="15" fillId="35" borderId="22" xfId="60" applyNumberFormat="1" applyFont="1" applyFill="1" applyBorder="1" applyAlignment="1" applyProtection="1">
      <alignment horizontal="right"/>
      <protection/>
    </xf>
    <xf numFmtId="9" fontId="3" fillId="33" borderId="0" xfId="59" applyNumberFormat="1" applyFont="1" applyFill="1" applyAlignment="1" applyProtection="1">
      <alignment/>
      <protection hidden="1"/>
    </xf>
    <xf numFmtId="194" fontId="15" fillId="38" borderId="20" xfId="60" applyNumberFormat="1" applyFont="1" applyFill="1" applyBorder="1" applyAlignment="1" applyProtection="1">
      <alignment horizontal="right"/>
      <protection/>
    </xf>
    <xf numFmtId="216" fontId="23" fillId="37" borderId="0" xfId="42" applyNumberFormat="1" applyFont="1" applyFill="1" applyAlignment="1" applyProtection="1">
      <alignment horizontal="right"/>
      <protection/>
    </xf>
    <xf numFmtId="3" fontId="8" fillId="39" borderId="0" xfId="0" applyNumberFormat="1" applyFont="1" applyFill="1" applyAlignment="1" applyProtection="1">
      <alignment/>
      <protection/>
    </xf>
    <xf numFmtId="3" fontId="3" fillId="39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>
      <alignment/>
    </xf>
    <xf numFmtId="3" fontId="3" fillId="33" borderId="0" xfId="0" applyNumberFormat="1" applyFont="1" applyFill="1" applyAlignment="1" applyProtection="1">
      <alignment/>
      <protection/>
    </xf>
    <xf numFmtId="3" fontId="5" fillId="40" borderId="17" xfId="60" applyNumberFormat="1" applyFont="1" applyFill="1" applyBorder="1" applyAlignment="1" applyProtection="1">
      <alignment horizontal="center"/>
      <protection/>
    </xf>
    <xf numFmtId="3" fontId="12" fillId="37" borderId="0" xfId="0" applyNumberFormat="1" applyFont="1" applyFill="1" applyAlignment="1" applyProtection="1">
      <alignment/>
      <protection/>
    </xf>
    <xf numFmtId="3" fontId="12" fillId="36" borderId="0" xfId="0" applyNumberFormat="1" applyFont="1" applyFill="1" applyBorder="1" applyAlignment="1" applyProtection="1">
      <alignment horizontal="center"/>
      <protection/>
    </xf>
    <xf numFmtId="3" fontId="12" fillId="37" borderId="0" xfId="0" applyNumberFormat="1" applyFont="1" applyFill="1" applyAlignment="1" applyProtection="1">
      <alignment horizontal="center"/>
      <protection/>
    </xf>
    <xf numFmtId="3" fontId="8" fillId="33" borderId="0" xfId="0" applyNumberFormat="1" applyFont="1" applyFill="1" applyAlignment="1" applyProtection="1">
      <alignment/>
      <protection/>
    </xf>
    <xf numFmtId="3" fontId="9" fillId="39" borderId="0" xfId="0" applyNumberFormat="1" applyFont="1" applyFill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0" fillId="35" borderId="0" xfId="0" applyNumberFormat="1" applyFont="1" applyFill="1" applyBorder="1" applyAlignment="1" applyProtection="1">
      <alignment horizontal="center"/>
      <protection/>
    </xf>
    <xf numFmtId="3" fontId="3" fillId="37" borderId="0" xfId="0" applyNumberFormat="1" applyFont="1" applyFill="1" applyAlignment="1" applyProtection="1">
      <alignment/>
      <protection/>
    </xf>
    <xf numFmtId="3" fontId="3" fillId="34" borderId="0" xfId="59" applyNumberFormat="1" applyFont="1" applyFill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 horizontal="left"/>
      <protection/>
    </xf>
    <xf numFmtId="3" fontId="7" fillId="36" borderId="11" xfId="0" applyNumberFormat="1" applyFont="1" applyFill="1" applyBorder="1" applyAlignment="1" applyProtection="1">
      <alignment/>
      <protection/>
    </xf>
    <xf numFmtId="3" fontId="7" fillId="35" borderId="11" xfId="0" applyNumberFormat="1" applyFont="1" applyFill="1" applyBorder="1" applyAlignment="1" applyProtection="1">
      <alignment/>
      <protection/>
    </xf>
    <xf numFmtId="3" fontId="7" fillId="35" borderId="29" xfId="0" applyNumberFormat="1" applyFont="1" applyFill="1" applyBorder="1" applyAlignment="1" applyProtection="1">
      <alignment/>
      <protection/>
    </xf>
    <xf numFmtId="3" fontId="13" fillId="35" borderId="0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Alignment="1">
      <alignment/>
    </xf>
    <xf numFmtId="3" fontId="7" fillId="35" borderId="22" xfId="0" applyNumberFormat="1" applyFont="1" applyFill="1" applyBorder="1" applyAlignment="1" applyProtection="1">
      <alignment/>
      <protection/>
    </xf>
    <xf numFmtId="3" fontId="11" fillId="39" borderId="0" xfId="0" applyNumberFormat="1" applyFont="1" applyFill="1" applyAlignment="1" applyProtection="1">
      <alignment/>
      <protection/>
    </xf>
    <xf numFmtId="3" fontId="11" fillId="33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3" fillId="34" borderId="0" xfId="0" applyNumberFormat="1" applyFont="1" applyFill="1" applyAlignment="1" applyProtection="1">
      <alignment/>
      <protection/>
    </xf>
    <xf numFmtId="3" fontId="3" fillId="33" borderId="0" xfId="59" applyNumberFormat="1" applyFont="1" applyFill="1" applyAlignment="1" applyProtection="1">
      <alignment/>
      <protection/>
    </xf>
    <xf numFmtId="3" fontId="7" fillId="35" borderId="22" xfId="0" applyNumberFormat="1" applyFont="1" applyFill="1" applyBorder="1" applyAlignment="1" applyProtection="1">
      <alignment/>
      <protection locked="0"/>
    </xf>
    <xf numFmtId="3" fontId="4" fillId="33" borderId="0" xfId="59" applyNumberFormat="1" applyFont="1" applyFill="1" applyAlignment="1" applyProtection="1">
      <alignment/>
      <protection/>
    </xf>
    <xf numFmtId="3" fontId="4" fillId="34" borderId="0" xfId="59" applyNumberFormat="1" applyFont="1" applyFill="1" applyAlignment="1" applyProtection="1">
      <alignment/>
      <protection/>
    </xf>
    <xf numFmtId="3" fontId="7" fillId="36" borderId="0" xfId="0" applyNumberFormat="1" applyFont="1" applyFill="1" applyBorder="1" applyAlignment="1" applyProtection="1">
      <alignment/>
      <protection/>
    </xf>
    <xf numFmtId="3" fontId="12" fillId="35" borderId="0" xfId="0" applyNumberFormat="1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4" fillId="37" borderId="0" xfId="42" applyNumberFormat="1" applyFont="1" applyFill="1" applyAlignment="1" applyProtection="1">
      <alignment/>
      <protection/>
    </xf>
    <xf numFmtId="3" fontId="6" fillId="35" borderId="0" xfId="42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 quotePrefix="1">
      <alignment horizontal="left"/>
      <protection/>
    </xf>
    <xf numFmtId="3" fontId="3" fillId="37" borderId="0" xfId="42" applyNumberFormat="1" applyFont="1" applyFill="1" applyAlignment="1" applyProtection="1">
      <alignment/>
      <protection/>
    </xf>
    <xf numFmtId="3" fontId="7" fillId="35" borderId="0" xfId="42" applyNumberFormat="1" applyFont="1" applyFill="1" applyBorder="1" applyAlignment="1" applyProtection="1">
      <alignment/>
      <protection/>
    </xf>
    <xf numFmtId="3" fontId="11" fillId="34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3" fontId="21" fillId="34" borderId="0" xfId="0" applyNumberFormat="1" applyFont="1" applyFill="1" applyAlignment="1">
      <alignment/>
    </xf>
    <xf numFmtId="3" fontId="3" fillId="34" borderId="0" xfId="0" applyNumberFormat="1" applyFont="1" applyFill="1" applyAlignment="1" applyProtection="1">
      <alignment/>
      <protection locked="0"/>
    </xf>
    <xf numFmtId="3" fontId="5" fillId="40" borderId="17" xfId="60" applyNumberFormat="1" applyFont="1" applyFill="1" applyBorder="1" applyAlignment="1" applyProtection="1">
      <alignment horizontal="center" wrapText="1"/>
      <protection/>
    </xf>
    <xf numFmtId="3" fontId="3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7" fillId="35" borderId="0" xfId="59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/>
      <protection locked="0"/>
    </xf>
    <xf numFmtId="3" fontId="7" fillId="35" borderId="21" xfId="0" applyNumberFormat="1" applyFont="1" applyFill="1" applyBorder="1" applyAlignment="1" applyProtection="1">
      <alignment/>
      <protection/>
    </xf>
    <xf numFmtId="3" fontId="7" fillId="35" borderId="21" xfId="0" applyNumberFormat="1" applyFont="1" applyFill="1" applyBorder="1" applyAlignment="1" applyProtection="1">
      <alignment/>
      <protection locked="0"/>
    </xf>
    <xf numFmtId="3" fontId="7" fillId="36" borderId="21" xfId="0" applyNumberFormat="1" applyFont="1" applyFill="1" applyBorder="1" applyAlignment="1" applyProtection="1">
      <alignment/>
      <protection/>
    </xf>
    <xf numFmtId="3" fontId="3" fillId="39" borderId="0" xfId="0" applyNumberFormat="1" applyFont="1" applyFill="1" applyAlignment="1" applyProtection="1">
      <alignment/>
      <protection locked="0"/>
    </xf>
    <xf numFmtId="3" fontId="3" fillId="34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4" fontId="6" fillId="38" borderId="16" xfId="42" applyNumberFormat="1" applyFont="1" applyFill="1" applyBorder="1" applyAlignment="1" applyProtection="1">
      <alignment/>
      <protection/>
    </xf>
    <xf numFmtId="4" fontId="4" fillId="37" borderId="0" xfId="42" applyNumberFormat="1" applyFont="1" applyFill="1" applyAlignment="1" applyProtection="1">
      <alignment/>
      <protection/>
    </xf>
    <xf numFmtId="4" fontId="6" fillId="36" borderId="11" xfId="42" applyNumberFormat="1" applyFont="1" applyFill="1" applyBorder="1" applyAlignment="1" applyProtection="1">
      <alignment/>
      <protection/>
    </xf>
    <xf numFmtId="4" fontId="6" fillId="35" borderId="11" xfId="42" applyNumberFormat="1" applyFont="1" applyFill="1" applyBorder="1" applyAlignment="1" applyProtection="1">
      <alignment/>
      <protection/>
    </xf>
    <xf numFmtId="4" fontId="6" fillId="35" borderId="22" xfId="42" applyNumberFormat="1" applyFont="1" applyFill="1" applyBorder="1" applyAlignment="1" applyProtection="1">
      <alignment/>
      <protection locked="0"/>
    </xf>
    <xf numFmtId="4" fontId="7" fillId="38" borderId="16" xfId="42" applyNumberFormat="1" applyFont="1" applyFill="1" applyBorder="1" applyAlignment="1" applyProtection="1">
      <alignment/>
      <protection/>
    </xf>
    <xf numFmtId="4" fontId="3" fillId="37" borderId="0" xfId="42" applyNumberFormat="1" applyFont="1" applyFill="1" applyAlignment="1" applyProtection="1">
      <alignment/>
      <protection/>
    </xf>
    <xf numFmtId="4" fontId="7" fillId="36" borderId="11" xfId="42" applyNumberFormat="1" applyFont="1" applyFill="1" applyBorder="1" applyAlignment="1" applyProtection="1">
      <alignment/>
      <protection/>
    </xf>
    <xf numFmtId="4" fontId="7" fillId="35" borderId="11" xfId="42" applyNumberFormat="1" applyFont="1" applyFill="1" applyBorder="1" applyAlignment="1" applyProtection="1">
      <alignment/>
      <protection/>
    </xf>
    <xf numFmtId="4" fontId="7" fillId="35" borderId="22" xfId="42" applyNumberFormat="1" applyFont="1" applyFill="1" applyBorder="1" applyAlignment="1" applyProtection="1">
      <alignment/>
      <protection locked="0"/>
    </xf>
    <xf numFmtId="0" fontId="4" fillId="33" borderId="0" xfId="60" applyFont="1" applyFill="1" applyProtection="1">
      <alignment/>
      <protection/>
    </xf>
    <xf numFmtId="0" fontId="3" fillId="37" borderId="0" xfId="60" applyFont="1" applyFill="1" applyProtection="1">
      <alignment/>
      <protection/>
    </xf>
    <xf numFmtId="40" fontId="6" fillId="36" borderId="11" xfId="0" applyNumberFormat="1" applyFont="1" applyFill="1" applyBorder="1" applyAlignment="1" applyProtection="1">
      <alignment/>
      <protection/>
    </xf>
    <xf numFmtId="196" fontId="14" fillId="35" borderId="23" xfId="60" applyNumberFormat="1" applyFont="1" applyFill="1" applyBorder="1" applyAlignment="1" applyProtection="1">
      <alignment/>
      <protection/>
    </xf>
    <xf numFmtId="0" fontId="7" fillId="35" borderId="11" xfId="60" applyNumberFormat="1" applyFont="1" applyFill="1" applyBorder="1" applyAlignment="1" applyProtection="1" quotePrefix="1">
      <alignment horizontal="right"/>
      <protection/>
    </xf>
    <xf numFmtId="3" fontId="5" fillId="40" borderId="30" xfId="60" applyNumberFormat="1" applyFont="1" applyFill="1" applyBorder="1" applyAlignment="1" applyProtection="1">
      <alignment horizontal="center" wrapText="1"/>
      <protection/>
    </xf>
    <xf numFmtId="3" fontId="5" fillId="40" borderId="31" xfId="60" applyNumberFormat="1" applyFont="1" applyFill="1" applyBorder="1" applyAlignment="1" applyProtection="1">
      <alignment horizontal="center" wrapText="1"/>
      <protection/>
    </xf>
    <xf numFmtId="3" fontId="5" fillId="40" borderId="32" xfId="60" applyNumberFormat="1" applyFont="1" applyFill="1" applyBorder="1" applyAlignment="1" applyProtection="1">
      <alignment horizontal="center" wrapText="1"/>
      <protection/>
    </xf>
    <xf numFmtId="0" fontId="5" fillId="40" borderId="30" xfId="60" applyFont="1" applyFill="1" applyBorder="1" applyAlignment="1" applyProtection="1">
      <alignment horizontal="center" wrapText="1"/>
      <protection/>
    </xf>
    <xf numFmtId="0" fontId="5" fillId="40" borderId="31" xfId="60" applyFont="1" applyFill="1" applyBorder="1" applyAlignment="1" applyProtection="1">
      <alignment horizontal="center" wrapText="1"/>
      <protection/>
    </xf>
    <xf numFmtId="0" fontId="5" fillId="40" borderId="32" xfId="60" applyFont="1" applyFill="1" applyBorder="1" applyAlignment="1" applyProtection="1">
      <alignment horizontal="center" wrapText="1"/>
      <protection/>
    </xf>
    <xf numFmtId="0" fontId="17" fillId="40" borderId="30" xfId="60" applyFont="1" applyFill="1" applyBorder="1" applyAlignment="1" applyProtection="1">
      <alignment horizontal="center" wrapText="1"/>
      <protection/>
    </xf>
    <xf numFmtId="0" fontId="17" fillId="40" borderId="31" xfId="60" applyFont="1" applyFill="1" applyBorder="1" applyAlignment="1" applyProtection="1">
      <alignment horizontal="center" wrapText="1"/>
      <protection/>
    </xf>
    <xf numFmtId="0" fontId="17" fillId="40" borderId="32" xfId="6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KPN (Qs 2000 and 2001) (2002-03-14)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80</xdr:row>
      <xdr:rowOff>66675</xdr:rowOff>
    </xdr:from>
    <xdr:to>
      <xdr:col>2</xdr:col>
      <xdr:colOff>76200</xdr:colOff>
      <xdr:row>96</xdr:row>
      <xdr:rowOff>85725</xdr:rowOff>
    </xdr:to>
    <xdr:grpSp>
      <xdr:nvGrpSpPr>
        <xdr:cNvPr id="1" name="Group 14"/>
        <xdr:cNvGrpSpPr>
          <a:grpSpLocks/>
        </xdr:cNvGrpSpPr>
      </xdr:nvGrpSpPr>
      <xdr:grpSpPr>
        <a:xfrm>
          <a:off x="152400" y="12649200"/>
          <a:ext cx="85725" cy="2609850"/>
          <a:chOff x="15" y="181"/>
          <a:chExt cx="18" cy="258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5" y="181"/>
            <a:ext cx="0" cy="2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PN Arial"/>
                <a:ea typeface="KPN Arial"/>
                <a:cs typeface="KPN Arial"/>
              </a:rPr>
              <a:t/>
            </a:r>
          </a:p>
        </xdr:txBody>
      </xdr:sp>
      <xdr:sp>
        <xdr:nvSpPr>
          <xdr:cNvPr id="3" name="Line 16"/>
          <xdr:cNvSpPr>
            <a:spLocks/>
          </xdr:cNvSpPr>
        </xdr:nvSpPr>
        <xdr:spPr>
          <a:xfrm>
            <a:off x="15" y="326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PN Arial"/>
                <a:ea typeface="KPN Arial"/>
                <a:cs typeface="KPN Arial"/>
              </a:rPr>
              <a:t/>
            </a:r>
          </a:p>
        </xdr:txBody>
      </xdr:sp>
      <xdr:sp>
        <xdr:nvSpPr>
          <xdr:cNvPr id="4" name="Line 17"/>
          <xdr:cNvSpPr>
            <a:spLocks/>
          </xdr:cNvSpPr>
        </xdr:nvSpPr>
        <xdr:spPr>
          <a:xfrm>
            <a:off x="15" y="438"/>
            <a:ext cx="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PN Arial"/>
                <a:ea typeface="KPN Arial"/>
                <a:cs typeface="KPN Arial"/>
              </a:rPr>
              <a:t/>
            </a:r>
          </a:p>
        </xdr:txBody>
      </xdr:sp>
      <xdr:sp>
        <xdr:nvSpPr>
          <xdr:cNvPr id="5" name="Line 18"/>
          <xdr:cNvSpPr>
            <a:spLocks/>
          </xdr:cNvSpPr>
        </xdr:nvSpPr>
        <xdr:spPr>
          <a:xfrm>
            <a:off x="16" y="181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PN Arial"/>
                <a:ea typeface="KPN Arial"/>
                <a:cs typeface="KPN Arial"/>
              </a:rPr>
              <a:t/>
            </a:r>
          </a:p>
        </xdr:txBody>
      </xdr:sp>
      <xdr:sp>
        <xdr:nvSpPr>
          <xdr:cNvPr id="6" name="Line 19"/>
          <xdr:cNvSpPr>
            <a:spLocks/>
          </xdr:cNvSpPr>
        </xdr:nvSpPr>
        <xdr:spPr>
          <a:xfrm>
            <a:off x="15" y="19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PN Arial"/>
                <a:ea typeface="KPN Arial"/>
                <a:cs typeface="KPN 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tabSelected="1" zoomScaleSheetLayoutView="115" zoomScalePageLayoutView="0" workbookViewId="0" topLeftCell="A1">
      <selection activeCell="E69" sqref="E69"/>
    </sheetView>
  </sheetViews>
  <sheetFormatPr defaultColWidth="9.00390625" defaultRowHeight="12.75"/>
  <cols>
    <col min="1" max="1" width="1.25" style="312" customWidth="1"/>
    <col min="2" max="2" width="0.875" style="318" customWidth="1"/>
    <col min="3" max="3" width="44.625" style="362" customWidth="1"/>
    <col min="4" max="4" width="1.75390625" style="362" customWidth="1"/>
    <col min="5" max="5" width="9.00390625" style="362" customWidth="1"/>
    <col min="6" max="6" width="1.75390625" style="362" customWidth="1"/>
    <col min="7" max="10" width="9.00390625" style="362" customWidth="1"/>
    <col min="11" max="11" width="1.75390625" style="312" customWidth="1"/>
    <col min="12" max="12" width="1.75390625" style="362" customWidth="1"/>
    <col min="13" max="13" width="9.00390625" style="362" customWidth="1"/>
    <col min="14" max="14" width="1.75390625" style="362" customWidth="1"/>
    <col min="15" max="18" width="9.00390625" style="362" customWidth="1"/>
    <col min="19" max="19" width="0.875" style="312" customWidth="1"/>
    <col min="20" max="20" width="1.25" style="312" customWidth="1"/>
    <col min="21" max="16384" width="9.125" style="312" customWidth="1"/>
  </cols>
  <sheetData>
    <row r="1" spans="1:20" ht="9" customHeight="1">
      <c r="A1" s="310"/>
      <c r="B1" s="310"/>
      <c r="C1" s="311"/>
      <c r="D1" s="311"/>
      <c r="E1" s="311"/>
      <c r="F1" s="311"/>
      <c r="G1" s="311"/>
      <c r="H1" s="311"/>
      <c r="I1" s="311"/>
      <c r="J1" s="311"/>
      <c r="K1" s="310"/>
      <c r="L1" s="311"/>
      <c r="M1" s="311"/>
      <c r="N1" s="311"/>
      <c r="O1" s="311"/>
      <c r="P1" s="311"/>
      <c r="Q1" s="311"/>
      <c r="R1" s="311"/>
      <c r="S1" s="310"/>
      <c r="T1" s="310"/>
    </row>
    <row r="2" spans="1:20" ht="12" customHeight="1">
      <c r="A2" s="310"/>
      <c r="B2" s="313"/>
      <c r="C2" s="314" t="s">
        <v>142</v>
      </c>
      <c r="D2" s="315"/>
      <c r="E2" s="378" t="s">
        <v>208</v>
      </c>
      <c r="F2" s="379"/>
      <c r="G2" s="379"/>
      <c r="H2" s="379"/>
      <c r="I2" s="379"/>
      <c r="J2" s="380"/>
      <c r="K2" s="313"/>
      <c r="L2" s="317"/>
      <c r="M2" s="378" t="s">
        <v>209</v>
      </c>
      <c r="N2" s="379"/>
      <c r="O2" s="379"/>
      <c r="P2" s="379"/>
      <c r="Q2" s="379"/>
      <c r="R2" s="380"/>
      <c r="S2" s="318"/>
      <c r="T2" s="310"/>
    </row>
    <row r="3" spans="1:20" ht="15" customHeight="1">
      <c r="A3" s="319"/>
      <c r="C3" s="320" t="s">
        <v>4</v>
      </c>
      <c r="D3" s="315"/>
      <c r="E3" s="177">
        <v>2004</v>
      </c>
      <c r="F3" s="317"/>
      <c r="G3" s="316" t="s">
        <v>126</v>
      </c>
      <c r="H3" s="93" t="s">
        <v>127</v>
      </c>
      <c r="I3" s="93" t="s">
        <v>128</v>
      </c>
      <c r="J3" s="93" t="s">
        <v>119</v>
      </c>
      <c r="K3" s="321"/>
      <c r="L3" s="317"/>
      <c r="M3" s="177">
        <v>2004</v>
      </c>
      <c r="N3" s="317"/>
      <c r="O3" s="316" t="s">
        <v>126</v>
      </c>
      <c r="P3" s="93" t="s">
        <v>127</v>
      </c>
      <c r="Q3" s="93" t="s">
        <v>128</v>
      </c>
      <c r="R3" s="93" t="s">
        <v>119</v>
      </c>
      <c r="S3" s="321"/>
      <c r="T3" s="319"/>
    </row>
    <row r="4" spans="1:20" ht="12.75" customHeight="1">
      <c r="A4" s="310"/>
      <c r="C4" s="312"/>
      <c r="D4" s="322"/>
      <c r="E4" s="322"/>
      <c r="F4" s="322"/>
      <c r="G4" s="316"/>
      <c r="H4" s="93"/>
      <c r="I4" s="93"/>
      <c r="J4" s="93"/>
      <c r="K4" s="318"/>
      <c r="L4" s="322"/>
      <c r="M4" s="322"/>
      <c r="N4" s="322"/>
      <c r="O4" s="316"/>
      <c r="P4" s="93"/>
      <c r="Q4" s="93"/>
      <c r="R4" s="93"/>
      <c r="S4" s="318"/>
      <c r="T4" s="310"/>
    </row>
    <row r="5" spans="1:20" ht="12.75" customHeight="1">
      <c r="A5" s="310"/>
      <c r="C5" s="313"/>
      <c r="D5" s="322"/>
      <c r="E5" s="322"/>
      <c r="F5" s="322"/>
      <c r="G5" s="323"/>
      <c r="H5" s="313"/>
      <c r="I5" s="313"/>
      <c r="J5" s="313"/>
      <c r="K5" s="318"/>
      <c r="L5" s="322"/>
      <c r="M5" s="322"/>
      <c r="N5" s="322"/>
      <c r="O5" s="323"/>
      <c r="P5" s="313"/>
      <c r="Q5" s="313"/>
      <c r="R5" s="313"/>
      <c r="S5" s="318"/>
      <c r="T5" s="310"/>
    </row>
    <row r="6" spans="1:21" ht="12.75" customHeight="1">
      <c r="A6" s="310"/>
      <c r="C6" s="324" t="s">
        <v>143</v>
      </c>
      <c r="D6" s="322"/>
      <c r="E6" s="200">
        <f>SUM(G6:J6)</f>
        <v>11630</v>
      </c>
      <c r="F6" s="322"/>
      <c r="G6" s="325">
        <v>2960</v>
      </c>
      <c r="H6" s="326">
        <v>2934</v>
      </c>
      <c r="I6" s="326">
        <v>2868</v>
      </c>
      <c r="J6" s="327">
        <v>2868</v>
      </c>
      <c r="K6" s="328"/>
      <c r="L6" s="322"/>
      <c r="M6" s="200">
        <f>SUM(O6:R6)</f>
        <v>11731</v>
      </c>
      <c r="N6" s="322"/>
      <c r="O6" s="325">
        <f>O66</f>
        <v>2953</v>
      </c>
      <c r="P6" s="326">
        <f>P66</f>
        <v>2948</v>
      </c>
      <c r="Q6" s="326">
        <f>Q66</f>
        <v>2927</v>
      </c>
      <c r="R6" s="327">
        <f>R66</f>
        <v>2903</v>
      </c>
      <c r="S6" s="328"/>
      <c r="T6" s="310"/>
      <c r="U6" s="329"/>
    </row>
    <row r="7" spans="1:21" ht="12.75" customHeight="1">
      <c r="A7" s="310"/>
      <c r="C7" s="324" t="s">
        <v>144</v>
      </c>
      <c r="D7" s="322"/>
      <c r="E7" s="200"/>
      <c r="F7" s="322"/>
      <c r="G7" s="325"/>
      <c r="H7" s="326"/>
      <c r="I7" s="326"/>
      <c r="J7" s="330"/>
      <c r="K7" s="328"/>
      <c r="L7" s="322"/>
      <c r="M7" s="200">
        <f>SUM(O7:R7)</f>
        <v>180</v>
      </c>
      <c r="N7" s="322"/>
      <c r="O7" s="325">
        <v>48</v>
      </c>
      <c r="P7" s="326">
        <v>46</v>
      </c>
      <c r="Q7" s="326">
        <v>46</v>
      </c>
      <c r="R7" s="330">
        <v>40</v>
      </c>
      <c r="S7" s="328"/>
      <c r="T7" s="310"/>
      <c r="U7" s="329"/>
    </row>
    <row r="8" spans="1:21" ht="12.75" customHeight="1">
      <c r="A8" s="310"/>
      <c r="C8" s="324" t="s">
        <v>145</v>
      </c>
      <c r="D8" s="322"/>
      <c r="E8" s="200">
        <f>SUM(G8:J8)</f>
        <v>189</v>
      </c>
      <c r="F8" s="322"/>
      <c r="G8" s="325">
        <v>48</v>
      </c>
      <c r="H8" s="326">
        <v>23</v>
      </c>
      <c r="I8" s="326">
        <v>42</v>
      </c>
      <c r="J8" s="330">
        <v>76</v>
      </c>
      <c r="K8" s="328"/>
      <c r="L8" s="322"/>
      <c r="M8" s="200">
        <f>SUM(O8:R8)</f>
        <v>191</v>
      </c>
      <c r="N8" s="322"/>
      <c r="O8" s="325">
        <v>49</v>
      </c>
      <c r="P8" s="326">
        <v>23</v>
      </c>
      <c r="Q8" s="326">
        <v>43</v>
      </c>
      <c r="R8" s="330">
        <v>76</v>
      </c>
      <c r="S8" s="328"/>
      <c r="T8" s="310"/>
      <c r="U8" s="329"/>
    </row>
    <row r="9" spans="1:21" ht="12.75" customHeight="1">
      <c r="A9" s="331"/>
      <c r="C9" s="332" t="s">
        <v>5</v>
      </c>
      <c r="D9" s="201"/>
      <c r="E9" s="201">
        <f>SUM(G9:J9)</f>
        <v>11819</v>
      </c>
      <c r="F9" s="201"/>
      <c r="G9" s="333">
        <f>SUM(G6:G8)</f>
        <v>3008</v>
      </c>
      <c r="H9" s="334">
        <f>SUM(H6:H8)</f>
        <v>2957</v>
      </c>
      <c r="I9" s="334">
        <f>SUM(I6:I8)</f>
        <v>2910</v>
      </c>
      <c r="J9" s="334">
        <f>SUM(J6:J8)</f>
        <v>2944</v>
      </c>
      <c r="K9" s="332"/>
      <c r="L9" s="201"/>
      <c r="M9" s="201">
        <f>SUM(O9:R9)</f>
        <v>12102</v>
      </c>
      <c r="N9" s="201"/>
      <c r="O9" s="333">
        <f>SUM(O6:O8)</f>
        <v>3050</v>
      </c>
      <c r="P9" s="334">
        <f>SUM(P6:P8)</f>
        <v>3017</v>
      </c>
      <c r="Q9" s="334">
        <f>SUM(Q6:Q8)</f>
        <v>3016</v>
      </c>
      <c r="R9" s="334">
        <f>SUM(R6:R8)</f>
        <v>3019</v>
      </c>
      <c r="S9" s="332"/>
      <c r="T9" s="331"/>
      <c r="U9" s="329"/>
    </row>
    <row r="10" spans="1:21" ht="12.75" customHeight="1">
      <c r="A10" s="310"/>
      <c r="C10" s="313"/>
      <c r="D10" s="322"/>
      <c r="E10" s="322"/>
      <c r="F10" s="322"/>
      <c r="G10" s="335"/>
      <c r="H10" s="336"/>
      <c r="I10" s="336"/>
      <c r="J10" s="336"/>
      <c r="K10" s="318"/>
      <c r="L10" s="322"/>
      <c r="M10" s="322"/>
      <c r="N10" s="322"/>
      <c r="O10" s="335"/>
      <c r="P10" s="336"/>
      <c r="Q10" s="336"/>
      <c r="R10" s="336"/>
      <c r="S10" s="318"/>
      <c r="T10" s="310"/>
      <c r="U10" s="329"/>
    </row>
    <row r="11" spans="1:21" ht="12.75" customHeight="1">
      <c r="A11" s="310"/>
      <c r="C11" s="324" t="s">
        <v>6</v>
      </c>
      <c r="D11" s="322"/>
      <c r="E11" s="200">
        <f aca="true" t="shared" si="0" ref="E11:E18">SUM(G11:J11)</f>
        <v>1706</v>
      </c>
      <c r="F11" s="322"/>
      <c r="G11" s="325">
        <v>423</v>
      </c>
      <c r="H11" s="326">
        <v>415</v>
      </c>
      <c r="I11" s="326">
        <v>444</v>
      </c>
      <c r="J11" s="337">
        <v>424</v>
      </c>
      <c r="K11" s="328"/>
      <c r="L11" s="322"/>
      <c r="M11" s="200">
        <f>SUM(O11:R11)</f>
        <v>1722</v>
      </c>
      <c r="N11" s="322"/>
      <c r="O11" s="325">
        <v>468</v>
      </c>
      <c r="P11" s="326">
        <v>440</v>
      </c>
      <c r="Q11" s="326">
        <v>407</v>
      </c>
      <c r="R11" s="337">
        <v>407</v>
      </c>
      <c r="S11" s="328"/>
      <c r="T11" s="310"/>
      <c r="U11" s="329"/>
    </row>
    <row r="12" spans="1:21" ht="12.75" customHeight="1">
      <c r="A12" s="310"/>
      <c r="C12" s="324" t="s">
        <v>7</v>
      </c>
      <c r="D12" s="322"/>
      <c r="E12" s="200">
        <f t="shared" si="0"/>
        <v>984</v>
      </c>
      <c r="F12" s="322"/>
      <c r="G12" s="325">
        <v>252</v>
      </c>
      <c r="H12" s="326">
        <v>273</v>
      </c>
      <c r="I12" s="326">
        <v>249</v>
      </c>
      <c r="J12" s="337">
        <v>210</v>
      </c>
      <c r="K12" s="328"/>
      <c r="L12" s="322"/>
      <c r="M12" s="200">
        <f>SUM(O12:R12)</f>
        <v>1014</v>
      </c>
      <c r="N12" s="322"/>
      <c r="O12" s="325">
        <v>257</v>
      </c>
      <c r="P12" s="326">
        <v>273</v>
      </c>
      <c r="Q12" s="326">
        <v>266</v>
      </c>
      <c r="R12" s="337">
        <v>218</v>
      </c>
      <c r="S12" s="328"/>
      <c r="T12" s="310"/>
      <c r="U12" s="329"/>
    </row>
    <row r="13" spans="1:21" ht="12.75" customHeight="1">
      <c r="A13" s="310"/>
      <c r="C13" s="324" t="s">
        <v>10</v>
      </c>
      <c r="D13" s="322"/>
      <c r="E13" s="200">
        <f t="shared" si="0"/>
        <v>3911</v>
      </c>
      <c r="F13" s="322"/>
      <c r="G13" s="325">
        <v>999</v>
      </c>
      <c r="H13" s="326">
        <v>995</v>
      </c>
      <c r="I13" s="326">
        <v>947</v>
      </c>
      <c r="J13" s="337">
        <v>970</v>
      </c>
      <c r="K13" s="328"/>
      <c r="L13" s="322"/>
      <c r="M13" s="200">
        <f>SUM(O13:R13)</f>
        <v>3953</v>
      </c>
      <c r="N13" s="322"/>
      <c r="O13" s="325">
        <v>993</v>
      </c>
      <c r="P13" s="326">
        <v>1010</v>
      </c>
      <c r="Q13" s="326">
        <v>967</v>
      </c>
      <c r="R13" s="337">
        <v>983</v>
      </c>
      <c r="S13" s="328"/>
      <c r="T13" s="310"/>
      <c r="U13" s="329"/>
    </row>
    <row r="14" spans="1:21" ht="12.75" customHeight="1">
      <c r="A14" s="310"/>
      <c r="C14" s="324" t="s">
        <v>23</v>
      </c>
      <c r="D14" s="322"/>
      <c r="E14" s="200">
        <f t="shared" si="0"/>
        <v>530</v>
      </c>
      <c r="F14" s="322"/>
      <c r="G14" s="325">
        <v>182</v>
      </c>
      <c r="H14" s="326">
        <v>104</v>
      </c>
      <c r="I14" s="326">
        <v>100</v>
      </c>
      <c r="J14" s="337">
        <v>144</v>
      </c>
      <c r="K14" s="328"/>
      <c r="L14" s="322"/>
      <c r="M14" s="200">
        <f>SUM(O14:R14)</f>
        <v>559</v>
      </c>
      <c r="N14" s="322"/>
      <c r="O14" s="325">
        <v>191</v>
      </c>
      <c r="P14" s="326">
        <v>112</v>
      </c>
      <c r="Q14" s="326">
        <v>108</v>
      </c>
      <c r="R14" s="337">
        <v>148</v>
      </c>
      <c r="S14" s="328"/>
      <c r="T14" s="310"/>
      <c r="U14" s="329"/>
    </row>
    <row r="15" spans="1:21" ht="12.75" customHeight="1">
      <c r="A15" s="310"/>
      <c r="C15" s="324" t="s">
        <v>144</v>
      </c>
      <c r="D15" s="322"/>
      <c r="E15" s="200">
        <f t="shared" si="0"/>
        <v>-147</v>
      </c>
      <c r="F15" s="322"/>
      <c r="G15" s="325">
        <v>-39</v>
      </c>
      <c r="H15" s="326">
        <v>-37</v>
      </c>
      <c r="I15" s="326">
        <v>-38</v>
      </c>
      <c r="J15" s="337">
        <v>-33</v>
      </c>
      <c r="K15" s="328"/>
      <c r="L15" s="322"/>
      <c r="M15" s="200"/>
      <c r="N15" s="322"/>
      <c r="O15" s="325"/>
      <c r="P15" s="326"/>
      <c r="Q15" s="326"/>
      <c r="R15" s="337"/>
      <c r="S15" s="328"/>
      <c r="T15" s="310"/>
      <c r="U15" s="329"/>
    </row>
    <row r="16" spans="1:21" ht="12.75" customHeight="1">
      <c r="A16" s="310"/>
      <c r="C16" s="324" t="s">
        <v>131</v>
      </c>
      <c r="D16" s="322"/>
      <c r="E16" s="200">
        <f>SUM(G16:J16)</f>
        <v>1933</v>
      </c>
      <c r="F16" s="322"/>
      <c r="G16" s="325">
        <v>465</v>
      </c>
      <c r="H16" s="326">
        <v>479</v>
      </c>
      <c r="I16" s="326">
        <v>482</v>
      </c>
      <c r="J16" s="337">
        <v>507</v>
      </c>
      <c r="K16" s="328"/>
      <c r="L16" s="322"/>
      <c r="M16" s="200">
        <f>SUM(O16:R16)</f>
        <v>2023</v>
      </c>
      <c r="N16" s="322"/>
      <c r="O16" s="325">
        <v>488</v>
      </c>
      <c r="P16" s="326">
        <v>497</v>
      </c>
      <c r="Q16" s="326">
        <v>513</v>
      </c>
      <c r="R16" s="337">
        <v>525</v>
      </c>
      <c r="S16" s="328"/>
      <c r="T16" s="310"/>
      <c r="U16" s="329"/>
    </row>
    <row r="17" spans="1:21" ht="12.75" customHeight="1">
      <c r="A17" s="310"/>
      <c r="C17" s="324" t="s">
        <v>132</v>
      </c>
      <c r="D17" s="322"/>
      <c r="E17" s="200">
        <f>SUM(G17:J17)</f>
        <v>257</v>
      </c>
      <c r="F17" s="322"/>
      <c r="G17" s="325">
        <v>97</v>
      </c>
      <c r="H17" s="326">
        <v>67</v>
      </c>
      <c r="I17" s="326">
        <v>46</v>
      </c>
      <c r="J17" s="337">
        <v>47</v>
      </c>
      <c r="K17" s="328"/>
      <c r="L17" s="322"/>
      <c r="M17" s="200">
        <f>SUM(O17:R17)</f>
        <v>374</v>
      </c>
      <c r="N17" s="322"/>
      <c r="O17" s="325">
        <v>121</v>
      </c>
      <c r="P17" s="326">
        <v>99</v>
      </c>
      <c r="Q17" s="326">
        <v>77</v>
      </c>
      <c r="R17" s="337">
        <v>77</v>
      </c>
      <c r="S17" s="328"/>
      <c r="T17" s="310"/>
      <c r="U17" s="329"/>
    </row>
    <row r="18" spans="1:20" s="329" customFormat="1" ht="12.75" customHeight="1">
      <c r="A18" s="331"/>
      <c r="B18" s="318"/>
      <c r="C18" s="332" t="s">
        <v>8</v>
      </c>
      <c r="D18" s="201"/>
      <c r="E18" s="201">
        <f t="shared" si="0"/>
        <v>9174</v>
      </c>
      <c r="F18" s="201"/>
      <c r="G18" s="333">
        <f>SUM(G11:G17)</f>
        <v>2379</v>
      </c>
      <c r="H18" s="334">
        <f>SUM(H11:H17)</f>
        <v>2296</v>
      </c>
      <c r="I18" s="334">
        <f>SUM(I11:I17)</f>
        <v>2230</v>
      </c>
      <c r="J18" s="334">
        <f>SUM(J11:J17)</f>
        <v>2269</v>
      </c>
      <c r="K18" s="332"/>
      <c r="L18" s="201"/>
      <c r="M18" s="201">
        <f>SUM(O18:R18)</f>
        <v>9645</v>
      </c>
      <c r="N18" s="201"/>
      <c r="O18" s="333">
        <f>SUM(O11:O17)</f>
        <v>2518</v>
      </c>
      <c r="P18" s="334">
        <f>SUM(P11:P17)</f>
        <v>2431</v>
      </c>
      <c r="Q18" s="334">
        <f>SUM(Q11:Q17)</f>
        <v>2338</v>
      </c>
      <c r="R18" s="334">
        <f>SUM(R11:R17)</f>
        <v>2358</v>
      </c>
      <c r="S18" s="332"/>
      <c r="T18" s="331"/>
    </row>
    <row r="19" spans="1:21" ht="12.75" customHeight="1">
      <c r="A19" s="310"/>
      <c r="C19" s="313"/>
      <c r="D19" s="322"/>
      <c r="E19" s="322"/>
      <c r="F19" s="322"/>
      <c r="G19" s="335"/>
      <c r="H19" s="313"/>
      <c r="I19" s="313"/>
      <c r="J19" s="313"/>
      <c r="K19" s="318"/>
      <c r="L19" s="322"/>
      <c r="M19" s="322"/>
      <c r="N19" s="322"/>
      <c r="O19" s="335"/>
      <c r="P19" s="313"/>
      <c r="Q19" s="313"/>
      <c r="R19" s="313"/>
      <c r="S19" s="318"/>
      <c r="T19" s="310"/>
      <c r="U19" s="329"/>
    </row>
    <row r="20" spans="1:20" s="329" customFormat="1" ht="12.75" customHeight="1">
      <c r="A20" s="331"/>
      <c r="B20" s="318"/>
      <c r="C20" s="332" t="s">
        <v>133</v>
      </c>
      <c r="D20" s="201"/>
      <c r="E20" s="201">
        <f>'P&amp;L, Result &amp; Margin'!E18</f>
        <v>2645</v>
      </c>
      <c r="F20" s="201"/>
      <c r="G20" s="333">
        <f>'P&amp;L, Result &amp; Margin'!G18</f>
        <v>629</v>
      </c>
      <c r="H20" s="334">
        <f>'P&amp;L, Result &amp; Margin'!H18</f>
        <v>661</v>
      </c>
      <c r="I20" s="334">
        <f>'P&amp;L, Result &amp; Margin'!I18</f>
        <v>680</v>
      </c>
      <c r="J20" s="334">
        <f>'P&amp;L, Result &amp; Margin'!J18</f>
        <v>675</v>
      </c>
      <c r="K20" s="332"/>
      <c r="L20" s="201"/>
      <c r="M20" s="201">
        <f>'P&amp;L, Result &amp; Margin'!M18</f>
        <v>2457</v>
      </c>
      <c r="N20" s="201"/>
      <c r="O20" s="333">
        <f>'P&amp;L, Result &amp; Margin'!O18</f>
        <v>532</v>
      </c>
      <c r="P20" s="334">
        <f>'P&amp;L, Result &amp; Margin'!P18</f>
        <v>586</v>
      </c>
      <c r="Q20" s="334">
        <f>'P&amp;L, Result &amp; Margin'!Q18</f>
        <v>678</v>
      </c>
      <c r="R20" s="334">
        <f>'P&amp;L, Result &amp; Margin'!R18</f>
        <v>661</v>
      </c>
      <c r="S20" s="332"/>
      <c r="T20" s="331"/>
    </row>
    <row r="21" spans="1:21" ht="12.75" customHeight="1">
      <c r="A21" s="331"/>
      <c r="C21" s="332"/>
      <c r="D21" s="201"/>
      <c r="E21" s="201"/>
      <c r="F21" s="201"/>
      <c r="G21" s="333"/>
      <c r="H21" s="334"/>
      <c r="I21" s="334"/>
      <c r="J21" s="334"/>
      <c r="K21" s="332"/>
      <c r="L21" s="201"/>
      <c r="M21" s="201"/>
      <c r="N21" s="201"/>
      <c r="O21" s="333"/>
      <c r="P21" s="334"/>
      <c r="Q21" s="334"/>
      <c r="R21" s="334"/>
      <c r="S21" s="332"/>
      <c r="T21" s="331"/>
      <c r="U21" s="329"/>
    </row>
    <row r="22" spans="1:21" ht="12.75" customHeight="1">
      <c r="A22" s="310"/>
      <c r="C22" s="324" t="s">
        <v>13</v>
      </c>
      <c r="D22" s="322"/>
      <c r="E22" s="200">
        <f>SUM(G22:J22)</f>
        <v>-589</v>
      </c>
      <c r="F22" s="322"/>
      <c r="G22" s="325">
        <v>-135</v>
      </c>
      <c r="H22" s="326">
        <v>-186</v>
      </c>
      <c r="I22" s="326">
        <v>-139</v>
      </c>
      <c r="J22" s="337">
        <v>-129</v>
      </c>
      <c r="K22" s="328"/>
      <c r="L22" s="322"/>
      <c r="M22" s="200">
        <f>SUM(O22:R22)</f>
        <v>-620</v>
      </c>
      <c r="N22" s="322"/>
      <c r="O22" s="325">
        <v>-144</v>
      </c>
      <c r="P22" s="326">
        <v>-193</v>
      </c>
      <c r="Q22" s="326">
        <v>-146</v>
      </c>
      <c r="R22" s="337">
        <v>-137</v>
      </c>
      <c r="S22" s="328"/>
      <c r="T22" s="310"/>
      <c r="U22" s="329"/>
    </row>
    <row r="23" spans="1:21" ht="12.75" customHeight="1">
      <c r="A23" s="310"/>
      <c r="C23" s="324" t="s">
        <v>211</v>
      </c>
      <c r="D23" s="322"/>
      <c r="E23" s="200">
        <f>SUM(G23:J23)</f>
        <v>1</v>
      </c>
      <c r="F23" s="322"/>
      <c r="G23" s="325">
        <v>4</v>
      </c>
      <c r="H23" s="326">
        <v>-12</v>
      </c>
      <c r="I23" s="326">
        <v>6</v>
      </c>
      <c r="J23" s="337">
        <v>3</v>
      </c>
      <c r="K23" s="328"/>
      <c r="L23" s="322"/>
      <c r="M23" s="200">
        <f>SUM(O23:R23)</f>
        <v>-11</v>
      </c>
      <c r="N23" s="322"/>
      <c r="O23" s="325">
        <v>0</v>
      </c>
      <c r="P23" s="326">
        <v>-15</v>
      </c>
      <c r="Q23" s="326">
        <v>3</v>
      </c>
      <c r="R23" s="337">
        <v>1</v>
      </c>
      <c r="S23" s="328"/>
      <c r="T23" s="310"/>
      <c r="U23" s="329"/>
    </row>
    <row r="24" spans="1:21" ht="12.75" customHeight="1">
      <c r="A24" s="310"/>
      <c r="C24" s="332"/>
      <c r="D24" s="201"/>
      <c r="E24" s="201"/>
      <c r="F24" s="201"/>
      <c r="G24" s="333"/>
      <c r="H24" s="338"/>
      <c r="I24" s="338"/>
      <c r="J24" s="334"/>
      <c r="K24" s="328"/>
      <c r="L24" s="201"/>
      <c r="M24" s="201"/>
      <c r="N24" s="201"/>
      <c r="O24" s="333"/>
      <c r="P24" s="338"/>
      <c r="Q24" s="338"/>
      <c r="R24" s="334"/>
      <c r="S24" s="328"/>
      <c r="T24" s="310"/>
      <c r="U24" s="329"/>
    </row>
    <row r="25" spans="1:21" ht="12.75" customHeight="1">
      <c r="A25" s="310"/>
      <c r="C25" s="332" t="s">
        <v>134</v>
      </c>
      <c r="D25" s="201"/>
      <c r="E25" s="201">
        <f>E20+E22+E23</f>
        <v>2057</v>
      </c>
      <c r="F25" s="201"/>
      <c r="G25" s="333">
        <f>G20+G22+G23</f>
        <v>498</v>
      </c>
      <c r="H25" s="334">
        <f>H20+H22+H23</f>
        <v>463</v>
      </c>
      <c r="I25" s="334">
        <f>I20+I22+I23</f>
        <v>547</v>
      </c>
      <c r="J25" s="334">
        <f>J20+J22+J23</f>
        <v>549</v>
      </c>
      <c r="K25" s="328"/>
      <c r="L25" s="201"/>
      <c r="M25" s="201">
        <f>M20+M22+M23</f>
        <v>1826</v>
      </c>
      <c r="N25" s="201"/>
      <c r="O25" s="333">
        <f>O20+O22+O23</f>
        <v>388</v>
      </c>
      <c r="P25" s="334">
        <f>P20+P22+P23</f>
        <v>378</v>
      </c>
      <c r="Q25" s="334">
        <f>Q20+Q22+Q23</f>
        <v>535</v>
      </c>
      <c r="R25" s="334">
        <f>R20+R22+R23</f>
        <v>525</v>
      </c>
      <c r="S25" s="328"/>
      <c r="T25" s="310"/>
      <c r="U25" s="329"/>
    </row>
    <row r="26" spans="1:21" ht="12.75" customHeight="1">
      <c r="A26" s="310"/>
      <c r="C26" s="332"/>
      <c r="D26" s="201"/>
      <c r="E26" s="201"/>
      <c r="F26" s="201"/>
      <c r="G26" s="339"/>
      <c r="H26" s="334"/>
      <c r="I26" s="334"/>
      <c r="J26" s="334"/>
      <c r="K26" s="328"/>
      <c r="L26" s="201"/>
      <c r="M26" s="201"/>
      <c r="N26" s="201"/>
      <c r="O26" s="339"/>
      <c r="P26" s="334"/>
      <c r="Q26" s="334"/>
      <c r="R26" s="334"/>
      <c r="S26" s="328"/>
      <c r="T26" s="310"/>
      <c r="U26" s="329"/>
    </row>
    <row r="27" spans="1:21" ht="12.75" customHeight="1">
      <c r="A27" s="310"/>
      <c r="C27" s="324" t="s">
        <v>9</v>
      </c>
      <c r="D27" s="322"/>
      <c r="E27" s="200">
        <f>SUM(G27:J27)</f>
        <v>-300</v>
      </c>
      <c r="F27" s="322"/>
      <c r="G27" s="325">
        <v>80</v>
      </c>
      <c r="H27" s="326">
        <v>-96</v>
      </c>
      <c r="I27" s="326">
        <v>-149</v>
      </c>
      <c r="J27" s="337">
        <v>-135</v>
      </c>
      <c r="K27" s="328"/>
      <c r="L27" s="322"/>
      <c r="M27" s="200">
        <f>SUM(O27:R27)</f>
        <v>-268</v>
      </c>
      <c r="N27" s="322"/>
      <c r="O27" s="325">
        <v>126</v>
      </c>
      <c r="P27" s="326">
        <v>-86</v>
      </c>
      <c r="Q27" s="326">
        <v>-163</v>
      </c>
      <c r="R27" s="337">
        <v>-145</v>
      </c>
      <c r="S27" s="328"/>
      <c r="T27" s="310"/>
      <c r="U27" s="329"/>
    </row>
    <row r="28" spans="1:21" ht="12.75" customHeight="1">
      <c r="A28" s="310"/>
      <c r="C28" s="324"/>
      <c r="D28" s="322"/>
      <c r="E28" s="201"/>
      <c r="F28" s="201"/>
      <c r="G28" s="333"/>
      <c r="H28" s="334"/>
      <c r="I28" s="334"/>
      <c r="J28" s="334"/>
      <c r="K28" s="328"/>
      <c r="L28" s="322"/>
      <c r="M28" s="201"/>
      <c r="N28" s="201"/>
      <c r="O28" s="333"/>
      <c r="P28" s="334"/>
      <c r="Q28" s="334"/>
      <c r="R28" s="334"/>
      <c r="S28" s="328"/>
      <c r="T28" s="310"/>
      <c r="U28" s="329"/>
    </row>
    <row r="29" spans="1:21" ht="12.75" customHeight="1">
      <c r="A29" s="310"/>
      <c r="C29" s="341" t="s">
        <v>94</v>
      </c>
      <c r="D29" s="322"/>
      <c r="E29" s="201">
        <f aca="true" t="shared" si="1" ref="E29:J29">E25+E27</f>
        <v>1757</v>
      </c>
      <c r="F29" s="201"/>
      <c r="G29" s="333">
        <f t="shared" si="1"/>
        <v>578</v>
      </c>
      <c r="H29" s="334">
        <f t="shared" si="1"/>
        <v>367</v>
      </c>
      <c r="I29" s="334">
        <f t="shared" si="1"/>
        <v>398</v>
      </c>
      <c r="J29" s="334">
        <f t="shared" si="1"/>
        <v>414</v>
      </c>
      <c r="K29" s="328"/>
      <c r="L29" s="322"/>
      <c r="M29" s="201">
        <f aca="true" t="shared" si="2" ref="M29:R29">M25+M27</f>
        <v>1558</v>
      </c>
      <c r="N29" s="201"/>
      <c r="O29" s="333">
        <f t="shared" si="2"/>
        <v>514</v>
      </c>
      <c r="P29" s="334">
        <f t="shared" si="2"/>
        <v>292</v>
      </c>
      <c r="Q29" s="334">
        <f t="shared" si="2"/>
        <v>372</v>
      </c>
      <c r="R29" s="334">
        <f t="shared" si="2"/>
        <v>380</v>
      </c>
      <c r="S29" s="328"/>
      <c r="T29" s="310"/>
      <c r="U29" s="329"/>
    </row>
    <row r="30" spans="1:21" ht="12.75" customHeight="1">
      <c r="A30" s="310"/>
      <c r="C30" s="324"/>
      <c r="D30" s="322"/>
      <c r="E30" s="201"/>
      <c r="F30" s="201"/>
      <c r="G30" s="333"/>
      <c r="H30" s="334"/>
      <c r="I30" s="334"/>
      <c r="J30" s="334"/>
      <c r="K30" s="328"/>
      <c r="L30" s="322"/>
      <c r="M30" s="201"/>
      <c r="N30" s="201"/>
      <c r="O30" s="333"/>
      <c r="P30" s="334"/>
      <c r="Q30" s="334"/>
      <c r="R30" s="334"/>
      <c r="S30" s="328"/>
      <c r="T30" s="310"/>
      <c r="U30" s="329"/>
    </row>
    <row r="31" spans="1:21" ht="12.75" customHeight="1">
      <c r="A31" s="310"/>
      <c r="C31" s="324" t="s">
        <v>24</v>
      </c>
      <c r="D31" s="322"/>
      <c r="E31" s="201">
        <v>-50</v>
      </c>
      <c r="F31" s="201"/>
      <c r="G31" s="333">
        <v>-39</v>
      </c>
      <c r="H31" s="334">
        <v>-3</v>
      </c>
      <c r="I31" s="334">
        <v>-4</v>
      </c>
      <c r="J31" s="334">
        <v>-4</v>
      </c>
      <c r="K31" s="328"/>
      <c r="L31" s="322"/>
      <c r="M31" s="200">
        <f>SUM(O31:R31)</f>
        <v>-47</v>
      </c>
      <c r="N31" s="322"/>
      <c r="O31" s="325">
        <v>-35</v>
      </c>
      <c r="P31" s="326">
        <v>-4</v>
      </c>
      <c r="Q31" s="326">
        <v>-3</v>
      </c>
      <c r="R31" s="337">
        <v>-5</v>
      </c>
      <c r="S31" s="328"/>
      <c r="T31" s="310"/>
      <c r="U31" s="329"/>
    </row>
    <row r="32" spans="1:21" ht="12.75" customHeight="1">
      <c r="A32" s="310"/>
      <c r="C32" s="342"/>
      <c r="D32" s="322"/>
      <c r="E32" s="199"/>
      <c r="F32" s="322"/>
      <c r="G32" s="340"/>
      <c r="H32" s="265"/>
      <c r="I32" s="265"/>
      <c r="J32" s="265"/>
      <c r="K32" s="318"/>
      <c r="L32" s="322"/>
      <c r="M32" s="199"/>
      <c r="N32" s="322"/>
      <c r="O32" s="340"/>
      <c r="P32" s="265"/>
      <c r="Q32" s="265"/>
      <c r="R32" s="265"/>
      <c r="S32" s="318"/>
      <c r="T32" s="310"/>
      <c r="U32" s="329"/>
    </row>
    <row r="33" spans="1:20" s="329" customFormat="1" ht="12.75" customHeight="1">
      <c r="A33" s="331"/>
      <c r="B33" s="318"/>
      <c r="C33" s="332" t="s">
        <v>11</v>
      </c>
      <c r="D33" s="201"/>
      <c r="E33" s="201">
        <f>E29+E31</f>
        <v>1707</v>
      </c>
      <c r="F33" s="201"/>
      <c r="G33" s="333">
        <f>SUM(G29:G31)</f>
        <v>539</v>
      </c>
      <c r="H33" s="334">
        <f>SUM(H29:H31)</f>
        <v>364</v>
      </c>
      <c r="I33" s="334">
        <f>SUM(I29:I31)</f>
        <v>394</v>
      </c>
      <c r="J33" s="334">
        <f>SUM(J29:J31)</f>
        <v>410</v>
      </c>
      <c r="K33" s="334"/>
      <c r="L33" s="201"/>
      <c r="M33" s="201">
        <f>M29+M31</f>
        <v>1511</v>
      </c>
      <c r="N33" s="201"/>
      <c r="O33" s="325">
        <f>O29+O31</f>
        <v>479</v>
      </c>
      <c r="P33" s="326">
        <f>P29+P31</f>
        <v>288</v>
      </c>
      <c r="Q33" s="326">
        <f>Q29+Q31</f>
        <v>369</v>
      </c>
      <c r="R33" s="337">
        <f>R29+R31</f>
        <v>375</v>
      </c>
      <c r="S33" s="332"/>
      <c r="T33" s="331"/>
    </row>
    <row r="34" spans="1:20" s="329" customFormat="1" ht="12.75" customHeight="1">
      <c r="A34" s="331"/>
      <c r="B34" s="318"/>
      <c r="C34" s="324" t="s">
        <v>212</v>
      </c>
      <c r="D34" s="201"/>
      <c r="E34" s="200"/>
      <c r="F34" s="322"/>
      <c r="G34" s="325"/>
      <c r="H34" s="326"/>
      <c r="I34" s="326"/>
      <c r="J34" s="337"/>
      <c r="K34" s="334"/>
      <c r="L34" s="322"/>
      <c r="M34" s="200"/>
      <c r="N34" s="322"/>
      <c r="O34" s="325"/>
      <c r="P34" s="326"/>
      <c r="Q34" s="326"/>
      <c r="R34" s="337"/>
      <c r="S34" s="332"/>
      <c r="T34" s="331"/>
    </row>
    <row r="35" spans="1:20" s="329" customFormat="1" ht="12.75" customHeight="1">
      <c r="A35" s="331"/>
      <c r="B35" s="318"/>
      <c r="C35" s="324" t="s">
        <v>213</v>
      </c>
      <c r="D35" s="201"/>
      <c r="E35" s="200"/>
      <c r="F35" s="322"/>
      <c r="G35" s="325"/>
      <c r="H35" s="326"/>
      <c r="I35" s="326"/>
      <c r="J35" s="337"/>
      <c r="K35" s="334"/>
      <c r="L35" s="322"/>
      <c r="M35" s="200"/>
      <c r="N35" s="322"/>
      <c r="O35" s="325"/>
      <c r="P35" s="326"/>
      <c r="Q35" s="326"/>
      <c r="R35" s="337"/>
      <c r="S35" s="332"/>
      <c r="T35" s="331"/>
    </row>
    <row r="36" spans="1:20" s="329" customFormat="1" ht="12.75" customHeight="1">
      <c r="A36" s="331"/>
      <c r="B36" s="318"/>
      <c r="D36" s="191"/>
      <c r="E36" s="201"/>
      <c r="F36" s="201"/>
      <c r="G36" s="333"/>
      <c r="H36" s="334"/>
      <c r="I36" s="334"/>
      <c r="J36" s="334"/>
      <c r="K36" s="334"/>
      <c r="L36" s="201"/>
      <c r="M36" s="201"/>
      <c r="N36" s="201"/>
      <c r="O36" s="333"/>
      <c r="P36" s="334"/>
      <c r="Q36" s="334"/>
      <c r="R36" s="334"/>
      <c r="S36" s="332"/>
      <c r="T36" s="331"/>
    </row>
    <row r="37" spans="1:20" s="329" customFormat="1" ht="12.75" customHeight="1">
      <c r="A37" s="331"/>
      <c r="B37" s="318"/>
      <c r="C37" s="332" t="s">
        <v>165</v>
      </c>
      <c r="D37" s="201"/>
      <c r="E37" s="363">
        <f>SUM(G37:J37)</f>
        <v>0.7200000000000001</v>
      </c>
      <c r="F37" s="364"/>
      <c r="G37" s="365">
        <v>0.24</v>
      </c>
      <c r="H37" s="366">
        <v>0.15</v>
      </c>
      <c r="I37" s="366">
        <v>0.16</v>
      </c>
      <c r="J37" s="367">
        <v>0.17</v>
      </c>
      <c r="K37" s="344"/>
      <c r="L37" s="343"/>
      <c r="M37" s="363">
        <f>SUM(O37:R37)</f>
        <v>0.63</v>
      </c>
      <c r="N37" s="364"/>
      <c r="O37" s="365">
        <v>0.2</v>
      </c>
      <c r="P37" s="366">
        <v>0.12</v>
      </c>
      <c r="Q37" s="366">
        <v>0.16</v>
      </c>
      <c r="R37" s="367">
        <v>0.15</v>
      </c>
      <c r="S37" s="332"/>
      <c r="T37" s="331"/>
    </row>
    <row r="38" spans="1:20" s="329" customFormat="1" ht="12.75" customHeight="1">
      <c r="A38" s="331"/>
      <c r="B38" s="318"/>
      <c r="C38" s="332" t="s">
        <v>168</v>
      </c>
      <c r="D38" s="201"/>
      <c r="E38" s="363">
        <f>SUM(G38:J38)</f>
        <v>0.7100000000000001</v>
      </c>
      <c r="F38" s="364"/>
      <c r="G38" s="365">
        <v>0.23</v>
      </c>
      <c r="H38" s="366">
        <v>0.15</v>
      </c>
      <c r="I38" s="366">
        <v>0.17</v>
      </c>
      <c r="J38" s="367">
        <v>0.16</v>
      </c>
      <c r="K38" s="344"/>
      <c r="L38" s="343"/>
      <c r="M38" s="363">
        <f>SUM(O38:R38)</f>
        <v>0.63</v>
      </c>
      <c r="N38" s="364"/>
      <c r="O38" s="365">
        <v>0.2</v>
      </c>
      <c r="P38" s="366">
        <v>0.13</v>
      </c>
      <c r="Q38" s="366">
        <v>0.15</v>
      </c>
      <c r="R38" s="367">
        <v>0.15</v>
      </c>
      <c r="S38" s="332"/>
      <c r="T38" s="331"/>
    </row>
    <row r="39" spans="1:20" s="329" customFormat="1" ht="12.75" customHeight="1">
      <c r="A39" s="331"/>
      <c r="B39" s="318"/>
      <c r="C39" s="332"/>
      <c r="D39" s="191"/>
      <c r="E39" s="201"/>
      <c r="F39" s="201"/>
      <c r="G39" s="333"/>
      <c r="H39" s="334"/>
      <c r="I39" s="334"/>
      <c r="J39" s="334"/>
      <c r="K39" s="334"/>
      <c r="L39" s="201"/>
      <c r="M39" s="201"/>
      <c r="N39" s="201"/>
      <c r="O39" s="333"/>
      <c r="P39" s="334"/>
      <c r="Q39" s="334"/>
      <c r="R39" s="334"/>
      <c r="S39" s="332"/>
      <c r="T39" s="331"/>
    </row>
    <row r="40" spans="1:20" s="329" customFormat="1" ht="12.75" customHeight="1">
      <c r="A40" s="331"/>
      <c r="B40" s="318"/>
      <c r="C40" s="332" t="s">
        <v>164</v>
      </c>
      <c r="D40" s="201"/>
      <c r="E40" s="363">
        <f>SUM(G40:J40)</f>
        <v>0.35000000000000003</v>
      </c>
      <c r="F40" s="364"/>
      <c r="G40" s="365">
        <v>0.27</v>
      </c>
      <c r="H40" s="366">
        <v>0</v>
      </c>
      <c r="I40" s="366">
        <v>0.08</v>
      </c>
      <c r="J40" s="367">
        <v>0</v>
      </c>
      <c r="K40" s="344"/>
      <c r="L40" s="343"/>
      <c r="M40" s="363">
        <f>SUM(O40:R40)</f>
        <v>0.35000000000000003</v>
      </c>
      <c r="N40" s="364"/>
      <c r="O40" s="365">
        <v>0.27</v>
      </c>
      <c r="P40" s="366">
        <v>0</v>
      </c>
      <c r="Q40" s="366">
        <v>0.08</v>
      </c>
      <c r="R40" s="367">
        <v>0</v>
      </c>
      <c r="S40" s="332"/>
      <c r="T40" s="331"/>
    </row>
    <row r="41" spans="1:20" ht="12.75" customHeight="1">
      <c r="A41" s="310"/>
      <c r="C41" s="345" t="s">
        <v>166</v>
      </c>
      <c r="D41" s="322"/>
      <c r="E41" s="368">
        <f>SUM(G41:J41)</f>
        <v>0.08</v>
      </c>
      <c r="F41" s="369"/>
      <c r="G41" s="370">
        <v>0</v>
      </c>
      <c r="H41" s="371">
        <v>0</v>
      </c>
      <c r="I41" s="371">
        <v>0.08</v>
      </c>
      <c r="J41" s="372">
        <v>0</v>
      </c>
      <c r="K41" s="347"/>
      <c r="L41" s="346"/>
      <c r="M41" s="368">
        <f>SUM(O41:R41)</f>
        <v>0.08</v>
      </c>
      <c r="N41" s="369"/>
      <c r="O41" s="370">
        <v>0</v>
      </c>
      <c r="P41" s="371">
        <v>0</v>
      </c>
      <c r="Q41" s="371">
        <v>0.08</v>
      </c>
      <c r="R41" s="372">
        <v>0</v>
      </c>
      <c r="S41" s="318"/>
      <c r="T41" s="310"/>
    </row>
    <row r="42" spans="1:20" s="329" customFormat="1" ht="12.75" customHeight="1">
      <c r="A42" s="331"/>
      <c r="B42" s="318"/>
      <c r="C42" s="332"/>
      <c r="D42" s="191"/>
      <c r="E42" s="191"/>
      <c r="F42" s="191"/>
      <c r="G42" s="348"/>
      <c r="H42" s="332"/>
      <c r="I42" s="332"/>
      <c r="J42" s="332"/>
      <c r="K42" s="332"/>
      <c r="L42" s="191"/>
      <c r="M42" s="191"/>
      <c r="N42" s="191"/>
      <c r="O42" s="348"/>
      <c r="P42" s="332"/>
      <c r="Q42" s="332"/>
      <c r="R42" s="332"/>
      <c r="S42" s="332"/>
      <c r="T42" s="331"/>
    </row>
    <row r="43" spans="1:21" ht="9" customHeight="1">
      <c r="A43" s="310"/>
      <c r="B43" s="310"/>
      <c r="C43" s="311"/>
      <c r="D43" s="311"/>
      <c r="E43" s="311"/>
      <c r="F43" s="311"/>
      <c r="G43" s="311"/>
      <c r="H43" s="311"/>
      <c r="I43" s="311"/>
      <c r="J43" s="311"/>
      <c r="K43" s="310"/>
      <c r="L43" s="311"/>
      <c r="M43" s="311"/>
      <c r="N43" s="311"/>
      <c r="O43" s="311"/>
      <c r="P43" s="311"/>
      <c r="Q43" s="311"/>
      <c r="R43" s="311"/>
      <c r="S43" s="310"/>
      <c r="T43" s="310"/>
      <c r="U43" s="329"/>
    </row>
    <row r="44" spans="1:20" ht="13.5" customHeight="1">
      <c r="A44" s="349"/>
      <c r="B44" s="350" t="s">
        <v>167</v>
      </c>
      <c r="C44" s="335"/>
      <c r="D44" s="335"/>
      <c r="E44" s="335"/>
      <c r="F44" s="335"/>
      <c r="G44" s="335"/>
      <c r="H44" s="335"/>
      <c r="I44" s="335"/>
      <c r="J44" s="351"/>
      <c r="K44" s="349"/>
      <c r="L44" s="335"/>
      <c r="M44" s="335"/>
      <c r="N44" s="335"/>
      <c r="O44" s="335"/>
      <c r="P44" s="335"/>
      <c r="Q44" s="335"/>
      <c r="R44" s="351"/>
      <c r="S44" s="349"/>
      <c r="T44" s="349"/>
    </row>
    <row r="45" spans="1:20" ht="13.5" customHeight="1">
      <c r="A45" s="349"/>
      <c r="B45" s="350"/>
      <c r="C45" s="335"/>
      <c r="D45" s="335"/>
      <c r="E45" s="335"/>
      <c r="F45" s="335"/>
      <c r="G45" s="335"/>
      <c r="H45" s="335"/>
      <c r="I45" s="335"/>
      <c r="J45" s="351"/>
      <c r="K45" s="349"/>
      <c r="L45" s="335"/>
      <c r="M45" s="335"/>
      <c r="N45" s="335"/>
      <c r="O45" s="335"/>
      <c r="P45" s="335"/>
      <c r="Q45" s="335"/>
      <c r="R45" s="351"/>
      <c r="S45" s="349"/>
      <c r="T45" s="349"/>
    </row>
    <row r="46" spans="1:20" ht="9" customHeight="1">
      <c r="A46" s="349"/>
      <c r="B46" s="350"/>
      <c r="C46" s="335"/>
      <c r="D46" s="335"/>
      <c r="E46" s="335"/>
      <c r="F46" s="335"/>
      <c r="G46" s="335"/>
      <c r="H46" s="335"/>
      <c r="I46" s="335"/>
      <c r="J46" s="351"/>
      <c r="K46" s="349"/>
      <c r="L46" s="335"/>
      <c r="M46" s="335"/>
      <c r="N46" s="335"/>
      <c r="O46" s="335"/>
      <c r="P46" s="335"/>
      <c r="Q46" s="335"/>
      <c r="R46" s="351"/>
      <c r="S46" s="349"/>
      <c r="T46" s="349"/>
    </row>
    <row r="47" spans="1:20" ht="9" customHeight="1">
      <c r="A47" s="310"/>
      <c r="B47" s="310"/>
      <c r="C47" s="311"/>
      <c r="D47" s="311"/>
      <c r="E47" s="311"/>
      <c r="F47" s="311"/>
      <c r="G47" s="311"/>
      <c r="H47" s="311"/>
      <c r="I47" s="311"/>
      <c r="J47" s="311"/>
      <c r="K47" s="310"/>
      <c r="L47" s="311"/>
      <c r="M47" s="311"/>
      <c r="N47" s="311"/>
      <c r="O47" s="311"/>
      <c r="P47" s="311"/>
      <c r="Q47" s="311"/>
      <c r="R47" s="311"/>
      <c r="S47" s="310"/>
      <c r="T47" s="310"/>
    </row>
    <row r="48" spans="1:20" ht="15" customHeight="1">
      <c r="A48" s="319"/>
      <c r="C48" s="352" t="s">
        <v>142</v>
      </c>
      <c r="D48" s="315"/>
      <c r="E48" s="177">
        <v>2004</v>
      </c>
      <c r="F48" s="317"/>
      <c r="G48" s="316" t="s">
        <v>126</v>
      </c>
      <c r="H48" s="93" t="s">
        <v>127</v>
      </c>
      <c r="I48" s="93" t="s">
        <v>128</v>
      </c>
      <c r="J48" s="93" t="s">
        <v>119</v>
      </c>
      <c r="K48" s="321"/>
      <c r="L48" s="317"/>
      <c r="M48" s="177">
        <v>2004</v>
      </c>
      <c r="N48" s="317"/>
      <c r="O48" s="316" t="s">
        <v>126</v>
      </c>
      <c r="P48" s="93" t="s">
        <v>127</v>
      </c>
      <c r="Q48" s="93" t="s">
        <v>128</v>
      </c>
      <c r="R48" s="93" t="s">
        <v>119</v>
      </c>
      <c r="S48" s="321"/>
      <c r="T48" s="319"/>
    </row>
    <row r="49" spans="1:20" ht="12.75" customHeight="1">
      <c r="A49" s="310"/>
      <c r="C49" s="320" t="s">
        <v>143</v>
      </c>
      <c r="D49" s="322"/>
      <c r="E49" s="322"/>
      <c r="F49" s="322"/>
      <c r="G49" s="316"/>
      <c r="H49" s="93"/>
      <c r="I49" s="93"/>
      <c r="J49" s="93"/>
      <c r="K49" s="318"/>
      <c r="L49" s="322"/>
      <c r="M49" s="322"/>
      <c r="N49" s="322"/>
      <c r="O49" s="316"/>
      <c r="P49" s="93"/>
      <c r="Q49" s="93"/>
      <c r="R49" s="93"/>
      <c r="S49" s="318"/>
      <c r="T49" s="310"/>
    </row>
    <row r="50" spans="1:20" ht="9" customHeight="1">
      <c r="A50" s="310"/>
      <c r="C50" s="313"/>
      <c r="D50" s="322"/>
      <c r="E50" s="322"/>
      <c r="F50" s="322"/>
      <c r="G50" s="335"/>
      <c r="H50" s="313"/>
      <c r="I50" s="313"/>
      <c r="J50" s="353"/>
      <c r="K50" s="318"/>
      <c r="L50" s="322"/>
      <c r="M50" s="322"/>
      <c r="N50" s="322"/>
      <c r="O50" s="335"/>
      <c r="P50" s="313"/>
      <c r="Q50" s="313"/>
      <c r="R50" s="353"/>
      <c r="S50" s="318"/>
      <c r="T50" s="310"/>
    </row>
    <row r="51" spans="1:20" ht="12.75" customHeight="1">
      <c r="A51" s="310"/>
      <c r="C51" s="324" t="s">
        <v>205</v>
      </c>
      <c r="D51" s="322"/>
      <c r="E51" s="200">
        <f>SUM(G51:J51)</f>
        <v>2563</v>
      </c>
      <c r="F51" s="199"/>
      <c r="G51" s="325">
        <v>682</v>
      </c>
      <c r="H51" s="326">
        <v>668</v>
      </c>
      <c r="I51" s="326">
        <v>633</v>
      </c>
      <c r="J51" s="337">
        <v>580</v>
      </c>
      <c r="K51" s="328"/>
      <c r="L51" s="199"/>
      <c r="M51" s="200">
        <f>SUM(O51:R51)</f>
        <v>2594</v>
      </c>
      <c r="N51" s="199"/>
      <c r="O51" s="325">
        <v>691</v>
      </c>
      <c r="P51" s="326">
        <v>676</v>
      </c>
      <c r="Q51" s="326">
        <v>641</v>
      </c>
      <c r="R51" s="337">
        <v>586</v>
      </c>
      <c r="S51" s="328"/>
      <c r="T51" s="310"/>
    </row>
    <row r="52" spans="1:20" ht="12.75" customHeight="1">
      <c r="A52" s="310"/>
      <c r="C52" s="324" t="s">
        <v>206</v>
      </c>
      <c r="D52" s="322"/>
      <c r="E52" s="200">
        <f>SUM(G52:J52)</f>
        <v>2230</v>
      </c>
      <c r="F52" s="199"/>
      <c r="G52" s="325">
        <v>563</v>
      </c>
      <c r="H52" s="326">
        <v>575</v>
      </c>
      <c r="I52" s="326">
        <v>559</v>
      </c>
      <c r="J52" s="337">
        <v>533</v>
      </c>
      <c r="K52" s="328"/>
      <c r="L52" s="199"/>
      <c r="M52" s="200">
        <f>SUM(O52:R52)</f>
        <v>2227</v>
      </c>
      <c r="N52" s="199"/>
      <c r="O52" s="325">
        <v>546</v>
      </c>
      <c r="P52" s="326">
        <v>579</v>
      </c>
      <c r="Q52" s="326">
        <v>563</v>
      </c>
      <c r="R52" s="337">
        <v>539</v>
      </c>
      <c r="S52" s="328"/>
      <c r="T52" s="310"/>
    </row>
    <row r="53" spans="1:20" ht="12.75" customHeight="1">
      <c r="A53" s="310"/>
      <c r="C53" s="324" t="s">
        <v>49</v>
      </c>
      <c r="D53" s="322"/>
      <c r="E53" s="200">
        <f>SUM(G53:J53)</f>
        <v>424</v>
      </c>
      <c r="F53" s="199"/>
      <c r="G53" s="325">
        <v>113</v>
      </c>
      <c r="H53" s="326">
        <v>107</v>
      </c>
      <c r="I53" s="326">
        <v>104</v>
      </c>
      <c r="J53" s="337">
        <v>100</v>
      </c>
      <c r="K53" s="328"/>
      <c r="L53" s="199"/>
      <c r="M53" s="200">
        <f>SUM(O53:R53)</f>
        <v>424</v>
      </c>
      <c r="N53" s="199"/>
      <c r="O53" s="325">
        <v>113</v>
      </c>
      <c r="P53" s="326">
        <v>107</v>
      </c>
      <c r="Q53" s="326">
        <v>104</v>
      </c>
      <c r="R53" s="337">
        <v>100</v>
      </c>
      <c r="S53" s="328"/>
      <c r="T53" s="310"/>
    </row>
    <row r="54" spans="1:20" ht="12.75" customHeight="1">
      <c r="A54" s="310"/>
      <c r="C54" s="324" t="s">
        <v>207</v>
      </c>
      <c r="D54" s="322"/>
      <c r="E54" s="200">
        <f>SUM(G54:J54)</f>
        <v>-40</v>
      </c>
      <c r="F54" s="199"/>
      <c r="G54" s="325">
        <v>-14</v>
      </c>
      <c r="H54" s="326">
        <v>-8</v>
      </c>
      <c r="I54" s="326">
        <v>-10</v>
      </c>
      <c r="J54" s="337">
        <v>-8</v>
      </c>
      <c r="K54" s="328"/>
      <c r="L54" s="199"/>
      <c r="M54" s="200">
        <f>SUM(O54:R54)</f>
        <v>-39</v>
      </c>
      <c r="N54" s="199"/>
      <c r="O54" s="325">
        <v>-13</v>
      </c>
      <c r="P54" s="326">
        <v>-7</v>
      </c>
      <c r="Q54" s="326">
        <v>-10</v>
      </c>
      <c r="R54" s="337">
        <v>-9</v>
      </c>
      <c r="S54" s="328"/>
      <c r="T54" s="310"/>
    </row>
    <row r="55" spans="1:20" ht="12.75" customHeight="1">
      <c r="A55" s="331"/>
      <c r="C55" s="332" t="s">
        <v>63</v>
      </c>
      <c r="D55" s="201"/>
      <c r="E55" s="201">
        <f>SUM(E51:E54)</f>
        <v>5177</v>
      </c>
      <c r="F55" s="201"/>
      <c r="G55" s="333">
        <f>SUM(G51:G54)</f>
        <v>1344</v>
      </c>
      <c r="H55" s="334">
        <f>SUM(H51:H54)</f>
        <v>1342</v>
      </c>
      <c r="I55" s="334">
        <f>SUM(I51:I54)</f>
        <v>1286</v>
      </c>
      <c r="J55" s="354">
        <f>SUM(J51:J54)</f>
        <v>1205</v>
      </c>
      <c r="K55" s="332"/>
      <c r="L55" s="201"/>
      <c r="M55" s="201">
        <f>SUM(M51:M54)</f>
        <v>5206</v>
      </c>
      <c r="N55" s="201"/>
      <c r="O55" s="333">
        <f>SUM(O51:O54)</f>
        <v>1337</v>
      </c>
      <c r="P55" s="334">
        <f>SUM(P51:P54)</f>
        <v>1355</v>
      </c>
      <c r="Q55" s="334">
        <f>SUM(Q51:Q54)</f>
        <v>1298</v>
      </c>
      <c r="R55" s="354">
        <f>SUM(R51:R54)</f>
        <v>1216</v>
      </c>
      <c r="S55" s="332"/>
      <c r="T55" s="331"/>
    </row>
    <row r="56" spans="1:20" ht="12.75" customHeight="1">
      <c r="A56" s="310"/>
      <c r="C56" s="342"/>
      <c r="D56" s="322"/>
      <c r="E56" s="199"/>
      <c r="F56" s="322"/>
      <c r="G56" s="340"/>
      <c r="H56" s="355"/>
      <c r="I56" s="355"/>
      <c r="J56" s="356"/>
      <c r="K56" s="318"/>
      <c r="L56" s="322"/>
      <c r="M56" s="199"/>
      <c r="N56" s="322"/>
      <c r="O56" s="340"/>
      <c r="P56" s="355"/>
      <c r="Q56" s="355"/>
      <c r="R56" s="356"/>
      <c r="S56" s="318"/>
      <c r="T56" s="310"/>
    </row>
    <row r="57" spans="1:20" ht="12.75" customHeight="1">
      <c r="A57" s="310"/>
      <c r="C57" s="324" t="s">
        <v>69</v>
      </c>
      <c r="D57" s="322"/>
      <c r="E57" s="200">
        <f>SUM(G57:J57)</f>
        <v>6167</v>
      </c>
      <c r="F57" s="322"/>
      <c r="G57" s="325">
        <v>1544</v>
      </c>
      <c r="H57" s="326">
        <v>1515</v>
      </c>
      <c r="I57" s="326">
        <v>1530</v>
      </c>
      <c r="J57" s="337">
        <v>1578</v>
      </c>
      <c r="K57" s="318"/>
      <c r="L57" s="322"/>
      <c r="M57" s="200">
        <f>SUM(O57:R57)</f>
        <v>6174</v>
      </c>
      <c r="N57" s="322"/>
      <c r="O57" s="325">
        <v>1535</v>
      </c>
      <c r="P57" s="326">
        <v>1512</v>
      </c>
      <c r="Q57" s="326">
        <v>1536</v>
      </c>
      <c r="R57" s="337">
        <v>1591</v>
      </c>
      <c r="S57" s="318"/>
      <c r="T57" s="310"/>
    </row>
    <row r="58" spans="1:20" ht="12.75" customHeight="1">
      <c r="A58" s="310"/>
      <c r="C58" s="324" t="s">
        <v>57</v>
      </c>
      <c r="D58" s="322"/>
      <c r="E58" s="200">
        <f>SUM(G58:J58)</f>
        <v>2004</v>
      </c>
      <c r="F58" s="322"/>
      <c r="G58" s="325">
        <v>503</v>
      </c>
      <c r="H58" s="326">
        <v>512</v>
      </c>
      <c r="I58" s="326">
        <v>484</v>
      </c>
      <c r="J58" s="337">
        <v>505</v>
      </c>
      <c r="K58" s="318"/>
      <c r="L58" s="322"/>
      <c r="M58" s="200">
        <f>SUM(O58:R58)</f>
        <v>2071</v>
      </c>
      <c r="N58" s="322"/>
      <c r="O58" s="325">
        <v>511</v>
      </c>
      <c r="P58" s="326">
        <v>517</v>
      </c>
      <c r="Q58" s="326">
        <v>526</v>
      </c>
      <c r="R58" s="337">
        <v>517</v>
      </c>
      <c r="S58" s="318"/>
      <c r="T58" s="310"/>
    </row>
    <row r="59" spans="1:20" ht="12.75" customHeight="1">
      <c r="A59" s="310"/>
      <c r="C59" s="324" t="s">
        <v>88</v>
      </c>
      <c r="D59" s="322"/>
      <c r="E59" s="200">
        <f>SUM(G59:J59)</f>
        <v>-1027</v>
      </c>
      <c r="F59" s="322"/>
      <c r="G59" s="325">
        <v>-268</v>
      </c>
      <c r="H59" s="326">
        <v>-245</v>
      </c>
      <c r="I59" s="326">
        <v>-258</v>
      </c>
      <c r="J59" s="337">
        <v>-256</v>
      </c>
      <c r="K59" s="318"/>
      <c r="L59" s="322"/>
      <c r="M59" s="200">
        <f>SUM(O59:R59)</f>
        <v>-1029</v>
      </c>
      <c r="N59" s="322"/>
      <c r="O59" s="325">
        <v>-254</v>
      </c>
      <c r="P59" s="326">
        <v>-259</v>
      </c>
      <c r="Q59" s="326">
        <v>-259</v>
      </c>
      <c r="R59" s="337">
        <v>-257</v>
      </c>
      <c r="S59" s="318"/>
      <c r="T59" s="310"/>
    </row>
    <row r="60" spans="1:20" ht="12.75" customHeight="1">
      <c r="A60" s="310"/>
      <c r="C60" s="332" t="s">
        <v>71</v>
      </c>
      <c r="D60" s="322"/>
      <c r="E60" s="202">
        <f>SUM(E57:E59)</f>
        <v>7144</v>
      </c>
      <c r="F60" s="322"/>
      <c r="G60" s="333">
        <f>SUM(G57:G59)</f>
        <v>1779</v>
      </c>
      <c r="H60" s="334">
        <f>SUM(H57:H59)</f>
        <v>1782</v>
      </c>
      <c r="I60" s="334">
        <f>SUM(I57:I59)</f>
        <v>1756</v>
      </c>
      <c r="J60" s="334">
        <f>SUM(J57:J59)</f>
        <v>1827</v>
      </c>
      <c r="K60" s="318"/>
      <c r="L60" s="322"/>
      <c r="M60" s="202">
        <f>SUM(M57:M59)</f>
        <v>7216</v>
      </c>
      <c r="N60" s="322"/>
      <c r="O60" s="333">
        <f>SUM(O57:O59)</f>
        <v>1792</v>
      </c>
      <c r="P60" s="334">
        <f>SUM(P57:P59)</f>
        <v>1770</v>
      </c>
      <c r="Q60" s="334">
        <f>SUM(Q57:Q59)</f>
        <v>1803</v>
      </c>
      <c r="R60" s="354">
        <v>1851</v>
      </c>
      <c r="S60" s="318"/>
      <c r="T60" s="310"/>
    </row>
    <row r="61" spans="1:20" ht="12.75" customHeight="1">
      <c r="A61" s="310"/>
      <c r="C61" s="342"/>
      <c r="D61" s="322"/>
      <c r="E61" s="213"/>
      <c r="F61" s="199"/>
      <c r="G61" s="340"/>
      <c r="H61" s="357"/>
      <c r="I61" s="357"/>
      <c r="J61" s="358"/>
      <c r="K61" s="328"/>
      <c r="L61" s="199"/>
      <c r="M61" s="213"/>
      <c r="N61" s="199"/>
      <c r="O61" s="340"/>
      <c r="P61" s="357"/>
      <c r="Q61" s="357"/>
      <c r="R61" s="358"/>
      <c r="S61" s="318"/>
      <c r="T61" s="310"/>
    </row>
    <row r="62" spans="1:20" ht="12.75" customHeight="1">
      <c r="A62" s="331"/>
      <c r="C62" s="332" t="s">
        <v>2</v>
      </c>
      <c r="D62" s="201"/>
      <c r="E62" s="201">
        <f>SUM(G62:J62)</f>
        <v>356</v>
      </c>
      <c r="F62" s="201"/>
      <c r="G62" s="333">
        <v>88</v>
      </c>
      <c r="H62" s="334">
        <v>88</v>
      </c>
      <c r="I62" s="334">
        <v>91</v>
      </c>
      <c r="J62" s="354">
        <v>89</v>
      </c>
      <c r="K62" s="332"/>
      <c r="L62" s="201"/>
      <c r="M62" s="201">
        <f>SUM(O62:R62)</f>
        <v>356</v>
      </c>
      <c r="N62" s="201"/>
      <c r="O62" s="333">
        <v>88</v>
      </c>
      <c r="P62" s="334">
        <v>88</v>
      </c>
      <c r="Q62" s="334">
        <v>91</v>
      </c>
      <c r="R62" s="354">
        <v>89</v>
      </c>
      <c r="S62" s="332"/>
      <c r="T62" s="331"/>
    </row>
    <row r="63" spans="1:20" ht="12.75" customHeight="1">
      <c r="A63" s="310"/>
      <c r="C63" s="342"/>
      <c r="D63" s="322"/>
      <c r="E63" s="213"/>
      <c r="F63" s="199"/>
      <c r="G63" s="359"/>
      <c r="H63" s="357"/>
      <c r="I63" s="357"/>
      <c r="J63" s="358"/>
      <c r="K63" s="328"/>
      <c r="L63" s="199"/>
      <c r="M63" s="213"/>
      <c r="N63" s="199"/>
      <c r="O63" s="359"/>
      <c r="P63" s="357"/>
      <c r="Q63" s="357"/>
      <c r="R63" s="358"/>
      <c r="S63" s="318"/>
      <c r="T63" s="310"/>
    </row>
    <row r="64" spans="1:20" ht="12.75" customHeight="1">
      <c r="A64" s="331"/>
      <c r="C64" s="332" t="s">
        <v>3</v>
      </c>
      <c r="D64" s="201"/>
      <c r="E64" s="201">
        <f>SUM(G64:J64)</f>
        <v>-1047</v>
      </c>
      <c r="F64" s="201"/>
      <c r="G64" s="333">
        <v>-251</v>
      </c>
      <c r="H64" s="334">
        <v>-278</v>
      </c>
      <c r="I64" s="334">
        <v>-265</v>
      </c>
      <c r="J64" s="354">
        <v>-253</v>
      </c>
      <c r="K64" s="332"/>
      <c r="L64" s="201"/>
      <c r="M64" s="201">
        <f>SUM(O64:R64)</f>
        <v>-1047</v>
      </c>
      <c r="N64" s="201"/>
      <c r="O64" s="333">
        <v>-264</v>
      </c>
      <c r="P64" s="334">
        <v>-265</v>
      </c>
      <c r="Q64" s="334">
        <v>-265</v>
      </c>
      <c r="R64" s="354">
        <v>-253</v>
      </c>
      <c r="S64" s="332"/>
      <c r="T64" s="331"/>
    </row>
    <row r="65" spans="1:20" ht="12.75" customHeight="1">
      <c r="A65" s="310"/>
      <c r="C65" s="342"/>
      <c r="D65" s="322"/>
      <c r="E65" s="213"/>
      <c r="F65" s="199"/>
      <c r="G65" s="359"/>
      <c r="H65" s="357"/>
      <c r="I65" s="357"/>
      <c r="J65" s="358"/>
      <c r="K65" s="328"/>
      <c r="L65" s="199"/>
      <c r="M65" s="213"/>
      <c r="N65" s="199"/>
      <c r="O65" s="359"/>
      <c r="P65" s="357"/>
      <c r="Q65" s="357"/>
      <c r="R65" s="358"/>
      <c r="S65" s="318"/>
      <c r="T65" s="310"/>
    </row>
    <row r="66" spans="1:20" ht="12.75" customHeight="1">
      <c r="A66" s="310"/>
      <c r="C66" s="332" t="s">
        <v>150</v>
      </c>
      <c r="D66" s="201"/>
      <c r="E66" s="201">
        <f>SUM(G66:J66)</f>
        <v>11630</v>
      </c>
      <c r="F66" s="201"/>
      <c r="G66" s="333">
        <f>G55+G60+G62+G64</f>
        <v>2960</v>
      </c>
      <c r="H66" s="334">
        <f>H55+H60+H62+H64</f>
        <v>2934</v>
      </c>
      <c r="I66" s="334">
        <f>I55+I60+I62+I64</f>
        <v>2868</v>
      </c>
      <c r="J66" s="354">
        <f>J55+J60+J62+J64</f>
        <v>2868</v>
      </c>
      <c r="K66" s="318"/>
      <c r="L66" s="201"/>
      <c r="M66" s="201">
        <f>SUM(O66:R66)</f>
        <v>11731</v>
      </c>
      <c r="N66" s="201"/>
      <c r="O66" s="333">
        <f>O55+O60+O62+O64</f>
        <v>2953</v>
      </c>
      <c r="P66" s="334">
        <f>P55+P60+P62+P64</f>
        <v>2948</v>
      </c>
      <c r="Q66" s="334">
        <f>Q55+Q60+Q62+Q64</f>
        <v>2927</v>
      </c>
      <c r="R66" s="354">
        <f>R55+R60+R62+R64</f>
        <v>2903</v>
      </c>
      <c r="S66" s="318"/>
      <c r="T66" s="310"/>
    </row>
    <row r="67" spans="1:20" ht="9.75" customHeight="1">
      <c r="A67" s="310"/>
      <c r="C67" s="332"/>
      <c r="D67" s="201"/>
      <c r="E67" s="201"/>
      <c r="F67" s="201"/>
      <c r="G67" s="333"/>
      <c r="H67" s="334"/>
      <c r="I67" s="334"/>
      <c r="J67" s="354"/>
      <c r="K67" s="318"/>
      <c r="L67" s="201"/>
      <c r="M67" s="201"/>
      <c r="N67" s="201"/>
      <c r="O67" s="333"/>
      <c r="P67" s="334"/>
      <c r="Q67" s="334"/>
      <c r="R67" s="354"/>
      <c r="S67" s="318"/>
      <c r="T67" s="310"/>
    </row>
    <row r="68" spans="1:20" ht="9" customHeight="1">
      <c r="A68" s="310"/>
      <c r="B68" s="310"/>
      <c r="C68" s="311"/>
      <c r="D68" s="311"/>
      <c r="E68" s="311"/>
      <c r="F68" s="311"/>
      <c r="G68" s="311"/>
      <c r="H68" s="311"/>
      <c r="I68" s="311"/>
      <c r="J68" s="360"/>
      <c r="K68" s="310"/>
      <c r="L68" s="311"/>
      <c r="M68" s="311"/>
      <c r="N68" s="311"/>
      <c r="O68" s="311"/>
      <c r="P68" s="311"/>
      <c r="Q68" s="311"/>
      <c r="R68" s="360"/>
      <c r="S68" s="310"/>
      <c r="T68" s="310"/>
    </row>
    <row r="69" spans="1:20" ht="12.75" customHeight="1">
      <c r="A69" s="349"/>
      <c r="B69" s="350"/>
      <c r="C69" s="361"/>
      <c r="D69" s="335"/>
      <c r="E69" s="335"/>
      <c r="F69" s="335"/>
      <c r="G69" s="335"/>
      <c r="H69" s="335"/>
      <c r="I69" s="335"/>
      <c r="J69" s="335"/>
      <c r="K69" s="349"/>
      <c r="L69" s="335"/>
      <c r="M69" s="335"/>
      <c r="N69" s="335"/>
      <c r="O69" s="335"/>
      <c r="P69" s="335"/>
      <c r="Q69" s="335"/>
      <c r="R69" s="335"/>
      <c r="S69" s="349"/>
      <c r="T69" s="349"/>
    </row>
    <row r="70" spans="1:20" ht="9" customHeight="1">
      <c r="A70" s="349"/>
      <c r="B70" s="349"/>
      <c r="C70" s="335"/>
      <c r="D70" s="335"/>
      <c r="E70" s="335"/>
      <c r="F70" s="335"/>
      <c r="G70" s="335"/>
      <c r="H70" s="335"/>
      <c r="I70" s="335"/>
      <c r="J70" s="335"/>
      <c r="K70" s="349"/>
      <c r="L70" s="335"/>
      <c r="M70" s="335"/>
      <c r="N70" s="335"/>
      <c r="O70" s="335"/>
      <c r="P70" s="335"/>
      <c r="Q70" s="335"/>
      <c r="R70" s="335"/>
      <c r="S70" s="349"/>
      <c r="T70" s="349"/>
    </row>
    <row r="71" spans="1:20" ht="9" customHeight="1">
      <c r="A71" s="310"/>
      <c r="B71" s="310"/>
      <c r="C71" s="311"/>
      <c r="D71" s="311"/>
      <c r="E71" s="311"/>
      <c r="F71" s="311"/>
      <c r="G71" s="311"/>
      <c r="H71" s="311"/>
      <c r="I71" s="311"/>
      <c r="J71" s="311"/>
      <c r="K71" s="310"/>
      <c r="L71" s="311"/>
      <c r="M71" s="311"/>
      <c r="N71" s="311"/>
      <c r="O71" s="311"/>
      <c r="P71" s="311"/>
      <c r="Q71" s="311"/>
      <c r="R71" s="311"/>
      <c r="S71" s="310"/>
      <c r="T71" s="310"/>
    </row>
    <row r="72" spans="1:20" ht="15" customHeight="1">
      <c r="A72" s="319"/>
      <c r="C72" s="352" t="s">
        <v>142</v>
      </c>
      <c r="D72" s="315"/>
      <c r="E72" s="177">
        <v>2004</v>
      </c>
      <c r="F72" s="317"/>
      <c r="G72" s="316" t="s">
        <v>126</v>
      </c>
      <c r="H72" s="93" t="s">
        <v>127</v>
      </c>
      <c r="I72" s="93" t="s">
        <v>128</v>
      </c>
      <c r="J72" s="93" t="s">
        <v>119</v>
      </c>
      <c r="K72" s="321"/>
      <c r="L72" s="317"/>
      <c r="M72" s="177">
        <v>2004</v>
      </c>
      <c r="N72" s="317"/>
      <c r="O72" s="316" t="s">
        <v>126</v>
      </c>
      <c r="P72" s="93" t="s">
        <v>127</v>
      </c>
      <c r="Q72" s="93" t="s">
        <v>128</v>
      </c>
      <c r="R72" s="93" t="s">
        <v>119</v>
      </c>
      <c r="S72" s="321"/>
      <c r="T72" s="319"/>
    </row>
    <row r="73" spans="1:20" ht="12.75" customHeight="1">
      <c r="A73" s="310"/>
      <c r="C73" s="320" t="s">
        <v>0</v>
      </c>
      <c r="D73" s="322"/>
      <c r="E73" s="322"/>
      <c r="F73" s="322"/>
      <c r="G73" s="316"/>
      <c r="H73" s="93"/>
      <c r="I73" s="93"/>
      <c r="J73" s="93"/>
      <c r="K73" s="318"/>
      <c r="L73" s="322"/>
      <c r="M73" s="322"/>
      <c r="N73" s="322"/>
      <c r="O73" s="316"/>
      <c r="P73" s="93"/>
      <c r="Q73" s="93"/>
      <c r="R73" s="93"/>
      <c r="S73" s="318"/>
      <c r="T73" s="310"/>
    </row>
    <row r="74" spans="1:20" ht="9" customHeight="1">
      <c r="A74" s="310"/>
      <c r="C74" s="313"/>
      <c r="D74" s="322"/>
      <c r="E74" s="322"/>
      <c r="F74" s="322"/>
      <c r="G74" s="335"/>
      <c r="H74" s="313"/>
      <c r="I74" s="313"/>
      <c r="J74" s="353"/>
      <c r="K74" s="318"/>
      <c r="L74" s="322"/>
      <c r="M74" s="322"/>
      <c r="N74" s="322"/>
      <c r="O74" s="335"/>
      <c r="P74" s="313"/>
      <c r="Q74" s="313"/>
      <c r="R74" s="353"/>
      <c r="S74" s="318"/>
      <c r="T74" s="310"/>
    </row>
    <row r="75" spans="1:20" ht="12.75" customHeight="1">
      <c r="A75" s="310"/>
      <c r="C75" s="324" t="s">
        <v>1</v>
      </c>
      <c r="D75" s="322"/>
      <c r="E75" s="200">
        <f>SUM(G75:J75)</f>
        <v>2608</v>
      </c>
      <c r="F75" s="199"/>
      <c r="G75" s="325">
        <v>703</v>
      </c>
      <c r="H75" s="326">
        <v>677</v>
      </c>
      <c r="I75" s="326">
        <v>640</v>
      </c>
      <c r="J75" s="337">
        <v>588</v>
      </c>
      <c r="K75" s="328"/>
      <c r="L75" s="199"/>
      <c r="M75" s="200">
        <f>SUM(O75:R75)</f>
        <v>2751</v>
      </c>
      <c r="N75" s="199"/>
      <c r="O75" s="325">
        <v>743</v>
      </c>
      <c r="P75" s="326">
        <v>712</v>
      </c>
      <c r="Q75" s="326">
        <v>676</v>
      </c>
      <c r="R75" s="337">
        <v>620</v>
      </c>
      <c r="S75" s="328"/>
      <c r="T75" s="310"/>
    </row>
    <row r="76" spans="1:20" ht="12.75" customHeight="1">
      <c r="A76" s="310"/>
      <c r="C76" s="324" t="s">
        <v>41</v>
      </c>
      <c r="D76" s="322"/>
      <c r="E76" s="200">
        <f>SUM(G76:J76)</f>
        <v>2257</v>
      </c>
      <c r="F76" s="199"/>
      <c r="G76" s="325">
        <v>566</v>
      </c>
      <c r="H76" s="326">
        <v>579</v>
      </c>
      <c r="I76" s="326">
        <v>560</v>
      </c>
      <c r="J76" s="337">
        <v>552</v>
      </c>
      <c r="K76" s="328"/>
      <c r="L76" s="199"/>
      <c r="M76" s="200">
        <f>SUM(O76:R76)</f>
        <v>2292</v>
      </c>
      <c r="N76" s="199"/>
      <c r="O76" s="325">
        <v>558</v>
      </c>
      <c r="P76" s="326">
        <v>596</v>
      </c>
      <c r="Q76" s="326">
        <v>574</v>
      </c>
      <c r="R76" s="337">
        <v>564</v>
      </c>
      <c r="S76" s="328"/>
      <c r="T76" s="310"/>
    </row>
    <row r="77" spans="1:20" ht="12.75" customHeight="1">
      <c r="A77" s="310"/>
      <c r="C77" s="324" t="s">
        <v>49</v>
      </c>
      <c r="D77" s="322"/>
      <c r="E77" s="200">
        <f>SUM(G77:J77)</f>
        <v>428</v>
      </c>
      <c r="F77" s="199"/>
      <c r="G77" s="325">
        <v>114</v>
      </c>
      <c r="H77" s="326">
        <v>108</v>
      </c>
      <c r="I77" s="326">
        <v>104</v>
      </c>
      <c r="J77" s="337">
        <v>102</v>
      </c>
      <c r="K77" s="328"/>
      <c r="L77" s="199"/>
      <c r="M77" s="200">
        <f>SUM(O77:R77)</f>
        <v>432</v>
      </c>
      <c r="N77" s="199"/>
      <c r="O77" s="325">
        <v>114</v>
      </c>
      <c r="P77" s="326">
        <v>109</v>
      </c>
      <c r="Q77" s="326">
        <v>105</v>
      </c>
      <c r="R77" s="337">
        <v>104</v>
      </c>
      <c r="S77" s="328"/>
      <c r="T77" s="310"/>
    </row>
    <row r="78" spans="1:20" ht="12.75" customHeight="1">
      <c r="A78" s="310"/>
      <c r="C78" s="324" t="s">
        <v>2</v>
      </c>
      <c r="D78" s="322"/>
      <c r="E78" s="200">
        <f>SUM(G78:J78)</f>
        <v>-38</v>
      </c>
      <c r="F78" s="199"/>
      <c r="G78" s="325">
        <v>-13</v>
      </c>
      <c r="H78" s="326">
        <v>-8</v>
      </c>
      <c r="I78" s="326">
        <v>-9</v>
      </c>
      <c r="J78" s="337">
        <v>-8</v>
      </c>
      <c r="K78" s="328"/>
      <c r="L78" s="199"/>
      <c r="M78" s="200">
        <f>SUM(O78:R78)</f>
        <v>-38</v>
      </c>
      <c r="N78" s="199"/>
      <c r="O78" s="325">
        <v>-12</v>
      </c>
      <c r="P78" s="326">
        <v>-8</v>
      </c>
      <c r="Q78" s="326">
        <v>-9</v>
      </c>
      <c r="R78" s="337">
        <v>-9</v>
      </c>
      <c r="S78" s="328"/>
      <c r="T78" s="310"/>
    </row>
    <row r="79" spans="1:20" ht="12.75" customHeight="1">
      <c r="A79" s="331"/>
      <c r="C79" s="332" t="s">
        <v>63</v>
      </c>
      <c r="D79" s="201"/>
      <c r="E79" s="201">
        <f>SUM(E75:E78)</f>
        <v>5255</v>
      </c>
      <c r="F79" s="201"/>
      <c r="G79" s="333">
        <f>SUM(G75:G78)</f>
        <v>1370</v>
      </c>
      <c r="H79" s="334">
        <f>SUM(H75:H78)</f>
        <v>1356</v>
      </c>
      <c r="I79" s="334">
        <f>SUM(I75:I78)</f>
        <v>1295</v>
      </c>
      <c r="J79" s="354">
        <f>SUM(J75:J78)</f>
        <v>1234</v>
      </c>
      <c r="K79" s="332"/>
      <c r="L79" s="201"/>
      <c r="M79" s="201">
        <f>SUM(M75:M78)</f>
        <v>5437</v>
      </c>
      <c r="N79" s="201"/>
      <c r="O79" s="333">
        <f>SUM(O75:O78)</f>
        <v>1403</v>
      </c>
      <c r="P79" s="334">
        <f>SUM(P75:P78)</f>
        <v>1409</v>
      </c>
      <c r="Q79" s="334">
        <f>SUM(Q75:Q78)</f>
        <v>1346</v>
      </c>
      <c r="R79" s="354">
        <f>SUM(R75:R78)</f>
        <v>1279</v>
      </c>
      <c r="S79" s="332"/>
      <c r="T79" s="331"/>
    </row>
    <row r="80" spans="1:20" ht="12.75" customHeight="1">
      <c r="A80" s="310"/>
      <c r="C80" s="342"/>
      <c r="D80" s="322"/>
      <c r="E80" s="199"/>
      <c r="F80" s="322"/>
      <c r="G80" s="340"/>
      <c r="H80" s="265"/>
      <c r="I80" s="265"/>
      <c r="J80" s="356"/>
      <c r="K80" s="318"/>
      <c r="L80" s="322"/>
      <c r="M80" s="199"/>
      <c r="N80" s="322"/>
      <c r="O80" s="340"/>
      <c r="P80" s="265"/>
      <c r="Q80" s="265"/>
      <c r="R80" s="356"/>
      <c r="S80" s="318"/>
      <c r="T80" s="310"/>
    </row>
    <row r="81" spans="1:20" ht="12.75" customHeight="1">
      <c r="A81" s="310"/>
      <c r="C81" s="324" t="s">
        <v>69</v>
      </c>
      <c r="D81" s="322"/>
      <c r="E81" s="200">
        <f>SUM(G81:J81)</f>
        <v>6172</v>
      </c>
      <c r="F81" s="322"/>
      <c r="G81" s="325">
        <v>1545</v>
      </c>
      <c r="H81" s="326">
        <v>1517</v>
      </c>
      <c r="I81" s="326">
        <v>1530</v>
      </c>
      <c r="J81" s="337">
        <v>1580</v>
      </c>
      <c r="K81" s="318"/>
      <c r="L81" s="322"/>
      <c r="M81" s="200">
        <f>SUM(O81:R81)</f>
        <v>6206</v>
      </c>
      <c r="N81" s="322"/>
      <c r="O81" s="325">
        <v>1543</v>
      </c>
      <c r="P81" s="326">
        <v>1521</v>
      </c>
      <c r="Q81" s="326">
        <v>1543</v>
      </c>
      <c r="R81" s="337">
        <v>1599</v>
      </c>
      <c r="S81" s="318"/>
      <c r="T81" s="310"/>
    </row>
    <row r="82" spans="1:20" ht="12.75" customHeight="1">
      <c r="A82" s="310"/>
      <c r="C82" s="324" t="s">
        <v>57</v>
      </c>
      <c r="D82" s="322"/>
      <c r="E82" s="200">
        <f>SUM(G82:J82)</f>
        <v>2009</v>
      </c>
      <c r="F82" s="322"/>
      <c r="G82" s="325">
        <v>507</v>
      </c>
      <c r="H82" s="326">
        <v>513</v>
      </c>
      <c r="I82" s="326">
        <v>484</v>
      </c>
      <c r="J82" s="337">
        <v>505</v>
      </c>
      <c r="K82" s="318"/>
      <c r="L82" s="322"/>
      <c r="M82" s="200">
        <f>SUM(O82:R82)</f>
        <v>2077</v>
      </c>
      <c r="N82" s="322"/>
      <c r="O82" s="325">
        <v>516</v>
      </c>
      <c r="P82" s="326">
        <v>517</v>
      </c>
      <c r="Q82" s="326">
        <v>527</v>
      </c>
      <c r="R82" s="337">
        <v>517</v>
      </c>
      <c r="S82" s="318"/>
      <c r="T82" s="310"/>
    </row>
    <row r="83" spans="1:20" ht="12.75" customHeight="1">
      <c r="A83" s="310"/>
      <c r="C83" s="324" t="s">
        <v>88</v>
      </c>
      <c r="D83" s="322"/>
      <c r="E83" s="200">
        <f>SUM(G83:J83)</f>
        <v>-1027</v>
      </c>
      <c r="F83" s="322"/>
      <c r="G83" s="325">
        <v>-268</v>
      </c>
      <c r="H83" s="326">
        <v>-245</v>
      </c>
      <c r="I83" s="326">
        <v>-258</v>
      </c>
      <c r="J83" s="337">
        <v>-256</v>
      </c>
      <c r="K83" s="318"/>
      <c r="L83" s="322"/>
      <c r="M83" s="200">
        <f>SUM(O83:R83)</f>
        <v>-1029</v>
      </c>
      <c r="N83" s="322"/>
      <c r="O83" s="325">
        <v>-254</v>
      </c>
      <c r="P83" s="326">
        <v>-259</v>
      </c>
      <c r="Q83" s="326">
        <v>-259</v>
      </c>
      <c r="R83" s="337">
        <v>-257</v>
      </c>
      <c r="S83" s="318"/>
      <c r="T83" s="310"/>
    </row>
    <row r="84" spans="1:20" ht="12.75" customHeight="1">
      <c r="A84" s="310"/>
      <c r="C84" s="332" t="s">
        <v>71</v>
      </c>
      <c r="D84" s="322"/>
      <c r="E84" s="202">
        <f>SUM(E81:E83)</f>
        <v>7154</v>
      </c>
      <c r="F84" s="322"/>
      <c r="G84" s="333">
        <f>SUM(G81:G83)</f>
        <v>1784</v>
      </c>
      <c r="H84" s="334">
        <f>SUM(H81:H83)</f>
        <v>1785</v>
      </c>
      <c r="I84" s="334">
        <f>SUM(I81:I83)</f>
        <v>1756</v>
      </c>
      <c r="J84" s="354">
        <f>SUM(J81:J83)</f>
        <v>1829</v>
      </c>
      <c r="K84" s="318"/>
      <c r="L84" s="322"/>
      <c r="M84" s="202">
        <f>SUM(M81:M83)</f>
        <v>7254</v>
      </c>
      <c r="N84" s="322"/>
      <c r="O84" s="333">
        <f>SUM(O81:O83)</f>
        <v>1805</v>
      </c>
      <c r="P84" s="334">
        <f>SUM(P81:P83)</f>
        <v>1779</v>
      </c>
      <c r="Q84" s="334">
        <f>SUM(Q81:Q83)</f>
        <v>1811</v>
      </c>
      <c r="R84" s="354">
        <f>SUM(R81:R83)</f>
        <v>1859</v>
      </c>
      <c r="S84" s="318"/>
      <c r="T84" s="310"/>
    </row>
    <row r="85" spans="1:20" ht="12.75" customHeight="1">
      <c r="A85" s="310"/>
      <c r="C85" s="342"/>
      <c r="D85" s="322"/>
      <c r="E85" s="199"/>
      <c r="F85" s="322"/>
      <c r="G85" s="333"/>
      <c r="H85" s="334"/>
      <c r="I85" s="334"/>
      <c r="J85" s="354"/>
      <c r="K85" s="318"/>
      <c r="L85" s="322"/>
      <c r="M85" s="199"/>
      <c r="N85" s="322"/>
      <c r="O85" s="333"/>
      <c r="P85" s="334"/>
      <c r="Q85" s="334"/>
      <c r="R85" s="354"/>
      <c r="S85" s="318"/>
      <c r="T85" s="310"/>
    </row>
    <row r="86" spans="1:20" ht="12.75" customHeight="1">
      <c r="A86" s="310"/>
      <c r="C86" s="324" t="s">
        <v>72</v>
      </c>
      <c r="D86" s="322"/>
      <c r="E86" s="200">
        <f>SUM(G86:J86)</f>
        <v>3306</v>
      </c>
      <c r="F86" s="199"/>
      <c r="G86" s="325">
        <v>814</v>
      </c>
      <c r="H86" s="326">
        <v>805</v>
      </c>
      <c r="I86" s="326">
        <v>825</v>
      </c>
      <c r="J86" s="337">
        <v>862</v>
      </c>
      <c r="K86" s="328"/>
      <c r="L86" s="199"/>
      <c r="M86" s="200">
        <f>SUM(O86:R86)</f>
        <v>3274</v>
      </c>
      <c r="N86" s="199"/>
      <c r="O86" s="325">
        <v>809</v>
      </c>
      <c r="P86" s="326">
        <v>796</v>
      </c>
      <c r="Q86" s="326">
        <v>816</v>
      </c>
      <c r="R86" s="337">
        <v>853</v>
      </c>
      <c r="S86" s="328"/>
      <c r="T86" s="310"/>
    </row>
    <row r="87" spans="1:20" ht="12.75" customHeight="1">
      <c r="A87" s="310"/>
      <c r="C87" s="324" t="s">
        <v>73</v>
      </c>
      <c r="D87" s="322"/>
      <c r="E87" s="200">
        <f>SUM(G87:J87)</f>
        <v>2729</v>
      </c>
      <c r="F87" s="199"/>
      <c r="G87" s="325">
        <v>678</v>
      </c>
      <c r="H87" s="326">
        <v>672</v>
      </c>
      <c r="I87" s="326">
        <v>683</v>
      </c>
      <c r="J87" s="337">
        <v>696</v>
      </c>
      <c r="K87" s="328"/>
      <c r="L87" s="199"/>
      <c r="M87" s="200">
        <f>SUM(O87:R87)</f>
        <v>2746</v>
      </c>
      <c r="N87" s="199"/>
      <c r="O87" s="325">
        <v>684</v>
      </c>
      <c r="P87" s="326">
        <v>677</v>
      </c>
      <c r="Q87" s="326">
        <v>686</v>
      </c>
      <c r="R87" s="337">
        <v>699</v>
      </c>
      <c r="S87" s="328"/>
      <c r="T87" s="310"/>
    </row>
    <row r="88" spans="1:20" ht="12.75" customHeight="1">
      <c r="A88" s="310"/>
      <c r="C88" s="324" t="s">
        <v>74</v>
      </c>
      <c r="D88" s="322"/>
      <c r="E88" s="200">
        <f>SUM(G88:J88)</f>
        <v>1932</v>
      </c>
      <c r="F88" s="199"/>
      <c r="G88" s="325">
        <v>503</v>
      </c>
      <c r="H88" s="326">
        <v>483</v>
      </c>
      <c r="I88" s="326">
        <v>472</v>
      </c>
      <c r="J88" s="337">
        <v>474</v>
      </c>
      <c r="K88" s="328"/>
      <c r="L88" s="199"/>
      <c r="M88" s="200">
        <f>SUM(O88:R88)</f>
        <v>2058</v>
      </c>
      <c r="N88" s="199"/>
      <c r="O88" s="325">
        <v>521</v>
      </c>
      <c r="P88" s="326">
        <v>509</v>
      </c>
      <c r="Q88" s="326">
        <v>509</v>
      </c>
      <c r="R88" s="337">
        <v>519</v>
      </c>
      <c r="S88" s="328"/>
      <c r="T88" s="310"/>
    </row>
    <row r="89" spans="1:20" ht="12.75" customHeight="1">
      <c r="A89" s="310"/>
      <c r="C89" s="324" t="s">
        <v>89</v>
      </c>
      <c r="D89" s="322"/>
      <c r="E89" s="200">
        <f>SUM(G89:J89)</f>
        <v>-1795</v>
      </c>
      <c r="F89" s="199"/>
      <c r="G89" s="325">
        <v>-450</v>
      </c>
      <c r="H89" s="326">
        <v>-443</v>
      </c>
      <c r="I89" s="326">
        <v>-450</v>
      </c>
      <c r="J89" s="337">
        <v>-452</v>
      </c>
      <c r="K89" s="328"/>
      <c r="L89" s="199"/>
      <c r="M89" s="200">
        <f>SUM(O89:R89)</f>
        <v>-1872</v>
      </c>
      <c r="N89" s="199"/>
      <c r="O89" s="325">
        <v>-471</v>
      </c>
      <c r="P89" s="326">
        <v>-461</v>
      </c>
      <c r="Q89" s="326">
        <v>-468</v>
      </c>
      <c r="R89" s="337">
        <v>-472</v>
      </c>
      <c r="S89" s="328"/>
      <c r="T89" s="310"/>
    </row>
    <row r="90" spans="1:20" ht="12.75" customHeight="1">
      <c r="A90" s="331"/>
      <c r="C90" s="332" t="s">
        <v>90</v>
      </c>
      <c r="D90" s="201"/>
      <c r="E90" s="201">
        <f>SUM(G90:J90)</f>
        <v>6172</v>
      </c>
      <c r="F90" s="201"/>
      <c r="G90" s="333">
        <f>SUM(G86:G89)</f>
        <v>1545</v>
      </c>
      <c r="H90" s="334">
        <f>SUM(H86:H89)</f>
        <v>1517</v>
      </c>
      <c r="I90" s="334">
        <f>SUM(I86:I89)</f>
        <v>1530</v>
      </c>
      <c r="J90" s="354">
        <f>SUM(J86:J89)</f>
        <v>1580</v>
      </c>
      <c r="K90" s="332"/>
      <c r="L90" s="201"/>
      <c r="M90" s="201">
        <f>SUM(O90:R90)</f>
        <v>6206</v>
      </c>
      <c r="N90" s="201"/>
      <c r="O90" s="333">
        <f>SUM(O86:O89)</f>
        <v>1543</v>
      </c>
      <c r="P90" s="334">
        <f>SUM(P86:P89)</f>
        <v>1521</v>
      </c>
      <c r="Q90" s="334">
        <f>SUM(Q86:Q89)</f>
        <v>1543</v>
      </c>
      <c r="R90" s="354">
        <f>SUM(R86:R89)</f>
        <v>1599</v>
      </c>
      <c r="S90" s="332"/>
      <c r="T90" s="331"/>
    </row>
    <row r="91" spans="1:20" ht="12.75" customHeight="1">
      <c r="A91" s="310"/>
      <c r="C91" s="342"/>
      <c r="D91" s="322"/>
      <c r="E91" s="201"/>
      <c r="F91" s="199"/>
      <c r="G91" s="340"/>
      <c r="H91" s="265"/>
      <c r="I91" s="265"/>
      <c r="J91" s="356"/>
      <c r="K91" s="328"/>
      <c r="L91" s="199"/>
      <c r="M91" s="201"/>
      <c r="N91" s="199"/>
      <c r="O91" s="340"/>
      <c r="P91" s="265"/>
      <c r="Q91" s="265"/>
      <c r="R91" s="356"/>
      <c r="S91" s="328"/>
      <c r="T91" s="310"/>
    </row>
    <row r="92" spans="1:20" ht="12.75" customHeight="1">
      <c r="A92" s="310"/>
      <c r="C92" s="324" t="s">
        <v>135</v>
      </c>
      <c r="D92" s="322"/>
      <c r="E92" s="200">
        <f aca="true" t="shared" si="3" ref="E92:E97">SUM(G92:J92)</f>
        <v>1319</v>
      </c>
      <c r="F92" s="199"/>
      <c r="G92" s="325">
        <v>329</v>
      </c>
      <c r="H92" s="326">
        <v>339</v>
      </c>
      <c r="I92" s="326">
        <v>316</v>
      </c>
      <c r="J92" s="337">
        <v>335</v>
      </c>
      <c r="K92" s="328"/>
      <c r="L92" s="199"/>
      <c r="M92" s="200">
        <f aca="true" t="shared" si="4" ref="M92:M97">SUM(O92:R92)</f>
        <v>1333</v>
      </c>
      <c r="N92" s="199"/>
      <c r="O92" s="325">
        <v>327</v>
      </c>
      <c r="P92" s="326">
        <v>338</v>
      </c>
      <c r="Q92" s="326">
        <v>334</v>
      </c>
      <c r="R92" s="337">
        <v>334</v>
      </c>
      <c r="S92" s="328"/>
      <c r="T92" s="310"/>
    </row>
    <row r="93" spans="1:20" ht="12.75" customHeight="1">
      <c r="A93" s="310"/>
      <c r="C93" s="324" t="s">
        <v>136</v>
      </c>
      <c r="D93" s="322"/>
      <c r="E93" s="200">
        <f t="shared" si="3"/>
        <v>423</v>
      </c>
      <c r="F93" s="199"/>
      <c r="G93" s="325">
        <v>113</v>
      </c>
      <c r="H93" s="326">
        <v>116</v>
      </c>
      <c r="I93" s="326">
        <v>96</v>
      </c>
      <c r="J93" s="337">
        <v>98</v>
      </c>
      <c r="K93" s="328"/>
      <c r="L93" s="199"/>
      <c r="M93" s="200">
        <f t="shared" si="4"/>
        <v>479</v>
      </c>
      <c r="N93" s="199"/>
      <c r="O93" s="325">
        <v>125</v>
      </c>
      <c r="P93" s="326">
        <v>122</v>
      </c>
      <c r="Q93" s="326">
        <v>121</v>
      </c>
      <c r="R93" s="337">
        <v>111</v>
      </c>
      <c r="S93" s="328"/>
      <c r="T93" s="310"/>
    </row>
    <row r="94" spans="1:20" ht="12.75" customHeight="1">
      <c r="A94" s="310"/>
      <c r="C94" s="324" t="s">
        <v>137</v>
      </c>
      <c r="D94" s="322"/>
      <c r="E94" s="200">
        <f t="shared" si="3"/>
        <v>439</v>
      </c>
      <c r="F94" s="199"/>
      <c r="G94" s="325">
        <v>115</v>
      </c>
      <c r="H94" s="326">
        <v>104</v>
      </c>
      <c r="I94" s="326">
        <v>109</v>
      </c>
      <c r="J94" s="337">
        <v>111</v>
      </c>
      <c r="K94" s="328"/>
      <c r="L94" s="199"/>
      <c r="M94" s="200">
        <f t="shared" si="4"/>
        <v>439</v>
      </c>
      <c r="N94" s="199"/>
      <c r="O94" s="325">
        <v>115</v>
      </c>
      <c r="P94" s="326">
        <v>104</v>
      </c>
      <c r="Q94" s="326">
        <v>109</v>
      </c>
      <c r="R94" s="337">
        <v>111</v>
      </c>
      <c r="S94" s="328"/>
      <c r="T94" s="310"/>
    </row>
    <row r="95" spans="1:20" ht="12.75" customHeight="1">
      <c r="A95" s="310"/>
      <c r="C95" s="324" t="s">
        <v>74</v>
      </c>
      <c r="D95" s="322"/>
      <c r="E95" s="200">
        <f t="shared" si="3"/>
        <v>0</v>
      </c>
      <c r="F95" s="199"/>
      <c r="G95" s="325">
        <v>0</v>
      </c>
      <c r="H95" s="326">
        <v>0</v>
      </c>
      <c r="I95" s="326">
        <v>0</v>
      </c>
      <c r="J95" s="337">
        <v>0</v>
      </c>
      <c r="K95" s="328"/>
      <c r="L95" s="199"/>
      <c r="M95" s="200">
        <f t="shared" si="4"/>
        <v>0</v>
      </c>
      <c r="N95" s="199"/>
      <c r="O95" s="325">
        <v>0</v>
      </c>
      <c r="P95" s="326">
        <v>-1</v>
      </c>
      <c r="Q95" s="326">
        <v>1</v>
      </c>
      <c r="R95" s="337">
        <v>0</v>
      </c>
      <c r="S95" s="328"/>
      <c r="T95" s="310"/>
    </row>
    <row r="96" spans="1:20" ht="12.75" customHeight="1">
      <c r="A96" s="310"/>
      <c r="C96" s="324" t="s">
        <v>85</v>
      </c>
      <c r="D96" s="322"/>
      <c r="E96" s="200">
        <f t="shared" si="3"/>
        <v>-172</v>
      </c>
      <c r="F96" s="199"/>
      <c r="G96" s="325">
        <v>-50</v>
      </c>
      <c r="H96" s="326">
        <v>-46</v>
      </c>
      <c r="I96" s="326">
        <v>-37</v>
      </c>
      <c r="J96" s="337">
        <v>-39</v>
      </c>
      <c r="K96" s="328"/>
      <c r="L96" s="199"/>
      <c r="M96" s="200">
        <f t="shared" si="4"/>
        <v>-174</v>
      </c>
      <c r="N96" s="199"/>
      <c r="O96" s="325">
        <v>-51</v>
      </c>
      <c r="P96" s="326">
        <v>-46</v>
      </c>
      <c r="Q96" s="326">
        <v>-38</v>
      </c>
      <c r="R96" s="337">
        <v>-39</v>
      </c>
      <c r="S96" s="328"/>
      <c r="T96" s="310"/>
    </row>
    <row r="97" spans="1:20" ht="12.75" customHeight="1">
      <c r="A97" s="331"/>
      <c r="C97" s="332" t="s">
        <v>84</v>
      </c>
      <c r="D97" s="201"/>
      <c r="E97" s="201">
        <f t="shared" si="3"/>
        <v>2009</v>
      </c>
      <c r="F97" s="201"/>
      <c r="G97" s="333">
        <f>SUM(G92:G96)</f>
        <v>507</v>
      </c>
      <c r="H97" s="334">
        <f>SUM(H92:H96)</f>
        <v>513</v>
      </c>
      <c r="I97" s="334">
        <f>SUM(I92:I96)</f>
        <v>484</v>
      </c>
      <c r="J97" s="354">
        <f>SUM(J92:J96)</f>
        <v>505</v>
      </c>
      <c r="K97" s="332"/>
      <c r="L97" s="201"/>
      <c r="M97" s="201">
        <f t="shared" si="4"/>
        <v>2077</v>
      </c>
      <c r="N97" s="201"/>
      <c r="O97" s="333">
        <f>SUM(O92:O96)</f>
        <v>516</v>
      </c>
      <c r="P97" s="334">
        <f>SUM(P92:P96)</f>
        <v>517</v>
      </c>
      <c r="Q97" s="334">
        <f>SUM(Q92:Q96)</f>
        <v>527</v>
      </c>
      <c r="R97" s="354">
        <f>SUM(R92:R96)</f>
        <v>517</v>
      </c>
      <c r="S97" s="332"/>
      <c r="T97" s="331"/>
    </row>
    <row r="98" spans="1:20" ht="12.75" customHeight="1">
      <c r="A98" s="310"/>
      <c r="C98" s="342"/>
      <c r="D98" s="322"/>
      <c r="E98" s="213"/>
      <c r="F98" s="199"/>
      <c r="G98" s="359"/>
      <c r="H98" s="357"/>
      <c r="I98" s="357"/>
      <c r="J98" s="358"/>
      <c r="K98" s="328"/>
      <c r="L98" s="199"/>
      <c r="M98" s="213"/>
      <c r="N98" s="199"/>
      <c r="O98" s="359"/>
      <c r="P98" s="357"/>
      <c r="Q98" s="357"/>
      <c r="R98" s="358"/>
      <c r="S98" s="328"/>
      <c r="T98" s="310"/>
    </row>
    <row r="99" spans="1:20" ht="12.75" customHeight="1">
      <c r="A99" s="331"/>
      <c r="C99" s="332" t="s">
        <v>2</v>
      </c>
      <c r="D99" s="201"/>
      <c r="E99" s="201">
        <f>SUM(G99:J99)</f>
        <v>457</v>
      </c>
      <c r="F99" s="201"/>
      <c r="G99" s="333">
        <v>105</v>
      </c>
      <c r="H99" s="334">
        <v>94</v>
      </c>
      <c r="I99" s="334">
        <v>124</v>
      </c>
      <c r="J99" s="354">
        <v>134</v>
      </c>
      <c r="K99" s="332"/>
      <c r="L99" s="201"/>
      <c r="M99" s="201">
        <f>SUM(O99:R99)</f>
        <v>458</v>
      </c>
      <c r="N99" s="201"/>
      <c r="O99" s="333">
        <v>106</v>
      </c>
      <c r="P99" s="334">
        <v>94</v>
      </c>
      <c r="Q99" s="334">
        <v>124</v>
      </c>
      <c r="R99" s="354">
        <v>134</v>
      </c>
      <c r="S99" s="332"/>
      <c r="T99" s="331"/>
    </row>
    <row r="100" spans="1:20" ht="12.75" customHeight="1">
      <c r="A100" s="310"/>
      <c r="C100" s="342"/>
      <c r="D100" s="322"/>
      <c r="E100" s="213"/>
      <c r="F100" s="199"/>
      <c r="G100" s="359"/>
      <c r="H100" s="357"/>
      <c r="I100" s="357"/>
      <c r="J100" s="358"/>
      <c r="K100" s="328"/>
      <c r="L100" s="199"/>
      <c r="M100" s="213"/>
      <c r="N100" s="199"/>
      <c r="O100" s="359"/>
      <c r="P100" s="357"/>
      <c r="Q100" s="357"/>
      <c r="R100" s="358"/>
      <c r="S100" s="318"/>
      <c r="T100" s="310"/>
    </row>
    <row r="101" spans="1:20" ht="12.75" customHeight="1">
      <c r="A101" s="331"/>
      <c r="C101" s="332" t="s">
        <v>3</v>
      </c>
      <c r="D101" s="201"/>
      <c r="E101" s="201">
        <f>SUM(G101:J101)</f>
        <v>-1047</v>
      </c>
      <c r="F101" s="201"/>
      <c r="G101" s="333">
        <v>-251</v>
      </c>
      <c r="H101" s="334">
        <v>-278</v>
      </c>
      <c r="I101" s="334">
        <v>-265</v>
      </c>
      <c r="J101" s="354">
        <v>-253</v>
      </c>
      <c r="K101" s="332"/>
      <c r="L101" s="201"/>
      <c r="M101" s="201">
        <f>SUM(O101:R101)</f>
        <v>-1047</v>
      </c>
      <c r="N101" s="201"/>
      <c r="O101" s="333">
        <v>-264</v>
      </c>
      <c r="P101" s="334">
        <v>-265</v>
      </c>
      <c r="Q101" s="334">
        <v>-265</v>
      </c>
      <c r="R101" s="354">
        <v>-253</v>
      </c>
      <c r="S101" s="332"/>
      <c r="T101" s="331"/>
    </row>
    <row r="102" spans="1:20" ht="12.75" customHeight="1">
      <c r="A102" s="310"/>
      <c r="C102" s="342"/>
      <c r="D102" s="322"/>
      <c r="E102" s="213"/>
      <c r="F102" s="199"/>
      <c r="G102" s="359"/>
      <c r="H102" s="357"/>
      <c r="I102" s="357"/>
      <c r="J102" s="358"/>
      <c r="K102" s="328"/>
      <c r="L102" s="199"/>
      <c r="M102" s="213"/>
      <c r="N102" s="199"/>
      <c r="O102" s="359"/>
      <c r="P102" s="357"/>
      <c r="Q102" s="357"/>
      <c r="R102" s="358"/>
      <c r="S102" s="318"/>
      <c r="T102" s="310"/>
    </row>
    <row r="103" spans="1:20" ht="12.75" customHeight="1">
      <c r="A103" s="310"/>
      <c r="C103" s="332" t="s">
        <v>149</v>
      </c>
      <c r="D103" s="201"/>
      <c r="E103" s="201">
        <f>SUM(G103:J103)</f>
        <v>11819</v>
      </c>
      <c r="F103" s="201"/>
      <c r="G103" s="333">
        <f>G101+G99+G84+G79</f>
        <v>3008</v>
      </c>
      <c r="H103" s="334">
        <f>H101+H99+H84+H79</f>
        <v>2957</v>
      </c>
      <c r="I103" s="334">
        <f>I101+I99+I84+I79</f>
        <v>2910</v>
      </c>
      <c r="J103" s="354">
        <f>J101+J99+J84+J79</f>
        <v>2944</v>
      </c>
      <c r="K103" s="318"/>
      <c r="L103" s="201"/>
      <c r="M103" s="201">
        <f>SUM(O103:R103)</f>
        <v>12102</v>
      </c>
      <c r="N103" s="201"/>
      <c r="O103" s="333">
        <f>O101+O99+O84+O79</f>
        <v>3050</v>
      </c>
      <c r="P103" s="334">
        <f>P101+P99+P84+P79</f>
        <v>3017</v>
      </c>
      <c r="Q103" s="334">
        <f>Q101+Q99+Q84+Q79</f>
        <v>3016</v>
      </c>
      <c r="R103" s="354">
        <f>R101+R99+R84+R79</f>
        <v>3019</v>
      </c>
      <c r="S103" s="318"/>
      <c r="T103" s="310"/>
    </row>
    <row r="104" spans="1:20" ht="9.75" customHeight="1">
      <c r="A104" s="310"/>
      <c r="C104" s="332"/>
      <c r="D104" s="201"/>
      <c r="E104" s="201"/>
      <c r="F104" s="201"/>
      <c r="G104" s="333"/>
      <c r="H104" s="334"/>
      <c r="I104" s="334"/>
      <c r="J104" s="354"/>
      <c r="K104" s="318"/>
      <c r="L104" s="201"/>
      <c r="M104" s="201"/>
      <c r="N104" s="201"/>
      <c r="O104" s="333"/>
      <c r="P104" s="334"/>
      <c r="Q104" s="334"/>
      <c r="R104" s="354"/>
      <c r="S104" s="318"/>
      <c r="T104" s="310"/>
    </row>
    <row r="105" spans="1:20" ht="9" customHeight="1">
      <c r="A105" s="310"/>
      <c r="B105" s="310"/>
      <c r="C105" s="311"/>
      <c r="D105" s="311"/>
      <c r="E105" s="311"/>
      <c r="F105" s="311"/>
      <c r="G105" s="311"/>
      <c r="H105" s="311"/>
      <c r="I105" s="311"/>
      <c r="J105" s="360"/>
      <c r="K105" s="310"/>
      <c r="L105" s="311"/>
      <c r="M105" s="311"/>
      <c r="N105" s="311"/>
      <c r="O105" s="311"/>
      <c r="P105" s="311"/>
      <c r="Q105" s="311"/>
      <c r="R105" s="360"/>
      <c r="S105" s="310"/>
      <c r="T105" s="310"/>
    </row>
    <row r="106" spans="1:20" ht="9" customHeight="1">
      <c r="A106" s="349"/>
      <c r="B106" s="349"/>
      <c r="C106" s="335"/>
      <c r="D106" s="335"/>
      <c r="E106" s="335"/>
      <c r="F106" s="335"/>
      <c r="G106" s="335"/>
      <c r="H106" s="335"/>
      <c r="I106" s="335"/>
      <c r="J106" s="351"/>
      <c r="K106" s="349"/>
      <c r="L106" s="335"/>
      <c r="M106" s="335"/>
      <c r="N106" s="335"/>
      <c r="O106" s="335"/>
      <c r="P106" s="335"/>
      <c r="Q106" s="335"/>
      <c r="R106" s="351"/>
      <c r="S106" s="349"/>
      <c r="T106" s="349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9" customHeight="1"/>
    <row r="120" ht="9.75" customHeight="1"/>
  </sheetData>
  <sheetProtection/>
  <mergeCells count="2">
    <mergeCell ref="E2:J2"/>
    <mergeCell ref="M2:R2"/>
  </mergeCells>
  <printOptions horizontalCentered="1"/>
  <pageMargins left="0.61" right="0.15748031496062992" top="0.31496062992125984" bottom="0.4330708661417323" header="0.2362204724409449" footer="0.2362204724409449"/>
  <pageSetup fitToHeight="1" fitToWidth="1" horizontalDpi="600" verticalDpi="600" orientation="portrait" paperSize="9" scale="61" r:id="rId2"/>
  <headerFooter alignWithMargins="0">
    <oddFooter>&amp;L&amp;"KPN Sans,Regular"KPN Investor Relations&amp;C&amp;"KPN Sans,Regular"&amp;A&amp;R&amp;"KPN Sans,Regular"Q4 2004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SheetLayoutView="115" zoomScalePageLayoutView="0" workbookViewId="0" topLeftCell="A52">
      <selection activeCell="C69" sqref="C69"/>
    </sheetView>
  </sheetViews>
  <sheetFormatPr defaultColWidth="9.00390625" defaultRowHeight="12.75"/>
  <cols>
    <col min="1" max="1" width="1.25" style="9" customWidth="1"/>
    <col min="2" max="2" width="0.875" style="54" customWidth="1"/>
    <col min="3" max="3" width="40.75390625" style="11" customWidth="1"/>
    <col min="4" max="4" width="1.75390625" style="11" customWidth="1"/>
    <col min="5" max="5" width="9.00390625" style="11" customWidth="1"/>
    <col min="6" max="6" width="1.75390625" style="11" customWidth="1"/>
    <col min="7" max="10" width="9.00390625" style="11" customWidth="1"/>
    <col min="11" max="11" width="1.75390625" style="10" customWidth="1"/>
    <col min="12" max="12" width="1.75390625" style="11" customWidth="1"/>
    <col min="13" max="13" width="9.00390625" style="11" customWidth="1"/>
    <col min="14" max="14" width="1.75390625" style="11" customWidth="1"/>
    <col min="15" max="18" width="9.00390625" style="11" customWidth="1"/>
    <col min="19" max="19" width="1.875" style="10" customWidth="1"/>
    <col min="20" max="20" width="1.25" style="9" customWidth="1"/>
    <col min="21" max="16384" width="9.125" style="9" customWidth="1"/>
  </cols>
  <sheetData>
    <row r="1" spans="1:20" ht="9" customHeight="1">
      <c r="A1" s="141"/>
      <c r="B1" s="142"/>
      <c r="C1" s="143"/>
      <c r="D1" s="143"/>
      <c r="E1" s="143"/>
      <c r="F1" s="143"/>
      <c r="G1" s="143"/>
      <c r="H1" s="143"/>
      <c r="I1" s="143"/>
      <c r="J1" s="147"/>
      <c r="K1" s="142"/>
      <c r="L1" s="143"/>
      <c r="M1" s="143"/>
      <c r="N1" s="143"/>
      <c r="O1" s="143"/>
      <c r="P1" s="143"/>
      <c r="Q1" s="143"/>
      <c r="R1" s="147"/>
      <c r="S1" s="142"/>
      <c r="T1" s="141"/>
    </row>
    <row r="2" spans="1:20" ht="12" customHeight="1">
      <c r="A2" s="141"/>
      <c r="B2" s="142"/>
      <c r="C2" s="148" t="s">
        <v>121</v>
      </c>
      <c r="D2" s="133"/>
      <c r="E2" s="381" t="s">
        <v>208</v>
      </c>
      <c r="F2" s="382"/>
      <c r="G2" s="382"/>
      <c r="H2" s="382"/>
      <c r="I2" s="382"/>
      <c r="J2" s="383"/>
      <c r="K2" s="55"/>
      <c r="L2" s="135"/>
      <c r="M2" s="381" t="s">
        <v>209</v>
      </c>
      <c r="N2" s="382"/>
      <c r="O2" s="382"/>
      <c r="P2" s="382"/>
      <c r="Q2" s="382"/>
      <c r="R2" s="383"/>
      <c r="S2" s="54"/>
      <c r="T2" s="141"/>
    </row>
    <row r="3" spans="1:20" ht="12" customHeight="1">
      <c r="A3" s="144"/>
      <c r="B3" s="53"/>
      <c r="C3" s="146" t="s">
        <v>120</v>
      </c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53"/>
      <c r="T3" s="144"/>
    </row>
    <row r="4" spans="1:20" ht="12.75" customHeight="1">
      <c r="A4" s="141"/>
      <c r="C4" s="9"/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54"/>
      <c r="T4" s="141"/>
    </row>
    <row r="5" spans="1:20" ht="12.75" customHeight="1">
      <c r="A5" s="141"/>
      <c r="C5" s="55"/>
      <c r="D5" s="137"/>
      <c r="E5" s="137"/>
      <c r="F5" s="137"/>
      <c r="G5" s="56"/>
      <c r="H5" s="55"/>
      <c r="I5" s="55"/>
      <c r="J5" s="288"/>
      <c r="K5" s="54"/>
      <c r="L5" s="137"/>
      <c r="M5" s="137"/>
      <c r="N5" s="137"/>
      <c r="O5" s="56"/>
      <c r="P5" s="55"/>
      <c r="Q5" s="55"/>
      <c r="R5" s="288"/>
      <c r="S5" s="54"/>
      <c r="T5" s="141"/>
    </row>
    <row r="6" spans="1:20" ht="12.75" customHeight="1">
      <c r="A6" s="141"/>
      <c r="B6" s="57"/>
      <c r="C6" s="55" t="s">
        <v>1</v>
      </c>
      <c r="D6" s="137"/>
      <c r="E6" s="138">
        <f>SUM(G6:J6)</f>
        <v>2447</v>
      </c>
      <c r="F6" s="140"/>
      <c r="G6" s="60">
        <v>690</v>
      </c>
      <c r="H6" s="59">
        <v>630</v>
      </c>
      <c r="I6" s="59">
        <v>571</v>
      </c>
      <c r="J6" s="233">
        <v>556</v>
      </c>
      <c r="K6" s="57"/>
      <c r="L6" s="137"/>
      <c r="M6" s="138">
        <f>SUM(O6:R6)</f>
        <v>2843</v>
      </c>
      <c r="N6" s="140"/>
      <c r="O6" s="60">
        <v>786</v>
      </c>
      <c r="P6" s="59">
        <v>726</v>
      </c>
      <c r="Q6" s="59">
        <v>683</v>
      </c>
      <c r="R6" s="233">
        <v>648</v>
      </c>
      <c r="S6" s="57"/>
      <c r="T6" s="141"/>
    </row>
    <row r="7" spans="1:20" ht="12.75" customHeight="1">
      <c r="A7" s="141"/>
      <c r="B7" s="57"/>
      <c r="C7" s="55" t="s">
        <v>41</v>
      </c>
      <c r="D7" s="137"/>
      <c r="E7" s="138">
        <f>SUM(G7:J7)</f>
        <v>1523</v>
      </c>
      <c r="F7" s="140"/>
      <c r="G7" s="60">
        <v>408</v>
      </c>
      <c r="H7" s="59">
        <v>386</v>
      </c>
      <c r="I7" s="59">
        <v>377</v>
      </c>
      <c r="J7" s="233">
        <v>352</v>
      </c>
      <c r="K7" s="57"/>
      <c r="L7" s="137"/>
      <c r="M7" s="138">
        <f>SUM(O7:R7)</f>
        <v>1555</v>
      </c>
      <c r="N7" s="140"/>
      <c r="O7" s="60">
        <v>403</v>
      </c>
      <c r="P7" s="59">
        <v>400</v>
      </c>
      <c r="Q7" s="59">
        <v>388</v>
      </c>
      <c r="R7" s="233">
        <v>364</v>
      </c>
      <c r="S7" s="57"/>
      <c r="T7" s="141"/>
    </row>
    <row r="8" spans="1:20" ht="12.75" customHeight="1">
      <c r="A8" s="141"/>
      <c r="B8" s="57"/>
      <c r="C8" s="58" t="s">
        <v>49</v>
      </c>
      <c r="D8" s="137"/>
      <c r="E8" s="138">
        <f>SUM(G8:J8)</f>
        <v>423</v>
      </c>
      <c r="F8" s="140"/>
      <c r="G8" s="60">
        <v>85</v>
      </c>
      <c r="H8" s="59">
        <v>121</v>
      </c>
      <c r="I8" s="59">
        <v>112</v>
      </c>
      <c r="J8" s="233">
        <v>105</v>
      </c>
      <c r="K8" s="57"/>
      <c r="L8" s="137"/>
      <c r="M8" s="138">
        <f>SUM(O8:R8)</f>
        <v>429</v>
      </c>
      <c r="N8" s="140"/>
      <c r="O8" s="60">
        <v>87</v>
      </c>
      <c r="P8" s="59">
        <v>121</v>
      </c>
      <c r="Q8" s="59">
        <v>113</v>
      </c>
      <c r="R8" s="233">
        <v>108</v>
      </c>
      <c r="S8" s="57"/>
      <c r="T8" s="141"/>
    </row>
    <row r="9" spans="1:20" ht="12.75" customHeight="1">
      <c r="A9" s="141"/>
      <c r="B9" s="57"/>
      <c r="C9" s="55" t="s">
        <v>2</v>
      </c>
      <c r="D9" s="137"/>
      <c r="E9" s="138">
        <f>SUM(G9:J9)</f>
        <v>-8</v>
      </c>
      <c r="F9" s="140"/>
      <c r="G9" s="60">
        <v>-6</v>
      </c>
      <c r="H9" s="59">
        <v>0</v>
      </c>
      <c r="I9" s="59">
        <v>0</v>
      </c>
      <c r="J9" s="233">
        <v>-2</v>
      </c>
      <c r="K9" s="57"/>
      <c r="L9" s="137"/>
      <c r="M9" s="138">
        <f>SUM(O9:R9)</f>
        <v>-10</v>
      </c>
      <c r="N9" s="140"/>
      <c r="O9" s="60">
        <v>-6</v>
      </c>
      <c r="P9" s="59">
        <v>0</v>
      </c>
      <c r="Q9" s="59">
        <v>0</v>
      </c>
      <c r="R9" s="233">
        <v>-4</v>
      </c>
      <c r="S9" s="57"/>
      <c r="T9" s="141"/>
    </row>
    <row r="10" spans="1:20" ht="12.75" customHeight="1">
      <c r="A10" s="145"/>
      <c r="B10" s="20"/>
      <c r="C10" s="20" t="s">
        <v>63</v>
      </c>
      <c r="D10" s="139"/>
      <c r="E10" s="139">
        <f>SUM(G10:J10)</f>
        <v>4385</v>
      </c>
      <c r="F10" s="139"/>
      <c r="G10" s="217">
        <f>SUM(G6:G9)</f>
        <v>1177</v>
      </c>
      <c r="H10" s="62">
        <f>SUM(H6:H9)</f>
        <v>1137</v>
      </c>
      <c r="I10" s="62">
        <f>SUM(I6:I9)</f>
        <v>1060</v>
      </c>
      <c r="J10" s="230">
        <f>SUM(J6:J9)</f>
        <v>1011</v>
      </c>
      <c r="K10" s="20"/>
      <c r="L10" s="139"/>
      <c r="M10" s="139">
        <f>SUM(O10:R10)</f>
        <v>4817</v>
      </c>
      <c r="N10" s="139"/>
      <c r="O10" s="217">
        <f>SUM(O6:O9)</f>
        <v>1270</v>
      </c>
      <c r="P10" s="62">
        <f>SUM(P6:P9)</f>
        <v>1247</v>
      </c>
      <c r="Q10" s="62">
        <f>SUM(Q6:Q9)</f>
        <v>1184</v>
      </c>
      <c r="R10" s="230">
        <f>SUM(R6:R9)</f>
        <v>1116</v>
      </c>
      <c r="S10" s="20"/>
      <c r="T10" s="145"/>
    </row>
    <row r="11" spans="1:20" ht="12.75" customHeight="1">
      <c r="A11" s="141"/>
      <c r="C11" s="55"/>
      <c r="D11" s="137"/>
      <c r="E11" s="140"/>
      <c r="F11" s="137"/>
      <c r="G11" s="216"/>
      <c r="H11" s="55"/>
      <c r="I11" s="55"/>
      <c r="J11" s="229"/>
      <c r="K11" s="54"/>
      <c r="L11" s="137"/>
      <c r="M11" s="140"/>
      <c r="N11" s="137"/>
      <c r="O11" s="216"/>
      <c r="P11" s="55"/>
      <c r="Q11" s="55"/>
      <c r="R11" s="229"/>
      <c r="S11" s="54"/>
      <c r="T11" s="141"/>
    </row>
    <row r="12" spans="1:20" ht="12.75" customHeight="1">
      <c r="A12" s="141"/>
      <c r="C12" s="55" t="s">
        <v>69</v>
      </c>
      <c r="D12" s="137"/>
      <c r="E12" s="138">
        <f>SUM(G12:J12)</f>
        <v>4856</v>
      </c>
      <c r="F12" s="137"/>
      <c r="G12" s="60">
        <v>1202</v>
      </c>
      <c r="H12" s="59">
        <v>1199</v>
      </c>
      <c r="I12" s="59">
        <v>1193</v>
      </c>
      <c r="J12" s="233">
        <v>1262</v>
      </c>
      <c r="K12" s="54"/>
      <c r="L12" s="137"/>
      <c r="M12" s="138">
        <f>SUM(O12:R12)</f>
        <v>4859</v>
      </c>
      <c r="N12" s="137"/>
      <c r="O12" s="60">
        <v>1217</v>
      </c>
      <c r="P12" s="59">
        <v>1209</v>
      </c>
      <c r="Q12" s="59">
        <v>1184</v>
      </c>
      <c r="R12" s="233">
        <v>1249</v>
      </c>
      <c r="S12" s="54"/>
      <c r="T12" s="141"/>
    </row>
    <row r="13" spans="1:20" ht="12.75" customHeight="1">
      <c r="A13" s="141"/>
      <c r="C13" s="55" t="s">
        <v>57</v>
      </c>
      <c r="D13" s="137"/>
      <c r="E13" s="138">
        <f>SUM(G13:J13)</f>
        <v>1579</v>
      </c>
      <c r="F13" s="137"/>
      <c r="G13" s="60">
        <v>378</v>
      </c>
      <c r="H13" s="59">
        <v>408</v>
      </c>
      <c r="I13" s="59">
        <v>395</v>
      </c>
      <c r="J13" s="233">
        <v>398</v>
      </c>
      <c r="K13" s="54"/>
      <c r="L13" s="137"/>
      <c r="M13" s="138">
        <f>SUM(O13:R13)</f>
        <v>1653</v>
      </c>
      <c r="N13" s="137"/>
      <c r="O13" s="60">
        <v>410</v>
      </c>
      <c r="P13" s="59">
        <v>415</v>
      </c>
      <c r="Q13" s="59">
        <v>418</v>
      </c>
      <c r="R13" s="233">
        <v>410</v>
      </c>
      <c r="S13" s="54"/>
      <c r="T13" s="141"/>
    </row>
    <row r="14" spans="1:20" ht="12.75" customHeight="1">
      <c r="A14" s="141"/>
      <c r="C14" s="55" t="s">
        <v>88</v>
      </c>
      <c r="D14" s="137"/>
      <c r="E14" s="138">
        <f>SUM(G14:J14)</f>
        <v>-1027</v>
      </c>
      <c r="F14" s="137"/>
      <c r="G14" s="60">
        <v>-268</v>
      </c>
      <c r="H14" s="59">
        <v>-245</v>
      </c>
      <c r="I14" s="59">
        <v>-258</v>
      </c>
      <c r="J14" s="233">
        <v>-256</v>
      </c>
      <c r="K14" s="54"/>
      <c r="L14" s="137"/>
      <c r="M14" s="138">
        <f>SUM(O14:R14)</f>
        <v>-1029</v>
      </c>
      <c r="N14" s="137"/>
      <c r="O14" s="60">
        <v>-254</v>
      </c>
      <c r="P14" s="59">
        <v>-259</v>
      </c>
      <c r="Q14" s="59">
        <v>-259</v>
      </c>
      <c r="R14" s="233">
        <v>-257</v>
      </c>
      <c r="S14" s="54"/>
      <c r="T14" s="141"/>
    </row>
    <row r="15" spans="1:20" ht="13.5" customHeight="1">
      <c r="A15" s="145"/>
      <c r="B15" s="20"/>
      <c r="C15" s="20" t="s">
        <v>71</v>
      </c>
      <c r="D15" s="139"/>
      <c r="E15" s="139">
        <f>SUM(G15:J15)</f>
        <v>5408</v>
      </c>
      <c r="F15" s="139"/>
      <c r="G15" s="217">
        <f>SUM(G12:G14)</f>
        <v>1312</v>
      </c>
      <c r="H15" s="62">
        <f>SUM(H12:H14)</f>
        <v>1362</v>
      </c>
      <c r="I15" s="62">
        <f>SUM(I12:I14)</f>
        <v>1330</v>
      </c>
      <c r="J15" s="230">
        <f>SUM(J12:J14)</f>
        <v>1404</v>
      </c>
      <c r="K15" s="20"/>
      <c r="L15" s="139"/>
      <c r="M15" s="139">
        <f>SUM(O15:R15)</f>
        <v>5483</v>
      </c>
      <c r="N15" s="139"/>
      <c r="O15" s="217">
        <f>SUM(O12:O14)</f>
        <v>1373</v>
      </c>
      <c r="P15" s="62">
        <f>SUM(P12:P14)</f>
        <v>1365</v>
      </c>
      <c r="Q15" s="62">
        <f>SUM(Q12:Q14)</f>
        <v>1343</v>
      </c>
      <c r="R15" s="230">
        <f>SUM(R12:R14)</f>
        <v>1402</v>
      </c>
      <c r="S15" s="20"/>
      <c r="T15" s="145"/>
    </row>
    <row r="16" spans="1:20" ht="13.5">
      <c r="A16" s="141"/>
      <c r="C16" s="55"/>
      <c r="D16" s="137"/>
      <c r="E16" s="207"/>
      <c r="F16" s="140"/>
      <c r="G16" s="228"/>
      <c r="H16" s="208"/>
      <c r="I16" s="208"/>
      <c r="J16" s="231"/>
      <c r="K16" s="57"/>
      <c r="L16" s="137"/>
      <c r="M16" s="207"/>
      <c r="N16" s="140"/>
      <c r="O16" s="228"/>
      <c r="P16" s="208"/>
      <c r="Q16" s="208"/>
      <c r="R16" s="231"/>
      <c r="S16" s="54"/>
      <c r="T16" s="141"/>
    </row>
    <row r="17" spans="1:20" ht="14.25">
      <c r="A17" s="145"/>
      <c r="B17" s="20"/>
      <c r="C17" s="20" t="s">
        <v>2</v>
      </c>
      <c r="D17" s="139"/>
      <c r="E17" s="139">
        <f>SUM(G17:J17)</f>
        <v>428</v>
      </c>
      <c r="F17" s="139"/>
      <c r="G17" s="217">
        <v>141</v>
      </c>
      <c r="H17" s="62">
        <v>75</v>
      </c>
      <c r="I17" s="62">
        <v>105</v>
      </c>
      <c r="J17" s="230">
        <v>107</v>
      </c>
      <c r="K17" s="20"/>
      <c r="L17" s="139"/>
      <c r="M17" s="139">
        <f>SUM(O17:R17)</f>
        <v>392</v>
      </c>
      <c r="N17" s="139"/>
      <c r="O17" s="217">
        <v>139</v>
      </c>
      <c r="P17" s="62">
        <v>84</v>
      </c>
      <c r="Q17" s="62">
        <v>76</v>
      </c>
      <c r="R17" s="230">
        <v>93</v>
      </c>
      <c r="S17" s="20"/>
      <c r="T17" s="145"/>
    </row>
    <row r="18" spans="1:20" ht="13.5">
      <c r="A18" s="141"/>
      <c r="C18" s="55"/>
      <c r="D18" s="137"/>
      <c r="E18" s="207"/>
      <c r="F18" s="140"/>
      <c r="G18" s="228"/>
      <c r="H18" s="208"/>
      <c r="I18" s="208"/>
      <c r="J18" s="231"/>
      <c r="K18" s="57"/>
      <c r="L18" s="137"/>
      <c r="M18" s="207"/>
      <c r="N18" s="140"/>
      <c r="O18" s="228"/>
      <c r="P18" s="208"/>
      <c r="Q18" s="208"/>
      <c r="R18" s="231"/>
      <c r="S18" s="54"/>
      <c r="T18" s="141"/>
    </row>
    <row r="19" spans="1:20" ht="14.25">
      <c r="A19" s="141"/>
      <c r="C19" s="20" t="s">
        <v>140</v>
      </c>
      <c r="D19" s="139"/>
      <c r="E19" s="139">
        <f>SUM(G19:J19)</f>
        <v>-1047</v>
      </c>
      <c r="F19" s="139"/>
      <c r="G19" s="217">
        <v>-251</v>
      </c>
      <c r="H19" s="62">
        <v>-278</v>
      </c>
      <c r="I19" s="62">
        <v>-265</v>
      </c>
      <c r="J19" s="230">
        <v>-253</v>
      </c>
      <c r="K19" s="276"/>
      <c r="L19" s="139"/>
      <c r="M19" s="139">
        <f>SUM(O19:R19)</f>
        <v>-1047</v>
      </c>
      <c r="N19" s="139"/>
      <c r="O19" s="217">
        <v>-264</v>
      </c>
      <c r="P19" s="62">
        <v>-265</v>
      </c>
      <c r="Q19" s="62">
        <v>-265</v>
      </c>
      <c r="R19" s="230">
        <v>-253</v>
      </c>
      <c r="S19" s="276">
        <v>2</v>
      </c>
      <c r="T19" s="141"/>
    </row>
    <row r="20" spans="1:20" ht="14.25">
      <c r="A20" s="141"/>
      <c r="C20" s="20"/>
      <c r="D20" s="139"/>
      <c r="E20" s="207"/>
      <c r="F20" s="140"/>
      <c r="G20" s="228"/>
      <c r="H20" s="208"/>
      <c r="I20" s="208"/>
      <c r="J20" s="231"/>
      <c r="K20" s="57"/>
      <c r="L20" s="139"/>
      <c r="M20" s="207"/>
      <c r="N20" s="140"/>
      <c r="O20" s="228"/>
      <c r="P20" s="208"/>
      <c r="Q20" s="208"/>
      <c r="R20" s="231"/>
      <c r="S20" s="54"/>
      <c r="T20" s="141"/>
    </row>
    <row r="21" spans="1:20" ht="14.25">
      <c r="A21" s="141"/>
      <c r="C21" s="20" t="s">
        <v>124</v>
      </c>
      <c r="D21" s="139"/>
      <c r="E21" s="139">
        <f>E10+E15+E17+E19</f>
        <v>9174</v>
      </c>
      <c r="F21" s="139"/>
      <c r="G21" s="217">
        <f>G10+G15+G17+G19</f>
        <v>2379</v>
      </c>
      <c r="H21" s="62">
        <f>H10+H15+H17+H19</f>
        <v>2296</v>
      </c>
      <c r="I21" s="62">
        <f>I10+I15+I17+I19</f>
        <v>2230</v>
      </c>
      <c r="J21" s="230">
        <f>J10+J15+J17+J19</f>
        <v>2269</v>
      </c>
      <c r="K21" s="54"/>
      <c r="L21" s="139"/>
      <c r="M21" s="139">
        <f>M10+M15+M17+M19</f>
        <v>9645</v>
      </c>
      <c r="N21" s="139"/>
      <c r="O21" s="217">
        <f>O10+O15+O17+O19</f>
        <v>2518</v>
      </c>
      <c r="P21" s="62">
        <f>P10+P15+P17+P19</f>
        <v>2431</v>
      </c>
      <c r="Q21" s="62">
        <f>Q10+Q15+Q17+Q19</f>
        <v>2338</v>
      </c>
      <c r="R21" s="230">
        <f>R10+R15+R17+R19</f>
        <v>2358</v>
      </c>
      <c r="S21" s="54"/>
      <c r="T21" s="141"/>
    </row>
    <row r="22" spans="1:20" ht="14.25">
      <c r="A22" s="141"/>
      <c r="C22" s="20"/>
      <c r="D22" s="139"/>
      <c r="E22" s="139"/>
      <c r="F22" s="139"/>
      <c r="G22" s="61"/>
      <c r="H22" s="62"/>
      <c r="I22" s="62"/>
      <c r="J22" s="230"/>
      <c r="K22" s="54"/>
      <c r="L22" s="139"/>
      <c r="M22" s="139"/>
      <c r="N22" s="139"/>
      <c r="O22" s="61"/>
      <c r="P22" s="62"/>
      <c r="Q22" s="62"/>
      <c r="R22" s="230"/>
      <c r="S22" s="54"/>
      <c r="T22" s="141"/>
    </row>
    <row r="23" spans="1:20" ht="9" customHeight="1">
      <c r="A23" s="141"/>
      <c r="B23" s="142"/>
      <c r="C23" s="143"/>
      <c r="D23" s="143"/>
      <c r="E23" s="143"/>
      <c r="F23" s="143"/>
      <c r="G23" s="143"/>
      <c r="H23" s="143"/>
      <c r="I23" s="143"/>
      <c r="J23" s="147"/>
      <c r="K23" s="142"/>
      <c r="L23" s="143"/>
      <c r="M23" s="143"/>
      <c r="N23" s="143"/>
      <c r="O23" s="143"/>
      <c r="P23" s="143"/>
      <c r="Q23" s="143"/>
      <c r="R23" s="147"/>
      <c r="S23" s="142"/>
      <c r="T23" s="141"/>
    </row>
    <row r="24" spans="1:20" ht="9" customHeight="1">
      <c r="A24" s="63"/>
      <c r="B24" s="64"/>
      <c r="C24" s="56"/>
      <c r="D24" s="56"/>
      <c r="E24" s="56"/>
      <c r="F24" s="56"/>
      <c r="G24" s="56"/>
      <c r="H24" s="56"/>
      <c r="I24" s="56"/>
      <c r="J24" s="120"/>
      <c r="K24" s="64"/>
      <c r="L24" s="56"/>
      <c r="M24" s="56"/>
      <c r="N24" s="56"/>
      <c r="O24" s="56"/>
      <c r="P24" s="56"/>
      <c r="Q24" s="56"/>
      <c r="R24" s="120"/>
      <c r="S24" s="64"/>
      <c r="T24" s="63"/>
    </row>
    <row r="25" spans="1:20" ht="9" customHeight="1">
      <c r="A25" s="141"/>
      <c r="B25" s="142"/>
      <c r="C25" s="143"/>
      <c r="D25" s="143"/>
      <c r="E25" s="143"/>
      <c r="F25" s="143"/>
      <c r="G25" s="143"/>
      <c r="H25" s="143"/>
      <c r="I25" s="143"/>
      <c r="J25" s="147"/>
      <c r="K25" s="142"/>
      <c r="L25" s="143"/>
      <c r="M25" s="143"/>
      <c r="N25" s="143"/>
      <c r="O25" s="143"/>
      <c r="P25" s="143"/>
      <c r="Q25" s="143"/>
      <c r="R25" s="147"/>
      <c r="S25" s="142"/>
      <c r="T25" s="141"/>
    </row>
    <row r="26" spans="1:20" ht="15" customHeight="1">
      <c r="A26" s="144"/>
      <c r="B26" s="53"/>
      <c r="C26" s="148" t="s">
        <v>121</v>
      </c>
      <c r="D26" s="133"/>
      <c r="E26" s="134">
        <v>2004</v>
      </c>
      <c r="F26" s="135"/>
      <c r="G26" s="21" t="s">
        <v>126</v>
      </c>
      <c r="H26" s="22" t="s">
        <v>127</v>
      </c>
      <c r="I26" s="22" t="s">
        <v>128</v>
      </c>
      <c r="J26" s="22" t="s">
        <v>119</v>
      </c>
      <c r="K26" s="53"/>
      <c r="L26" s="133"/>
      <c r="M26" s="134">
        <v>2004</v>
      </c>
      <c r="N26" s="135"/>
      <c r="O26" s="21" t="s">
        <v>126</v>
      </c>
      <c r="P26" s="22" t="s">
        <v>127</v>
      </c>
      <c r="Q26" s="22" t="s">
        <v>128</v>
      </c>
      <c r="R26" s="22" t="s">
        <v>119</v>
      </c>
      <c r="S26" s="53"/>
      <c r="T26" s="144"/>
    </row>
    <row r="27" spans="1:20" ht="15.75">
      <c r="A27" s="141"/>
      <c r="C27" s="146" t="s">
        <v>138</v>
      </c>
      <c r="D27" s="137"/>
      <c r="E27" s="137"/>
      <c r="F27" s="137"/>
      <c r="G27" s="21"/>
      <c r="H27" s="22"/>
      <c r="I27" s="22"/>
      <c r="J27" s="22"/>
      <c r="K27" s="54"/>
      <c r="L27" s="137"/>
      <c r="M27" s="137"/>
      <c r="N27" s="137"/>
      <c r="O27" s="21"/>
      <c r="P27" s="22"/>
      <c r="Q27" s="22"/>
      <c r="R27" s="22"/>
      <c r="S27" s="54"/>
      <c r="T27" s="141"/>
    </row>
    <row r="28" spans="1:20" ht="13.5">
      <c r="A28" s="141"/>
      <c r="C28" s="55"/>
      <c r="D28" s="137"/>
      <c r="E28" s="137"/>
      <c r="F28" s="137"/>
      <c r="G28" s="56"/>
      <c r="H28" s="55"/>
      <c r="I28" s="55"/>
      <c r="J28" s="229"/>
      <c r="K28" s="54"/>
      <c r="L28" s="137"/>
      <c r="M28" s="137"/>
      <c r="N28" s="137"/>
      <c r="O28" s="56"/>
      <c r="P28" s="55"/>
      <c r="Q28" s="55"/>
      <c r="R28" s="229"/>
      <c r="S28" s="54"/>
      <c r="T28" s="141"/>
    </row>
    <row r="29" spans="1:20" ht="13.5">
      <c r="A29" s="141"/>
      <c r="C29" s="55" t="s">
        <v>1</v>
      </c>
      <c r="D29" s="137"/>
      <c r="E29" s="138">
        <f>SUM(G29:J29)</f>
        <v>392</v>
      </c>
      <c r="F29" s="140"/>
      <c r="G29" s="60">
        <v>104</v>
      </c>
      <c r="H29" s="59">
        <v>94</v>
      </c>
      <c r="I29" s="59">
        <v>86</v>
      </c>
      <c r="J29" s="233">
        <v>108</v>
      </c>
      <c r="K29" s="54"/>
      <c r="L29" s="137"/>
      <c r="M29" s="138">
        <f>SUM(O29:R29)</f>
        <v>471</v>
      </c>
      <c r="N29" s="140"/>
      <c r="O29" s="60">
        <v>120</v>
      </c>
      <c r="P29" s="59">
        <v>113</v>
      </c>
      <c r="Q29" s="59">
        <v>115</v>
      </c>
      <c r="R29" s="233">
        <v>123</v>
      </c>
      <c r="S29" s="54"/>
      <c r="T29" s="141"/>
    </row>
    <row r="30" spans="1:20" ht="13.5">
      <c r="A30" s="141"/>
      <c r="C30" s="55" t="s">
        <v>41</v>
      </c>
      <c r="D30" s="137"/>
      <c r="E30" s="138">
        <f>SUM(G30:J30)</f>
        <v>144</v>
      </c>
      <c r="F30" s="140"/>
      <c r="G30" s="60">
        <v>41</v>
      </c>
      <c r="H30" s="59">
        <v>30</v>
      </c>
      <c r="I30" s="59">
        <v>35</v>
      </c>
      <c r="J30" s="233">
        <v>38</v>
      </c>
      <c r="K30" s="54"/>
      <c r="L30" s="137"/>
      <c r="M30" s="138">
        <f>SUM(O30:R30)</f>
        <v>157</v>
      </c>
      <c r="N30" s="140"/>
      <c r="O30" s="60">
        <v>45</v>
      </c>
      <c r="P30" s="59">
        <v>32</v>
      </c>
      <c r="Q30" s="59">
        <v>39</v>
      </c>
      <c r="R30" s="233">
        <v>41</v>
      </c>
      <c r="S30" s="54"/>
      <c r="T30" s="141"/>
    </row>
    <row r="31" spans="1:20" ht="13.5">
      <c r="A31" s="141"/>
      <c r="C31" s="58" t="s">
        <v>49</v>
      </c>
      <c r="D31" s="137"/>
      <c r="E31" s="138">
        <f>SUM(G31:J31)</f>
        <v>108</v>
      </c>
      <c r="F31" s="140"/>
      <c r="G31" s="60">
        <v>25</v>
      </c>
      <c r="H31" s="59">
        <v>28</v>
      </c>
      <c r="I31" s="59">
        <v>27</v>
      </c>
      <c r="J31" s="233">
        <v>28</v>
      </c>
      <c r="K31" s="54"/>
      <c r="L31" s="137"/>
      <c r="M31" s="138">
        <f>SUM(O31:R31)</f>
        <v>115</v>
      </c>
      <c r="N31" s="140"/>
      <c r="O31" s="60">
        <v>26</v>
      </c>
      <c r="P31" s="59">
        <v>30</v>
      </c>
      <c r="Q31" s="59">
        <v>29</v>
      </c>
      <c r="R31" s="233">
        <v>30</v>
      </c>
      <c r="S31" s="54"/>
      <c r="T31" s="141"/>
    </row>
    <row r="32" spans="1:20" ht="13.5">
      <c r="A32" s="141"/>
      <c r="C32" s="58" t="s">
        <v>2</v>
      </c>
      <c r="D32" s="137"/>
      <c r="E32" s="138">
        <f>SUM(G32:J32)</f>
        <v>0</v>
      </c>
      <c r="F32" s="140"/>
      <c r="G32" s="60">
        <v>-1</v>
      </c>
      <c r="H32" s="59">
        <v>1</v>
      </c>
      <c r="I32" s="59">
        <v>1</v>
      </c>
      <c r="J32" s="233">
        <v>-1</v>
      </c>
      <c r="K32" s="54"/>
      <c r="L32" s="137"/>
      <c r="M32" s="138">
        <f>SUM(O32:R32)</f>
        <v>0</v>
      </c>
      <c r="N32" s="140"/>
      <c r="O32" s="60">
        <v>1</v>
      </c>
      <c r="P32" s="59">
        <v>-1</v>
      </c>
      <c r="Q32" s="59">
        <v>-1</v>
      </c>
      <c r="R32" s="233">
        <v>1</v>
      </c>
      <c r="S32" s="54"/>
      <c r="T32" s="141"/>
    </row>
    <row r="33" spans="1:20" ht="14.25">
      <c r="A33" s="145"/>
      <c r="B33" s="20"/>
      <c r="C33" s="20" t="s">
        <v>63</v>
      </c>
      <c r="D33" s="139"/>
      <c r="E33" s="139">
        <f>SUM(E29:E32)</f>
        <v>644</v>
      </c>
      <c r="F33" s="139"/>
      <c r="G33" s="61">
        <f>SUM(G29:G32)</f>
        <v>169</v>
      </c>
      <c r="H33" s="62">
        <f>SUM(H29:H32)</f>
        <v>153</v>
      </c>
      <c r="I33" s="62">
        <f>SUM(I29:I32)</f>
        <v>149</v>
      </c>
      <c r="J33" s="230">
        <f>SUM(J29:J32)</f>
        <v>173</v>
      </c>
      <c r="K33" s="20"/>
      <c r="L33" s="139"/>
      <c r="M33" s="139">
        <f>SUM(M29:M32)</f>
        <v>743</v>
      </c>
      <c r="N33" s="139"/>
      <c r="O33" s="61">
        <f>SUM(O29:O32)</f>
        <v>192</v>
      </c>
      <c r="P33" s="62">
        <f>SUM(P29:P32)</f>
        <v>174</v>
      </c>
      <c r="Q33" s="62">
        <f>SUM(Q29:Q32)</f>
        <v>182</v>
      </c>
      <c r="R33" s="230">
        <f>SUM(R29:R32)</f>
        <v>195</v>
      </c>
      <c r="S33" s="20"/>
      <c r="T33" s="145"/>
    </row>
    <row r="34" spans="1:20" ht="13.5">
      <c r="A34" s="141"/>
      <c r="C34" s="55"/>
      <c r="D34" s="137"/>
      <c r="E34" s="139"/>
      <c r="F34" s="137"/>
      <c r="G34" s="56"/>
      <c r="H34" s="55"/>
      <c r="I34" s="55"/>
      <c r="J34" s="229"/>
      <c r="K34" s="54"/>
      <c r="L34" s="137"/>
      <c r="M34" s="139"/>
      <c r="N34" s="137"/>
      <c r="O34" s="56"/>
      <c r="P34" s="55"/>
      <c r="Q34" s="55"/>
      <c r="R34" s="229"/>
      <c r="S34" s="54"/>
      <c r="T34" s="141"/>
    </row>
    <row r="35" spans="1:20" ht="13.5">
      <c r="A35" s="141"/>
      <c r="C35" s="55" t="s">
        <v>69</v>
      </c>
      <c r="D35" s="137"/>
      <c r="E35" s="138">
        <f>SUM(G35:J35)</f>
        <v>849</v>
      </c>
      <c r="F35" s="137"/>
      <c r="G35" s="60">
        <v>194</v>
      </c>
      <c r="H35" s="59">
        <v>213</v>
      </c>
      <c r="I35" s="59">
        <v>220</v>
      </c>
      <c r="J35" s="233">
        <v>222</v>
      </c>
      <c r="K35" s="54"/>
      <c r="L35" s="137"/>
      <c r="M35" s="138">
        <f>SUM(O35:R35)</f>
        <v>817</v>
      </c>
      <c r="N35" s="137"/>
      <c r="O35" s="60">
        <v>189</v>
      </c>
      <c r="P35" s="59">
        <v>205</v>
      </c>
      <c r="Q35" s="59">
        <v>212</v>
      </c>
      <c r="R35" s="233">
        <v>211</v>
      </c>
      <c r="S35" s="54"/>
      <c r="T35" s="141"/>
    </row>
    <row r="36" spans="1:20" ht="13.5">
      <c r="A36" s="141"/>
      <c r="C36" s="55" t="s">
        <v>57</v>
      </c>
      <c r="D36" s="137"/>
      <c r="E36" s="138">
        <f>SUM(G36:J36)</f>
        <v>384</v>
      </c>
      <c r="F36" s="137"/>
      <c r="G36" s="60">
        <v>89</v>
      </c>
      <c r="H36" s="59">
        <v>99</v>
      </c>
      <c r="I36" s="59">
        <v>99</v>
      </c>
      <c r="J36" s="233">
        <v>97</v>
      </c>
      <c r="K36" s="54"/>
      <c r="L36" s="137"/>
      <c r="M36" s="138">
        <f>SUM(O36:R36)</f>
        <v>396</v>
      </c>
      <c r="N36" s="137"/>
      <c r="O36" s="60">
        <v>91</v>
      </c>
      <c r="P36" s="59">
        <v>102</v>
      </c>
      <c r="Q36" s="59">
        <v>103</v>
      </c>
      <c r="R36" s="233">
        <v>100</v>
      </c>
      <c r="S36" s="54"/>
      <c r="T36" s="141"/>
    </row>
    <row r="37" spans="1:20" ht="14.25">
      <c r="A37" s="145"/>
      <c r="B37" s="20"/>
      <c r="C37" s="20" t="s">
        <v>92</v>
      </c>
      <c r="D37" s="139"/>
      <c r="E37" s="139">
        <f>SUM(E35:E36)</f>
        <v>1233</v>
      </c>
      <c r="F37" s="139"/>
      <c r="G37" s="61">
        <f>SUM(G35:G36)</f>
        <v>283</v>
      </c>
      <c r="H37" s="62">
        <f>SUM(H35:H36)</f>
        <v>312</v>
      </c>
      <c r="I37" s="62">
        <f>SUM(I35:I36)</f>
        <v>319</v>
      </c>
      <c r="J37" s="230">
        <f>SUM(J35:J36)</f>
        <v>319</v>
      </c>
      <c r="K37" s="20"/>
      <c r="L37" s="139"/>
      <c r="M37" s="139">
        <f>SUM(M35:M36)</f>
        <v>1213</v>
      </c>
      <c r="N37" s="139"/>
      <c r="O37" s="61">
        <f>SUM(O35:O36)</f>
        <v>280</v>
      </c>
      <c r="P37" s="62">
        <f>SUM(P35:P36)</f>
        <v>307</v>
      </c>
      <c r="Q37" s="62">
        <f>SUM(Q35:Q36)</f>
        <v>315</v>
      </c>
      <c r="R37" s="230">
        <f>SUM(R35:R36)</f>
        <v>311</v>
      </c>
      <c r="S37" s="20"/>
      <c r="T37" s="145"/>
    </row>
    <row r="38" spans="1:20" ht="13.5">
      <c r="A38" s="141"/>
      <c r="C38" s="55"/>
      <c r="D38" s="137"/>
      <c r="E38" s="207"/>
      <c r="F38" s="140"/>
      <c r="G38" s="228"/>
      <c r="H38" s="208"/>
      <c r="I38" s="208"/>
      <c r="J38" s="231"/>
      <c r="K38" s="57"/>
      <c r="L38" s="137"/>
      <c r="M38" s="207"/>
      <c r="N38" s="140"/>
      <c r="O38" s="228"/>
      <c r="P38" s="208"/>
      <c r="Q38" s="208"/>
      <c r="R38" s="231"/>
      <c r="S38" s="54"/>
      <c r="T38" s="141"/>
    </row>
    <row r="39" spans="1:20" ht="14.25">
      <c r="A39" s="145"/>
      <c r="B39" s="20"/>
      <c r="C39" s="20" t="s">
        <v>2</v>
      </c>
      <c r="D39" s="139"/>
      <c r="E39" s="139">
        <f>SUM(G39:J39)</f>
        <v>56</v>
      </c>
      <c r="F39" s="139"/>
      <c r="G39" s="61">
        <v>13</v>
      </c>
      <c r="H39" s="62">
        <v>14</v>
      </c>
      <c r="I39" s="62">
        <v>14</v>
      </c>
      <c r="J39" s="230">
        <v>15</v>
      </c>
      <c r="K39" s="20"/>
      <c r="L39" s="139"/>
      <c r="M39" s="139">
        <f>SUM(O39:R39)</f>
        <v>67</v>
      </c>
      <c r="N39" s="139"/>
      <c r="O39" s="61">
        <v>16</v>
      </c>
      <c r="P39" s="62">
        <v>16</v>
      </c>
      <c r="Q39" s="62">
        <v>16</v>
      </c>
      <c r="R39" s="230">
        <v>19</v>
      </c>
      <c r="S39" s="20"/>
      <c r="T39" s="145"/>
    </row>
    <row r="40" spans="1:20" ht="13.5">
      <c r="A40" s="141"/>
      <c r="C40" s="55"/>
      <c r="D40" s="137"/>
      <c r="E40" s="207"/>
      <c r="F40" s="140"/>
      <c r="G40" s="228"/>
      <c r="H40" s="208"/>
      <c r="I40" s="208"/>
      <c r="J40" s="231"/>
      <c r="K40" s="57"/>
      <c r="L40" s="137"/>
      <c r="M40" s="207"/>
      <c r="N40" s="140"/>
      <c r="O40" s="228"/>
      <c r="P40" s="208"/>
      <c r="Q40" s="208"/>
      <c r="R40" s="231"/>
      <c r="S40" s="54"/>
      <c r="T40" s="141"/>
    </row>
    <row r="41" spans="1:20" ht="14.25">
      <c r="A41" s="141"/>
      <c r="C41" s="20" t="s">
        <v>148</v>
      </c>
      <c r="D41" s="139"/>
      <c r="E41" s="139">
        <f>SUM(G41:J41)</f>
        <v>1933</v>
      </c>
      <c r="F41" s="139"/>
      <c r="G41" s="61">
        <f>G33+G37+G39</f>
        <v>465</v>
      </c>
      <c r="H41" s="62">
        <f>H33+H37+H39</f>
        <v>479</v>
      </c>
      <c r="I41" s="62">
        <f>I33+I37+I39</f>
        <v>482</v>
      </c>
      <c r="J41" s="230">
        <f>J33+J37+J39</f>
        <v>507</v>
      </c>
      <c r="K41" s="54"/>
      <c r="L41" s="139"/>
      <c r="M41" s="139">
        <f>SUM(O41:R41)</f>
        <v>2023</v>
      </c>
      <c r="N41" s="139"/>
      <c r="O41" s="61">
        <f>O33+O37+O39</f>
        <v>488</v>
      </c>
      <c r="P41" s="62">
        <f>P33+P37+P39</f>
        <v>497</v>
      </c>
      <c r="Q41" s="62">
        <f>Q33+Q37+Q39</f>
        <v>513</v>
      </c>
      <c r="R41" s="230">
        <f>R33+R37+R39</f>
        <v>525</v>
      </c>
      <c r="S41" s="54"/>
      <c r="T41" s="141"/>
    </row>
    <row r="42" spans="1:20" ht="14.25">
      <c r="A42" s="141"/>
      <c r="C42" s="20"/>
      <c r="D42" s="139"/>
      <c r="E42" s="139"/>
      <c r="F42" s="139"/>
      <c r="G42" s="61"/>
      <c r="H42" s="62"/>
      <c r="I42" s="62"/>
      <c r="J42" s="230"/>
      <c r="K42" s="54"/>
      <c r="L42" s="139"/>
      <c r="M42" s="139"/>
      <c r="N42" s="139"/>
      <c r="O42" s="61"/>
      <c r="P42" s="62"/>
      <c r="Q42" s="62"/>
      <c r="R42" s="230"/>
      <c r="S42" s="54"/>
      <c r="T42" s="141"/>
    </row>
    <row r="43" spans="1:20" ht="9" customHeight="1">
      <c r="A43" s="141"/>
      <c r="B43" s="142"/>
      <c r="C43" s="143"/>
      <c r="D43" s="143"/>
      <c r="E43" s="143"/>
      <c r="F43" s="143"/>
      <c r="G43" s="143"/>
      <c r="H43" s="143"/>
      <c r="I43" s="143"/>
      <c r="J43" s="143"/>
      <c r="K43" s="142"/>
      <c r="L43" s="143"/>
      <c r="M43" s="143"/>
      <c r="N43" s="143"/>
      <c r="O43" s="143"/>
      <c r="P43" s="143"/>
      <c r="Q43" s="143"/>
      <c r="R43" s="143"/>
      <c r="S43" s="142"/>
      <c r="T43" s="141"/>
    </row>
    <row r="44" spans="1:20" ht="9" customHeight="1">
      <c r="A44" s="63"/>
      <c r="B44" s="64"/>
      <c r="C44" s="56"/>
      <c r="D44" s="56"/>
      <c r="E44" s="56"/>
      <c r="F44" s="56"/>
      <c r="G44" s="56"/>
      <c r="H44" s="56"/>
      <c r="I44" s="56"/>
      <c r="J44" s="120"/>
      <c r="K44" s="64"/>
      <c r="L44" s="56"/>
      <c r="M44" s="56"/>
      <c r="N44" s="56"/>
      <c r="O44" s="56"/>
      <c r="P44" s="56"/>
      <c r="Q44" s="56"/>
      <c r="R44" s="120"/>
      <c r="S44" s="64"/>
      <c r="T44" s="63"/>
    </row>
    <row r="45" spans="1:20" ht="9" customHeight="1">
      <c r="A45" s="141"/>
      <c r="B45" s="142"/>
      <c r="C45" s="143"/>
      <c r="D45" s="143"/>
      <c r="E45" s="143"/>
      <c r="F45" s="143"/>
      <c r="G45" s="143"/>
      <c r="H45" s="143"/>
      <c r="I45" s="143"/>
      <c r="J45" s="147"/>
      <c r="K45" s="142"/>
      <c r="L45" s="143"/>
      <c r="M45" s="143"/>
      <c r="N45" s="143"/>
      <c r="O45" s="143"/>
      <c r="P45" s="143"/>
      <c r="Q45" s="143"/>
      <c r="R45" s="147"/>
      <c r="S45" s="142"/>
      <c r="T45" s="141"/>
    </row>
    <row r="46" spans="1:20" ht="15" customHeight="1">
      <c r="A46" s="144"/>
      <c r="B46" s="53"/>
      <c r="C46" s="148" t="s">
        <v>121</v>
      </c>
      <c r="D46" s="133"/>
      <c r="E46" s="134">
        <v>2004</v>
      </c>
      <c r="F46" s="135"/>
      <c r="G46" s="21" t="s">
        <v>126</v>
      </c>
      <c r="H46" s="22" t="s">
        <v>127</v>
      </c>
      <c r="I46" s="22" t="s">
        <v>128</v>
      </c>
      <c r="J46" s="22" t="s">
        <v>119</v>
      </c>
      <c r="K46" s="53"/>
      <c r="L46" s="133"/>
      <c r="M46" s="134">
        <v>2004</v>
      </c>
      <c r="N46" s="135"/>
      <c r="O46" s="21" t="s">
        <v>126</v>
      </c>
      <c r="P46" s="22" t="s">
        <v>127</v>
      </c>
      <c r="Q46" s="22" t="s">
        <v>128</v>
      </c>
      <c r="R46" s="22" t="s">
        <v>119</v>
      </c>
      <c r="S46" s="53"/>
      <c r="T46" s="144"/>
    </row>
    <row r="47" spans="1:20" ht="15.75">
      <c r="A47" s="141"/>
      <c r="C47" s="146" t="s">
        <v>139</v>
      </c>
      <c r="D47" s="137"/>
      <c r="E47" s="137"/>
      <c r="F47" s="137"/>
      <c r="G47" s="21"/>
      <c r="H47" s="22"/>
      <c r="I47" s="22"/>
      <c r="J47" s="22"/>
      <c r="K47" s="54"/>
      <c r="L47" s="137"/>
      <c r="M47" s="137"/>
      <c r="N47" s="137"/>
      <c r="O47" s="21"/>
      <c r="P47" s="22"/>
      <c r="Q47" s="22"/>
      <c r="R47" s="22"/>
      <c r="S47" s="54"/>
      <c r="T47" s="141"/>
    </row>
    <row r="48" spans="1:20" ht="13.5">
      <c r="A48" s="141"/>
      <c r="C48" s="55"/>
      <c r="D48" s="137"/>
      <c r="E48" s="137"/>
      <c r="F48" s="137"/>
      <c r="G48" s="56"/>
      <c r="H48" s="55"/>
      <c r="I48" s="55"/>
      <c r="J48" s="229"/>
      <c r="K48" s="54"/>
      <c r="L48" s="137"/>
      <c r="M48" s="137"/>
      <c r="N48" s="137"/>
      <c r="O48" s="56"/>
      <c r="P48" s="55"/>
      <c r="Q48" s="55"/>
      <c r="R48" s="229"/>
      <c r="S48" s="54"/>
      <c r="T48" s="141"/>
    </row>
    <row r="49" spans="1:20" ht="13.5">
      <c r="A49" s="141"/>
      <c r="C49" s="55" t="s">
        <v>1</v>
      </c>
      <c r="D49" s="137"/>
      <c r="E49" s="138">
        <f>SUM(G49:J49)</f>
        <v>147</v>
      </c>
      <c r="F49" s="140"/>
      <c r="G49" s="60">
        <v>72</v>
      </c>
      <c r="H49" s="59">
        <v>37</v>
      </c>
      <c r="I49" s="59">
        <v>19</v>
      </c>
      <c r="J49" s="233">
        <v>19</v>
      </c>
      <c r="K49" s="54"/>
      <c r="L49" s="137"/>
      <c r="M49" s="138">
        <f>SUM(O49:R49)</f>
        <v>331</v>
      </c>
      <c r="N49" s="140"/>
      <c r="O49" s="60">
        <v>115</v>
      </c>
      <c r="P49" s="59">
        <v>84</v>
      </c>
      <c r="Q49" s="59">
        <v>66</v>
      </c>
      <c r="R49" s="233">
        <v>66</v>
      </c>
      <c r="S49" s="54"/>
      <c r="T49" s="141"/>
    </row>
    <row r="50" spans="1:20" ht="13.5">
      <c r="A50" s="141"/>
      <c r="C50" s="55" t="s">
        <v>41</v>
      </c>
      <c r="D50" s="137"/>
      <c r="E50" s="138">
        <f>SUM(G50:J50)</f>
        <v>29</v>
      </c>
      <c r="F50" s="140"/>
      <c r="G50" s="60">
        <v>14</v>
      </c>
      <c r="H50" s="59">
        <v>5</v>
      </c>
      <c r="I50" s="59">
        <v>5</v>
      </c>
      <c r="J50" s="233">
        <v>5</v>
      </c>
      <c r="K50" s="54"/>
      <c r="L50" s="137"/>
      <c r="M50" s="138">
        <f>SUM(O50:R50)</f>
        <v>20</v>
      </c>
      <c r="N50" s="140"/>
      <c r="O50" s="60">
        <v>12</v>
      </c>
      <c r="P50" s="59">
        <v>3</v>
      </c>
      <c r="Q50" s="59">
        <v>2</v>
      </c>
      <c r="R50" s="233">
        <v>3</v>
      </c>
      <c r="S50" s="54"/>
      <c r="T50" s="141"/>
    </row>
    <row r="51" spans="1:20" ht="13.5">
      <c r="A51" s="141"/>
      <c r="C51" s="58" t="s">
        <v>49</v>
      </c>
      <c r="D51" s="137"/>
      <c r="E51" s="138">
        <f>SUM(G51:J51)</f>
        <v>6</v>
      </c>
      <c r="F51" s="140"/>
      <c r="G51" s="60">
        <v>-11</v>
      </c>
      <c r="H51" s="59">
        <v>5</v>
      </c>
      <c r="I51" s="59">
        <v>6</v>
      </c>
      <c r="J51" s="233">
        <v>6</v>
      </c>
      <c r="K51" s="54"/>
      <c r="L51" s="137"/>
      <c r="M51" s="138">
        <f>SUM(O51:R51)</f>
        <v>1</v>
      </c>
      <c r="N51" s="140"/>
      <c r="O51" s="60">
        <v>-10</v>
      </c>
      <c r="P51" s="59">
        <v>2</v>
      </c>
      <c r="Q51" s="59">
        <v>4</v>
      </c>
      <c r="R51" s="233">
        <v>5</v>
      </c>
      <c r="S51" s="54"/>
      <c r="T51" s="141"/>
    </row>
    <row r="52" spans="1:20" ht="13.5">
      <c r="A52" s="141"/>
      <c r="C52" s="58" t="s">
        <v>2</v>
      </c>
      <c r="D52" s="137"/>
      <c r="E52" s="138">
        <f>SUM(G52:J52)</f>
        <v>1</v>
      </c>
      <c r="F52" s="140"/>
      <c r="G52" s="60">
        <v>1</v>
      </c>
      <c r="H52" s="59">
        <v>0</v>
      </c>
      <c r="I52" s="59">
        <v>-1</v>
      </c>
      <c r="J52" s="233">
        <v>1</v>
      </c>
      <c r="K52" s="54"/>
      <c r="L52" s="137"/>
      <c r="M52" s="138">
        <f>SUM(O52:R52)</f>
        <v>-1</v>
      </c>
      <c r="N52" s="140"/>
      <c r="O52" s="60">
        <v>-1</v>
      </c>
      <c r="P52" s="59">
        <v>0</v>
      </c>
      <c r="Q52" s="59">
        <v>1</v>
      </c>
      <c r="R52" s="233">
        <v>-1</v>
      </c>
      <c r="S52" s="54"/>
      <c r="T52" s="141"/>
    </row>
    <row r="53" spans="1:20" ht="14.25">
      <c r="A53" s="145"/>
      <c r="B53" s="20"/>
      <c r="C53" s="20" t="s">
        <v>63</v>
      </c>
      <c r="D53" s="139"/>
      <c r="E53" s="139">
        <f>SUM(G53:J53)</f>
        <v>183</v>
      </c>
      <c r="F53" s="139"/>
      <c r="G53" s="61">
        <f>SUM(G49:G52)</f>
        <v>76</v>
      </c>
      <c r="H53" s="62">
        <f>SUM(H49:H52)</f>
        <v>47</v>
      </c>
      <c r="I53" s="62">
        <f>SUM(I49:I52)</f>
        <v>29</v>
      </c>
      <c r="J53" s="230">
        <f>SUM(J49:J52)</f>
        <v>31</v>
      </c>
      <c r="K53" s="20"/>
      <c r="L53" s="139"/>
      <c r="M53" s="139">
        <f>SUM(O53:R53)</f>
        <v>351</v>
      </c>
      <c r="N53" s="139"/>
      <c r="O53" s="61">
        <f>SUM(O49:O52)</f>
        <v>116</v>
      </c>
      <c r="P53" s="62">
        <f>SUM(P49:P52)</f>
        <v>89</v>
      </c>
      <c r="Q53" s="62">
        <f>SUM(Q49:Q52)</f>
        <v>73</v>
      </c>
      <c r="R53" s="230">
        <f>SUM(R49:R52)</f>
        <v>73</v>
      </c>
      <c r="S53" s="20"/>
      <c r="T53" s="145"/>
    </row>
    <row r="54" spans="1:20" ht="13.5">
      <c r="A54" s="141"/>
      <c r="C54" s="55"/>
      <c r="D54" s="137"/>
      <c r="E54" s="139"/>
      <c r="F54" s="137"/>
      <c r="G54" s="56"/>
      <c r="H54" s="55"/>
      <c r="I54" s="55"/>
      <c r="J54" s="229"/>
      <c r="K54" s="54"/>
      <c r="L54" s="137"/>
      <c r="M54" s="139"/>
      <c r="N54" s="137"/>
      <c r="O54" s="56"/>
      <c r="P54" s="55"/>
      <c r="Q54" s="55"/>
      <c r="R54" s="229"/>
      <c r="S54" s="54"/>
      <c r="T54" s="141"/>
    </row>
    <row r="55" spans="1:20" ht="13.5">
      <c r="A55" s="141"/>
      <c r="C55" s="55" t="s">
        <v>69</v>
      </c>
      <c r="D55" s="137"/>
      <c r="E55" s="138">
        <f>SUM(G55:J55)</f>
        <v>42</v>
      </c>
      <c r="F55" s="137"/>
      <c r="G55" s="60">
        <v>15</v>
      </c>
      <c r="H55" s="59">
        <v>8</v>
      </c>
      <c r="I55" s="59">
        <v>10</v>
      </c>
      <c r="J55" s="233">
        <v>9</v>
      </c>
      <c r="K55" s="54"/>
      <c r="L55" s="137"/>
      <c r="M55" s="138">
        <f>SUM(O55:R55)</f>
        <v>9</v>
      </c>
      <c r="N55" s="137"/>
      <c r="O55" s="60">
        <v>2</v>
      </c>
      <c r="P55" s="59">
        <v>2</v>
      </c>
      <c r="Q55" s="59">
        <v>3</v>
      </c>
      <c r="R55" s="233">
        <v>2</v>
      </c>
      <c r="S55" s="54"/>
      <c r="T55" s="141"/>
    </row>
    <row r="56" spans="1:20" ht="13.5">
      <c r="A56" s="141"/>
      <c r="C56" s="55" t="s">
        <v>57</v>
      </c>
      <c r="D56" s="137"/>
      <c r="E56" s="138">
        <f>SUM(G56:J56)</f>
        <v>9</v>
      </c>
      <c r="F56" s="137"/>
      <c r="G56" s="60">
        <v>2</v>
      </c>
      <c r="H56" s="59">
        <v>2</v>
      </c>
      <c r="I56" s="59">
        <v>3</v>
      </c>
      <c r="J56" s="233">
        <v>2</v>
      </c>
      <c r="K56" s="54"/>
      <c r="L56" s="137"/>
      <c r="M56" s="138">
        <f>SUM(O56:R56)</f>
        <v>1</v>
      </c>
      <c r="N56" s="137"/>
      <c r="O56" s="60">
        <v>1</v>
      </c>
      <c r="P56" s="59">
        <v>0</v>
      </c>
      <c r="Q56" s="59">
        <v>0</v>
      </c>
      <c r="R56" s="233">
        <v>0</v>
      </c>
      <c r="S56" s="54"/>
      <c r="T56" s="141"/>
    </row>
    <row r="57" spans="1:20" ht="14.25">
      <c r="A57" s="145"/>
      <c r="B57" s="20"/>
      <c r="C57" s="20" t="s">
        <v>92</v>
      </c>
      <c r="D57" s="139"/>
      <c r="E57" s="139">
        <f>SUM(G57:J57)</f>
        <v>51</v>
      </c>
      <c r="F57" s="139"/>
      <c r="G57" s="61">
        <f>SUM(G55:G56)</f>
        <v>17</v>
      </c>
      <c r="H57" s="62">
        <f>SUM(H55:H56)</f>
        <v>10</v>
      </c>
      <c r="I57" s="62">
        <f>SUM(I55:I56)</f>
        <v>13</v>
      </c>
      <c r="J57" s="230">
        <f>SUM(J55:J56)</f>
        <v>11</v>
      </c>
      <c r="K57" s="20"/>
      <c r="L57" s="139"/>
      <c r="M57" s="139">
        <f>SUM(O57:R57)</f>
        <v>10</v>
      </c>
      <c r="N57" s="139"/>
      <c r="O57" s="61">
        <f>SUM(O55:O56)</f>
        <v>3</v>
      </c>
      <c r="P57" s="62">
        <f>SUM(P55:P56)</f>
        <v>2</v>
      </c>
      <c r="Q57" s="62">
        <f>SUM(Q55:Q56)</f>
        <v>3</v>
      </c>
      <c r="R57" s="230">
        <f>SUM(R55:R56)</f>
        <v>2</v>
      </c>
      <c r="S57" s="20"/>
      <c r="T57" s="145"/>
    </row>
    <row r="58" spans="1:20" ht="13.5">
      <c r="A58" s="141"/>
      <c r="C58" s="55"/>
      <c r="D58" s="137"/>
      <c r="E58" s="207"/>
      <c r="F58" s="140"/>
      <c r="G58" s="228"/>
      <c r="H58" s="208"/>
      <c r="I58" s="208"/>
      <c r="J58" s="231"/>
      <c r="K58" s="57"/>
      <c r="L58" s="137"/>
      <c r="M58" s="207"/>
      <c r="N58" s="140"/>
      <c r="O58" s="228"/>
      <c r="P58" s="208"/>
      <c r="Q58" s="208"/>
      <c r="R58" s="231"/>
      <c r="S58" s="54"/>
      <c r="T58" s="141"/>
    </row>
    <row r="59" spans="1:20" ht="14.25">
      <c r="A59" s="145"/>
      <c r="B59" s="20"/>
      <c r="C59" s="20" t="s">
        <v>2</v>
      </c>
      <c r="D59" s="139"/>
      <c r="E59" s="139">
        <f>SUM(G59:J59)</f>
        <v>23</v>
      </c>
      <c r="F59" s="139"/>
      <c r="G59" s="61">
        <v>4</v>
      </c>
      <c r="H59" s="62">
        <v>10</v>
      </c>
      <c r="I59" s="62">
        <v>4</v>
      </c>
      <c r="J59" s="230">
        <v>5</v>
      </c>
      <c r="K59" s="20"/>
      <c r="L59" s="139"/>
      <c r="M59" s="139">
        <f>SUM(O59:R59)</f>
        <v>13</v>
      </c>
      <c r="N59" s="139"/>
      <c r="O59" s="61">
        <v>2</v>
      </c>
      <c r="P59" s="62">
        <v>8</v>
      </c>
      <c r="Q59" s="62">
        <v>1</v>
      </c>
      <c r="R59" s="230">
        <v>2</v>
      </c>
      <c r="S59" s="20"/>
      <c r="T59" s="145"/>
    </row>
    <row r="60" spans="1:20" ht="13.5">
      <c r="A60" s="141"/>
      <c r="C60" s="55"/>
      <c r="D60" s="137"/>
      <c r="E60" s="207"/>
      <c r="F60" s="140"/>
      <c r="G60" s="228"/>
      <c r="H60" s="208"/>
      <c r="I60" s="208"/>
      <c r="J60" s="231"/>
      <c r="K60" s="57"/>
      <c r="L60" s="137"/>
      <c r="M60" s="207"/>
      <c r="N60" s="140"/>
      <c r="O60" s="228"/>
      <c r="P60" s="208"/>
      <c r="Q60" s="208"/>
      <c r="R60" s="231"/>
      <c r="S60" s="54"/>
      <c r="T60" s="141"/>
    </row>
    <row r="61" spans="1:20" ht="14.25">
      <c r="A61" s="141"/>
      <c r="C61" s="20" t="s">
        <v>125</v>
      </c>
      <c r="D61" s="139"/>
      <c r="E61" s="139">
        <f>SUM(G61:J61)</f>
        <v>257</v>
      </c>
      <c r="F61" s="139"/>
      <c r="G61" s="61">
        <f>G53+G57+G59</f>
        <v>97</v>
      </c>
      <c r="H61" s="62">
        <f>H53+H57+H59</f>
        <v>67</v>
      </c>
      <c r="I61" s="62">
        <f>I53+I57+I59</f>
        <v>46</v>
      </c>
      <c r="J61" s="230">
        <f>J53+J57+J59</f>
        <v>47</v>
      </c>
      <c r="K61" s="54"/>
      <c r="L61" s="139"/>
      <c r="M61" s="139">
        <f>SUM(O61:R61)</f>
        <v>374</v>
      </c>
      <c r="N61" s="139"/>
      <c r="O61" s="61">
        <f>O53+O57+O59</f>
        <v>121</v>
      </c>
      <c r="P61" s="62">
        <f>P53+P57+P59</f>
        <v>99</v>
      </c>
      <c r="Q61" s="62">
        <f>Q53+Q57+Q59</f>
        <v>77</v>
      </c>
      <c r="R61" s="230">
        <f>R53+R57+R59</f>
        <v>77</v>
      </c>
      <c r="S61" s="54"/>
      <c r="T61" s="141"/>
    </row>
    <row r="62" spans="1:20" ht="14.25">
      <c r="A62" s="141"/>
      <c r="C62" s="20"/>
      <c r="D62" s="139"/>
      <c r="E62" s="139"/>
      <c r="F62" s="139"/>
      <c r="G62" s="61"/>
      <c r="H62" s="62"/>
      <c r="I62" s="62"/>
      <c r="J62" s="62"/>
      <c r="K62" s="54"/>
      <c r="L62" s="139"/>
      <c r="M62" s="139"/>
      <c r="N62" s="139"/>
      <c r="O62" s="61"/>
      <c r="P62" s="62"/>
      <c r="Q62" s="62"/>
      <c r="R62" s="62"/>
      <c r="S62" s="54"/>
      <c r="T62" s="141"/>
    </row>
    <row r="63" spans="1:20" ht="9" customHeight="1">
      <c r="A63" s="141"/>
      <c r="B63" s="142"/>
      <c r="C63" s="143"/>
      <c r="D63" s="143"/>
      <c r="E63" s="143"/>
      <c r="F63" s="143"/>
      <c r="G63" s="143"/>
      <c r="H63" s="143"/>
      <c r="I63" s="143"/>
      <c r="J63" s="143"/>
      <c r="K63" s="142"/>
      <c r="L63" s="143"/>
      <c r="M63" s="143"/>
      <c r="N63" s="143"/>
      <c r="O63" s="143"/>
      <c r="P63" s="143"/>
      <c r="Q63" s="143"/>
      <c r="R63" s="143"/>
      <c r="S63" s="142"/>
      <c r="T63" s="141"/>
    </row>
    <row r="64" spans="1:20" ht="13.5">
      <c r="A64" s="63"/>
      <c r="B64" s="227" t="s">
        <v>162</v>
      </c>
      <c r="C64" s="56"/>
      <c r="D64" s="56"/>
      <c r="E64" s="56"/>
      <c r="F64" s="56"/>
      <c r="G64" s="56"/>
      <c r="H64" s="120"/>
      <c r="I64" s="120"/>
      <c r="J64" s="120"/>
      <c r="K64" s="64"/>
      <c r="L64" s="56"/>
      <c r="M64" s="56"/>
      <c r="N64" s="56"/>
      <c r="O64" s="56"/>
      <c r="P64" s="120"/>
      <c r="Q64" s="120"/>
      <c r="R64" s="120"/>
      <c r="S64" s="64"/>
      <c r="T64" s="63"/>
    </row>
    <row r="65" spans="1:20" ht="13.5">
      <c r="A65" s="121"/>
      <c r="B65" s="227"/>
      <c r="C65" s="132"/>
      <c r="D65" s="132"/>
      <c r="E65" s="132"/>
      <c r="F65" s="132"/>
      <c r="G65" s="132"/>
      <c r="H65" s="132"/>
      <c r="I65" s="132"/>
      <c r="J65" s="132"/>
      <c r="K65" s="131"/>
      <c r="L65" s="132"/>
      <c r="M65" s="132"/>
      <c r="N65" s="132"/>
      <c r="O65" s="132"/>
      <c r="P65" s="132"/>
      <c r="Q65" s="132"/>
      <c r="R65" s="132"/>
      <c r="S65" s="131"/>
      <c r="T65" s="121"/>
    </row>
    <row r="66" spans="1:20" ht="9" customHeight="1">
      <c r="A66" s="121"/>
      <c r="B66" s="64"/>
      <c r="C66" s="132"/>
      <c r="D66" s="132"/>
      <c r="E66" s="132"/>
      <c r="F66" s="132"/>
      <c r="G66" s="132"/>
      <c r="H66" s="132"/>
      <c r="I66" s="132"/>
      <c r="J66" s="132"/>
      <c r="K66" s="131"/>
      <c r="L66" s="132"/>
      <c r="M66" s="132"/>
      <c r="N66" s="132"/>
      <c r="O66" s="132"/>
      <c r="P66" s="132"/>
      <c r="Q66" s="132"/>
      <c r="R66" s="132"/>
      <c r="S66" s="131"/>
      <c r="T66" s="121"/>
    </row>
  </sheetData>
  <sheetProtection/>
  <mergeCells count="2">
    <mergeCell ref="E2:J2"/>
    <mergeCell ref="M2:R2"/>
  </mergeCells>
  <printOptions horizontalCentered="1"/>
  <pageMargins left="0.15748031496062992" right="0.4724409448818898" top="0.31496062992125984" bottom="0.4330708661417323" header="0.2362204724409449" footer="0.2362204724409449"/>
  <pageSetup fitToHeight="1" fitToWidth="1" horizontalDpi="600" verticalDpi="600" orientation="portrait" paperSize="9" scale="67" r:id="rId1"/>
  <headerFooter alignWithMargins="0">
    <oddFooter>&amp;L&amp;"KPN Sans,Regular"KPN Investor Relations&amp;C&amp;"KPN Sans,Regular"&amp;A&amp;R&amp;"KPN Sans,Regular"IFRS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SheetLayoutView="115" zoomScalePageLayoutView="0" workbookViewId="0" topLeftCell="A1">
      <selection activeCell="D2" sqref="D2:S2"/>
    </sheetView>
  </sheetViews>
  <sheetFormatPr defaultColWidth="9.00390625" defaultRowHeight="12.75"/>
  <cols>
    <col min="1" max="1" width="1.25" style="9" customWidth="1"/>
    <col min="2" max="2" width="0.875" style="54" customWidth="1"/>
    <col min="3" max="3" width="40.75390625" style="11" customWidth="1"/>
    <col min="4" max="4" width="1.75390625" style="11" customWidth="1"/>
    <col min="5" max="5" width="9.00390625" style="11" customWidth="1"/>
    <col min="6" max="6" width="1.75390625" style="11" customWidth="1"/>
    <col min="7" max="10" width="9.00390625" style="11" customWidth="1"/>
    <col min="11" max="11" width="1.75390625" style="10" customWidth="1"/>
    <col min="12" max="12" width="1.75390625" style="11" customWidth="1"/>
    <col min="13" max="13" width="9.00390625" style="11" customWidth="1"/>
    <col min="14" max="14" width="1.75390625" style="11" customWidth="1"/>
    <col min="15" max="18" width="9.00390625" style="11" customWidth="1"/>
    <col min="19" max="19" width="0.875" style="10" customWidth="1"/>
    <col min="20" max="20" width="1.25" style="9" customWidth="1"/>
    <col min="21" max="16384" width="9.125" style="9" customWidth="1"/>
  </cols>
  <sheetData>
    <row r="1" spans="1:20" ht="9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2"/>
      <c r="L1" s="143"/>
      <c r="M1" s="143"/>
      <c r="N1" s="143"/>
      <c r="O1" s="143"/>
      <c r="P1" s="143"/>
      <c r="Q1" s="143"/>
      <c r="R1" s="143"/>
      <c r="S1" s="142"/>
      <c r="T1" s="141"/>
    </row>
    <row r="2" spans="1:20" ht="12.75" customHeight="1">
      <c r="A2" s="141"/>
      <c r="B2" s="53"/>
      <c r="C2" s="148" t="s">
        <v>121</v>
      </c>
      <c r="D2" s="133"/>
      <c r="E2" s="381" t="s">
        <v>208</v>
      </c>
      <c r="F2" s="382"/>
      <c r="G2" s="382"/>
      <c r="H2" s="382"/>
      <c r="I2" s="382"/>
      <c r="J2" s="383"/>
      <c r="K2" s="55"/>
      <c r="L2" s="135"/>
      <c r="M2" s="381" t="s">
        <v>210</v>
      </c>
      <c r="N2" s="382"/>
      <c r="O2" s="382"/>
      <c r="P2" s="382"/>
      <c r="Q2" s="382"/>
      <c r="R2" s="383"/>
      <c r="S2" s="54"/>
      <c r="T2" s="141"/>
    </row>
    <row r="3" spans="1:20" ht="15" customHeight="1">
      <c r="A3" s="144"/>
      <c r="B3" s="53"/>
      <c r="C3" s="146" t="s">
        <v>133</v>
      </c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53"/>
      <c r="T3" s="144"/>
    </row>
    <row r="4" spans="1:20" ht="14.25">
      <c r="A4" s="141"/>
      <c r="C4" s="9"/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54"/>
      <c r="T4" s="141"/>
    </row>
    <row r="5" spans="1:20" ht="13.5">
      <c r="A5" s="141"/>
      <c r="C5" s="55"/>
      <c r="D5" s="137"/>
      <c r="E5" s="137"/>
      <c r="F5" s="137"/>
      <c r="G5" s="56"/>
      <c r="H5" s="55"/>
      <c r="I5" s="55"/>
      <c r="J5" s="55"/>
      <c r="K5" s="54"/>
      <c r="L5" s="137"/>
      <c r="M5" s="137"/>
      <c r="N5" s="137"/>
      <c r="O5" s="56"/>
      <c r="P5" s="55"/>
      <c r="Q5" s="55"/>
      <c r="R5" s="55"/>
      <c r="S5" s="54"/>
      <c r="T5" s="141"/>
    </row>
    <row r="6" spans="1:20" ht="13.5">
      <c r="A6" s="141"/>
      <c r="C6" s="55" t="s">
        <v>1</v>
      </c>
      <c r="D6" s="137"/>
      <c r="E6" s="138">
        <f>SUM(G6:J6)</f>
        <v>161</v>
      </c>
      <c r="F6" s="140"/>
      <c r="G6" s="60">
        <f>'P&amp;L, Revenues '!G75-'P&amp;L, Expenses'!G6</f>
        <v>13</v>
      </c>
      <c r="H6" s="59">
        <f>'P&amp;L, Revenues '!H75-'P&amp;L, Expenses'!H6</f>
        <v>47</v>
      </c>
      <c r="I6" s="59">
        <f>'P&amp;L, Revenues '!I75-'P&amp;L, Expenses'!I6</f>
        <v>69</v>
      </c>
      <c r="J6" s="233">
        <f>'P&amp;L, Revenues '!J75-'P&amp;L, Expenses'!J6</f>
        <v>32</v>
      </c>
      <c r="K6" s="54"/>
      <c r="L6" s="137"/>
      <c r="M6" s="138">
        <f>SUM(O6:R6)</f>
        <v>-92</v>
      </c>
      <c r="N6" s="140"/>
      <c r="O6" s="60">
        <f>'P&amp;L, Revenues '!O75-'P&amp;L, Expenses'!O6</f>
        <v>-43</v>
      </c>
      <c r="P6" s="59">
        <f>'P&amp;L, Revenues '!P75-'P&amp;L, Expenses'!P6</f>
        <v>-14</v>
      </c>
      <c r="Q6" s="59">
        <f>'P&amp;L, Revenues '!Q75-'P&amp;L, Expenses'!Q6</f>
        <v>-7</v>
      </c>
      <c r="R6" s="233">
        <f>'P&amp;L, Revenues '!R75-'P&amp;L, Expenses'!R6</f>
        <v>-28</v>
      </c>
      <c r="S6" s="54"/>
      <c r="T6" s="141"/>
    </row>
    <row r="7" spans="1:20" ht="13.5">
      <c r="A7" s="141"/>
      <c r="C7" s="55" t="s">
        <v>41</v>
      </c>
      <c r="D7" s="137"/>
      <c r="E7" s="138">
        <f>SUM(G7:J7)</f>
        <v>734</v>
      </c>
      <c r="F7" s="140"/>
      <c r="G7" s="60">
        <f>'P&amp;L, Revenues '!G76-'P&amp;L, Expenses'!G7</f>
        <v>158</v>
      </c>
      <c r="H7" s="59">
        <f>'P&amp;L, Revenues '!H76-'P&amp;L, Expenses'!H7</f>
        <v>193</v>
      </c>
      <c r="I7" s="59">
        <f>'P&amp;L, Revenues '!I76-'P&amp;L, Expenses'!I7</f>
        <v>183</v>
      </c>
      <c r="J7" s="233">
        <f>'P&amp;L, Revenues '!J76-'P&amp;L, Expenses'!J7</f>
        <v>200</v>
      </c>
      <c r="K7" s="54"/>
      <c r="L7" s="137"/>
      <c r="M7" s="138">
        <f>SUM(O7:R7)</f>
        <v>737</v>
      </c>
      <c r="N7" s="140"/>
      <c r="O7" s="60">
        <f>'P&amp;L, Revenues '!O76-'P&amp;L, Expenses'!O7</f>
        <v>155</v>
      </c>
      <c r="P7" s="59">
        <f>'P&amp;L, Revenues '!P76-'P&amp;L, Expenses'!P7</f>
        <v>196</v>
      </c>
      <c r="Q7" s="59">
        <f>'P&amp;L, Revenues '!Q76-'P&amp;L, Expenses'!Q7</f>
        <v>186</v>
      </c>
      <c r="R7" s="233">
        <f>'P&amp;L, Revenues '!R76-'P&amp;L, Expenses'!R7</f>
        <v>200</v>
      </c>
      <c r="S7" s="54"/>
      <c r="T7" s="141"/>
    </row>
    <row r="8" spans="1:20" ht="13.5">
      <c r="A8" s="141"/>
      <c r="C8" s="58" t="s">
        <v>49</v>
      </c>
      <c r="D8" s="137"/>
      <c r="E8" s="138">
        <f>SUM(G8:J8)</f>
        <v>5</v>
      </c>
      <c r="F8" s="140"/>
      <c r="G8" s="60">
        <f>'P&amp;L, Revenues '!G77-'P&amp;L, Expenses'!G8</f>
        <v>29</v>
      </c>
      <c r="H8" s="59">
        <f>'P&amp;L, Revenues '!H77-'P&amp;L, Expenses'!H8</f>
        <v>-13</v>
      </c>
      <c r="I8" s="59">
        <f>'P&amp;L, Revenues '!I77-'P&amp;L, Expenses'!I8</f>
        <v>-8</v>
      </c>
      <c r="J8" s="233">
        <f>'P&amp;L, Revenues '!J77-'P&amp;L, Expenses'!J8</f>
        <v>-3</v>
      </c>
      <c r="K8" s="54"/>
      <c r="L8" s="137"/>
      <c r="M8" s="138">
        <f>SUM(O8:R8)</f>
        <v>3</v>
      </c>
      <c r="N8" s="140"/>
      <c r="O8" s="60">
        <f>'P&amp;L, Revenues '!O77-'P&amp;L, Expenses'!O8</f>
        <v>27</v>
      </c>
      <c r="P8" s="59">
        <f>'P&amp;L, Revenues '!P77-'P&amp;L, Expenses'!P8</f>
        <v>-12</v>
      </c>
      <c r="Q8" s="59">
        <f>'P&amp;L, Revenues '!Q77-'P&amp;L, Expenses'!Q8</f>
        <v>-8</v>
      </c>
      <c r="R8" s="233">
        <f>'P&amp;L, Revenues '!R77-'P&amp;L, Expenses'!R8</f>
        <v>-4</v>
      </c>
      <c r="S8" s="54"/>
      <c r="T8" s="141"/>
    </row>
    <row r="9" spans="1:20" ht="13.5">
      <c r="A9" s="141"/>
      <c r="C9" s="58" t="s">
        <v>2</v>
      </c>
      <c r="D9" s="137"/>
      <c r="E9" s="138">
        <f>SUM(G9:J9)</f>
        <v>-30</v>
      </c>
      <c r="F9" s="140"/>
      <c r="G9" s="60">
        <f>'P&amp;L, Revenues '!G78-'P&amp;L, Expenses'!G9</f>
        <v>-7</v>
      </c>
      <c r="H9" s="59">
        <f>'P&amp;L, Revenues '!H78-'P&amp;L, Expenses'!H9</f>
        <v>-8</v>
      </c>
      <c r="I9" s="59">
        <f>'P&amp;L, Revenues '!I78-'P&amp;L, Expenses'!I9</f>
        <v>-9</v>
      </c>
      <c r="J9" s="233">
        <f>'P&amp;L, Revenues '!J78-'P&amp;L, Expenses'!J9</f>
        <v>-6</v>
      </c>
      <c r="K9" s="54"/>
      <c r="L9" s="137"/>
      <c r="M9" s="138">
        <f>SUM(O9:R9)</f>
        <v>-28</v>
      </c>
      <c r="N9" s="140"/>
      <c r="O9" s="60">
        <f>'P&amp;L, Revenues '!O78-'P&amp;L, Expenses'!O9</f>
        <v>-6</v>
      </c>
      <c r="P9" s="59">
        <f>'P&amp;L, Revenues '!P78-'P&amp;L, Expenses'!P9</f>
        <v>-8</v>
      </c>
      <c r="Q9" s="59">
        <f>'P&amp;L, Revenues '!Q78-'P&amp;L, Expenses'!Q9</f>
        <v>-9</v>
      </c>
      <c r="R9" s="233">
        <f>'P&amp;L, Revenues '!R78-'P&amp;L, Expenses'!R9</f>
        <v>-5</v>
      </c>
      <c r="S9" s="54"/>
      <c r="T9" s="141"/>
    </row>
    <row r="10" spans="1:20" ht="14.25">
      <c r="A10" s="145"/>
      <c r="B10" s="20"/>
      <c r="C10" s="20" t="s">
        <v>63</v>
      </c>
      <c r="D10" s="139"/>
      <c r="E10" s="139">
        <f>SUM(G10:J10)</f>
        <v>870</v>
      </c>
      <c r="F10" s="139"/>
      <c r="G10" s="61">
        <f>SUM(G6:G9)</f>
        <v>193</v>
      </c>
      <c r="H10" s="62">
        <f>SUM(H6:H9)</f>
        <v>219</v>
      </c>
      <c r="I10" s="62">
        <f>SUM(I6:I9)</f>
        <v>235</v>
      </c>
      <c r="J10" s="62">
        <f>SUM(J6:J9)</f>
        <v>223</v>
      </c>
      <c r="K10" s="20"/>
      <c r="L10" s="139"/>
      <c r="M10" s="139">
        <f>SUM(O10:R10)</f>
        <v>620</v>
      </c>
      <c r="N10" s="139"/>
      <c r="O10" s="61">
        <f>SUM(O6:O9)</f>
        <v>133</v>
      </c>
      <c r="P10" s="62">
        <f>SUM(P6:P9)</f>
        <v>162</v>
      </c>
      <c r="Q10" s="62">
        <f>SUM(Q6:Q9)</f>
        <v>162</v>
      </c>
      <c r="R10" s="62">
        <f>SUM(R6:R9)</f>
        <v>163</v>
      </c>
      <c r="S10" s="20"/>
      <c r="T10" s="145"/>
    </row>
    <row r="11" spans="1:20" ht="13.5">
      <c r="A11" s="141"/>
      <c r="C11" s="55"/>
      <c r="D11" s="137"/>
      <c r="E11" s="139"/>
      <c r="F11" s="137"/>
      <c r="G11" s="56"/>
      <c r="H11" s="55"/>
      <c r="I11" s="55"/>
      <c r="J11" s="55"/>
      <c r="K11" s="54"/>
      <c r="L11" s="137"/>
      <c r="M11" s="139"/>
      <c r="N11" s="137"/>
      <c r="O11" s="56"/>
      <c r="P11" s="55"/>
      <c r="Q11" s="55"/>
      <c r="R11" s="55"/>
      <c r="S11" s="54"/>
      <c r="T11" s="141"/>
    </row>
    <row r="12" spans="1:20" ht="13.5">
      <c r="A12" s="141"/>
      <c r="C12" s="55" t="s">
        <v>69</v>
      </c>
      <c r="D12" s="137"/>
      <c r="E12" s="138">
        <f>SUM(G12:J12)</f>
        <v>1316</v>
      </c>
      <c r="F12" s="137"/>
      <c r="G12" s="60">
        <f>'P&amp;L, Revenues '!G81-'P&amp;L, Expenses'!G12</f>
        <v>343</v>
      </c>
      <c r="H12" s="59">
        <f>'P&amp;L, Revenues '!H81-'P&amp;L, Expenses'!H12</f>
        <v>318</v>
      </c>
      <c r="I12" s="59">
        <f>'P&amp;L, Revenues '!I81-'P&amp;L, Expenses'!I12</f>
        <v>337</v>
      </c>
      <c r="J12" s="232">
        <f>'P&amp;L, Revenues '!J81-'P&amp;L, Expenses'!J12</f>
        <v>318</v>
      </c>
      <c r="K12" s="54"/>
      <c r="L12" s="137"/>
      <c r="M12" s="138">
        <f>SUM(O12:R12)</f>
        <v>1347</v>
      </c>
      <c r="N12" s="137"/>
      <c r="O12" s="60">
        <f>'P&amp;L, Revenues '!O81-'P&amp;L, Expenses'!O12</f>
        <v>326</v>
      </c>
      <c r="P12" s="59">
        <f>'P&amp;L, Revenues '!P81-'P&amp;L, Expenses'!P12</f>
        <v>312</v>
      </c>
      <c r="Q12" s="59">
        <f>'P&amp;L, Revenues '!Q81-'P&amp;L, Expenses'!Q12</f>
        <v>359</v>
      </c>
      <c r="R12" s="232">
        <f>'P&amp;L, Revenues '!R81-'P&amp;L, Expenses'!R12</f>
        <v>350</v>
      </c>
      <c r="S12" s="54"/>
      <c r="T12" s="141"/>
    </row>
    <row r="13" spans="1:20" ht="13.5">
      <c r="A13" s="141"/>
      <c r="C13" s="55" t="s">
        <v>57</v>
      </c>
      <c r="D13" s="137"/>
      <c r="E13" s="138">
        <f>SUM(G13:J13)</f>
        <v>430</v>
      </c>
      <c r="F13" s="137"/>
      <c r="G13" s="60">
        <f>'P&amp;L, Revenues '!G82-'P&amp;L, Expenses'!G13</f>
        <v>129</v>
      </c>
      <c r="H13" s="59">
        <f>'P&amp;L, Revenues '!H82-'P&amp;L, Expenses'!H13</f>
        <v>105</v>
      </c>
      <c r="I13" s="59">
        <f>'P&amp;L, Revenues '!I82-'P&amp;L, Expenses'!I13</f>
        <v>89</v>
      </c>
      <c r="J13" s="232">
        <f>'P&amp;L, Revenues '!J82-'P&amp;L, Expenses'!J13</f>
        <v>107</v>
      </c>
      <c r="K13" s="54"/>
      <c r="L13" s="137"/>
      <c r="M13" s="138">
        <f>SUM(O13:R13)</f>
        <v>424</v>
      </c>
      <c r="N13" s="137"/>
      <c r="O13" s="60">
        <f>'P&amp;L, Revenues '!O82-'P&amp;L, Expenses'!O13</f>
        <v>106</v>
      </c>
      <c r="P13" s="59">
        <f>'P&amp;L, Revenues '!P82-'P&amp;L, Expenses'!P13</f>
        <v>102</v>
      </c>
      <c r="Q13" s="59">
        <f>'P&amp;L, Revenues '!Q82-'P&amp;L, Expenses'!Q13</f>
        <v>109</v>
      </c>
      <c r="R13" s="232">
        <f>'P&amp;L, Revenues '!R82-'P&amp;L, Expenses'!R13</f>
        <v>107</v>
      </c>
      <c r="S13" s="54"/>
      <c r="T13" s="141"/>
    </row>
    <row r="14" spans="1:20" ht="14.25">
      <c r="A14" s="145"/>
      <c r="B14" s="20"/>
      <c r="C14" s="20" t="s">
        <v>92</v>
      </c>
      <c r="D14" s="139"/>
      <c r="E14" s="139">
        <f>SUM(G14:J14)</f>
        <v>1746</v>
      </c>
      <c r="F14" s="139"/>
      <c r="G14" s="61">
        <f>SUM(G12:G13)</f>
        <v>472</v>
      </c>
      <c r="H14" s="62">
        <f>SUM(H12:H13)</f>
        <v>423</v>
      </c>
      <c r="I14" s="62">
        <f>SUM(I12:I13)</f>
        <v>426</v>
      </c>
      <c r="J14" s="62">
        <f>SUM(J12:J13)</f>
        <v>425</v>
      </c>
      <c r="K14" s="20"/>
      <c r="L14" s="139"/>
      <c r="M14" s="139">
        <f>SUM(O14:R14)</f>
        <v>1771</v>
      </c>
      <c r="N14" s="139"/>
      <c r="O14" s="61">
        <f>SUM(O12:O13)</f>
        <v>432</v>
      </c>
      <c r="P14" s="62">
        <f>SUM(P12:P13)</f>
        <v>414</v>
      </c>
      <c r="Q14" s="62">
        <f>SUM(Q12:Q13)</f>
        <v>468</v>
      </c>
      <c r="R14" s="62">
        <f>SUM(R12:R13)</f>
        <v>457</v>
      </c>
      <c r="S14" s="20"/>
      <c r="T14" s="145"/>
    </row>
    <row r="15" spans="1:20" ht="13.5">
      <c r="A15" s="141"/>
      <c r="C15" s="55"/>
      <c r="D15" s="137"/>
      <c r="E15" s="207"/>
      <c r="F15" s="140"/>
      <c r="G15" s="228"/>
      <c r="H15" s="208"/>
      <c r="I15" s="208"/>
      <c r="J15" s="231"/>
      <c r="K15" s="57"/>
      <c r="L15" s="137"/>
      <c r="M15" s="207"/>
      <c r="N15" s="140"/>
      <c r="O15" s="228"/>
      <c r="P15" s="208"/>
      <c r="Q15" s="208"/>
      <c r="R15" s="231"/>
      <c r="S15" s="54"/>
      <c r="T15" s="141"/>
    </row>
    <row r="16" spans="1:20" ht="14.25">
      <c r="A16" s="145"/>
      <c r="B16" s="20"/>
      <c r="C16" s="20" t="s">
        <v>2</v>
      </c>
      <c r="D16" s="139"/>
      <c r="E16" s="139">
        <f>SUM(G16:J16)</f>
        <v>29</v>
      </c>
      <c r="F16" s="139"/>
      <c r="G16" s="61">
        <f>'P&amp;L, Revenues '!G99-'P&amp;L, Expenses'!G17</f>
        <v>-36</v>
      </c>
      <c r="H16" s="62">
        <f>'P&amp;L, Revenues '!H99-'P&amp;L, Expenses'!H17</f>
        <v>19</v>
      </c>
      <c r="I16" s="62">
        <f>'P&amp;L, Revenues '!I99-'P&amp;L, Expenses'!I17</f>
        <v>19</v>
      </c>
      <c r="J16" s="62">
        <f>'P&amp;L, Revenues '!J99-'P&amp;L, Expenses'!J17</f>
        <v>27</v>
      </c>
      <c r="K16" s="20"/>
      <c r="L16" s="139"/>
      <c r="M16" s="139">
        <f>SUM(O16:R16)</f>
        <v>66</v>
      </c>
      <c r="N16" s="139"/>
      <c r="O16" s="61">
        <f>'P&amp;L, Revenues '!O99-'P&amp;L, Expenses'!O17</f>
        <v>-33</v>
      </c>
      <c r="P16" s="62">
        <f>'P&amp;L, Revenues '!P99-'P&amp;L, Expenses'!P17</f>
        <v>10</v>
      </c>
      <c r="Q16" s="62">
        <f>'P&amp;L, Revenues '!Q99-'P&amp;L, Expenses'!Q17</f>
        <v>48</v>
      </c>
      <c r="R16" s="62">
        <f>'P&amp;L, Revenues '!R99-'P&amp;L, Expenses'!R17</f>
        <v>41</v>
      </c>
      <c r="S16" s="20"/>
      <c r="T16" s="145"/>
    </row>
    <row r="17" spans="1:20" ht="13.5">
      <c r="A17" s="141"/>
      <c r="C17" s="55"/>
      <c r="D17" s="137"/>
      <c r="E17" s="207"/>
      <c r="F17" s="140"/>
      <c r="G17" s="228"/>
      <c r="H17" s="208"/>
      <c r="I17" s="208"/>
      <c r="J17" s="231"/>
      <c r="K17" s="57"/>
      <c r="L17" s="137"/>
      <c r="M17" s="207"/>
      <c r="N17" s="140"/>
      <c r="O17" s="228"/>
      <c r="P17" s="208"/>
      <c r="Q17" s="208"/>
      <c r="R17" s="231"/>
      <c r="S17" s="54"/>
      <c r="T17" s="141"/>
    </row>
    <row r="18" spans="1:20" ht="14.25">
      <c r="A18" s="141"/>
      <c r="C18" s="20" t="s">
        <v>141</v>
      </c>
      <c r="D18" s="139"/>
      <c r="E18" s="139">
        <f>SUM(G18:J18)</f>
        <v>2645</v>
      </c>
      <c r="F18" s="139"/>
      <c r="G18" s="61">
        <f>G10+G14+G16</f>
        <v>629</v>
      </c>
      <c r="H18" s="62">
        <f>H10+H14+H16</f>
        <v>661</v>
      </c>
      <c r="I18" s="62">
        <f>I10+I14+I16</f>
        <v>680</v>
      </c>
      <c r="J18" s="62">
        <f>J10+J14+J16</f>
        <v>675</v>
      </c>
      <c r="K18" s="54"/>
      <c r="L18" s="139"/>
      <c r="M18" s="139">
        <f>SUM(O18:R18)</f>
        <v>2457</v>
      </c>
      <c r="N18" s="139"/>
      <c r="O18" s="61">
        <f>O10+O14+O16</f>
        <v>532</v>
      </c>
      <c r="P18" s="62">
        <f>P10+P14+P16</f>
        <v>586</v>
      </c>
      <c r="Q18" s="62">
        <f>Q10+Q14+Q16</f>
        <v>678</v>
      </c>
      <c r="R18" s="62">
        <f>R10+R14+R16</f>
        <v>661</v>
      </c>
      <c r="S18" s="54"/>
      <c r="T18" s="141"/>
    </row>
    <row r="19" spans="1:20" ht="14.25">
      <c r="A19" s="141"/>
      <c r="C19" s="20"/>
      <c r="D19" s="139"/>
      <c r="E19" s="139"/>
      <c r="F19" s="139"/>
      <c r="G19" s="61"/>
      <c r="H19" s="62"/>
      <c r="I19" s="62"/>
      <c r="J19" s="62"/>
      <c r="K19" s="54"/>
      <c r="L19" s="139"/>
      <c r="M19" s="139"/>
      <c r="N19" s="139"/>
      <c r="O19" s="61"/>
      <c r="P19" s="62"/>
      <c r="Q19" s="62"/>
      <c r="R19" s="62"/>
      <c r="S19" s="54"/>
      <c r="T19" s="141"/>
    </row>
    <row r="20" spans="1:20" ht="9" customHeight="1">
      <c r="A20" s="141"/>
      <c r="B20" s="142"/>
      <c r="C20" s="143"/>
      <c r="D20" s="143"/>
      <c r="E20" s="143"/>
      <c r="F20" s="143"/>
      <c r="G20" s="143"/>
      <c r="H20" s="143"/>
      <c r="I20" s="143"/>
      <c r="J20" s="143"/>
      <c r="K20" s="142"/>
      <c r="L20" s="143"/>
      <c r="M20" s="143"/>
      <c r="N20" s="143"/>
      <c r="O20" s="143"/>
      <c r="P20" s="143"/>
      <c r="Q20" s="143"/>
      <c r="R20" s="143"/>
      <c r="S20" s="142"/>
      <c r="T20" s="141"/>
    </row>
    <row r="21" spans="1:20" ht="9" customHeight="1">
      <c r="A21" s="63"/>
      <c r="B21" s="64"/>
      <c r="C21" s="56"/>
      <c r="D21" s="56"/>
      <c r="E21" s="56"/>
      <c r="F21" s="56"/>
      <c r="G21" s="56"/>
      <c r="H21" s="120"/>
      <c r="I21" s="120"/>
      <c r="J21" s="56"/>
      <c r="K21" s="64"/>
      <c r="L21" s="56"/>
      <c r="M21" s="56"/>
      <c r="N21" s="56"/>
      <c r="O21" s="56"/>
      <c r="P21" s="120"/>
      <c r="Q21" s="120"/>
      <c r="R21" s="56"/>
      <c r="S21" s="64"/>
      <c r="T21" s="63"/>
    </row>
    <row r="22" spans="1:20" ht="9" customHeight="1">
      <c r="A22" s="141"/>
      <c r="B22" s="142"/>
      <c r="C22" s="143"/>
      <c r="D22" s="143"/>
      <c r="E22" s="143"/>
      <c r="F22" s="143"/>
      <c r="G22" s="143"/>
      <c r="H22" s="143"/>
      <c r="I22" s="143"/>
      <c r="J22" s="147"/>
      <c r="K22" s="142"/>
      <c r="L22" s="143"/>
      <c r="M22" s="143"/>
      <c r="N22" s="143"/>
      <c r="O22" s="143"/>
      <c r="P22" s="143"/>
      <c r="Q22" s="143"/>
      <c r="R22" s="147"/>
      <c r="S22" s="142"/>
      <c r="T22" s="141"/>
    </row>
    <row r="23" spans="1:20" ht="15" customHeight="1">
      <c r="A23" s="144"/>
      <c r="B23" s="53"/>
      <c r="C23" s="187" t="s">
        <v>152</v>
      </c>
      <c r="D23" s="133"/>
      <c r="E23" s="134">
        <v>2004</v>
      </c>
      <c r="F23" s="135"/>
      <c r="G23" s="21" t="s">
        <v>126</v>
      </c>
      <c r="H23" s="22" t="s">
        <v>127</v>
      </c>
      <c r="I23" s="22" t="s">
        <v>128</v>
      </c>
      <c r="J23" s="22" t="s">
        <v>119</v>
      </c>
      <c r="K23" s="53"/>
      <c r="L23" s="133"/>
      <c r="M23" s="134">
        <v>2004</v>
      </c>
      <c r="N23" s="135"/>
      <c r="O23" s="21" t="s">
        <v>126</v>
      </c>
      <c r="P23" s="22" t="s">
        <v>127</v>
      </c>
      <c r="Q23" s="22" t="s">
        <v>128</v>
      </c>
      <c r="R23" s="22" t="s">
        <v>119</v>
      </c>
      <c r="S23" s="53"/>
      <c r="T23" s="144"/>
    </row>
    <row r="24" spans="1:20" ht="14.25">
      <c r="A24" s="141"/>
      <c r="C24" s="146" t="s">
        <v>151</v>
      </c>
      <c r="D24" s="137"/>
      <c r="E24" s="137"/>
      <c r="F24" s="137"/>
      <c r="G24" s="21"/>
      <c r="H24" s="22"/>
      <c r="I24" s="22"/>
      <c r="J24" s="22"/>
      <c r="K24" s="54"/>
      <c r="L24" s="137"/>
      <c r="M24" s="137"/>
      <c r="N24" s="137"/>
      <c r="O24" s="21"/>
      <c r="P24" s="22"/>
      <c r="Q24" s="22"/>
      <c r="R24" s="22"/>
      <c r="S24" s="54"/>
      <c r="T24" s="141"/>
    </row>
    <row r="25" spans="1:20" ht="13.5">
      <c r="A25" s="141"/>
      <c r="C25" s="55"/>
      <c r="D25" s="137"/>
      <c r="E25" s="137"/>
      <c r="F25" s="137"/>
      <c r="G25" s="56"/>
      <c r="H25" s="55"/>
      <c r="I25" s="55"/>
      <c r="J25" s="55"/>
      <c r="K25" s="54"/>
      <c r="L25" s="137"/>
      <c r="M25" s="137"/>
      <c r="N25" s="137"/>
      <c r="O25" s="56"/>
      <c r="P25" s="55"/>
      <c r="Q25" s="55"/>
      <c r="R25" s="55"/>
      <c r="S25" s="54"/>
      <c r="T25" s="141"/>
    </row>
    <row r="26" spans="1:20" ht="13.5">
      <c r="A26" s="141"/>
      <c r="B26" s="57"/>
      <c r="C26" s="55" t="s">
        <v>1</v>
      </c>
      <c r="D26" s="209"/>
      <c r="E26" s="210">
        <f>('P&amp;L, Revenues '!E51-'P&amp;L, Expenses'!E6)/'P&amp;L, Revenues '!E51</f>
        <v>0.04525946156847444</v>
      </c>
      <c r="F26" s="209"/>
      <c r="G26" s="222">
        <f>('P&amp;L, Revenues '!G51-'P&amp;L, Expenses'!G6)/'P&amp;L, Revenues '!G51</f>
        <v>-0.011730205278592375</v>
      </c>
      <c r="H26" s="65">
        <f>('P&amp;L, Revenues '!H51-'P&amp;L, Expenses'!H6)/'P&amp;L, Revenues '!H51</f>
        <v>0.05688622754491018</v>
      </c>
      <c r="I26" s="65">
        <f>('P&amp;L, Revenues '!I51-'P&amp;L, Expenses'!I6)/'P&amp;L, Revenues '!I51</f>
        <v>0.09794628751974724</v>
      </c>
      <c r="J26" s="293">
        <f>('P&amp;L, Revenues '!J51-'P&amp;L, Expenses'!J6)/'P&amp;L, Revenues '!J51</f>
        <v>0.041379310344827586</v>
      </c>
      <c r="K26" s="57"/>
      <c r="L26" s="209"/>
      <c r="M26" s="210">
        <f>('P&amp;L, Revenues '!M51-'P&amp;L, Expenses'!M6)/'P&amp;L, Revenues '!M51</f>
        <v>-0.09599074787972244</v>
      </c>
      <c r="N26" s="209"/>
      <c r="O26" s="222">
        <f>('P&amp;L, Revenues '!O51-'P&amp;L, Expenses'!O6)/'P&amp;L, Revenues '!O51</f>
        <v>-0.13748191027496381</v>
      </c>
      <c r="P26" s="65">
        <f>('P&amp;L, Revenues '!P51-'P&amp;L, Expenses'!P6)/'P&amp;L, Revenues '!P51</f>
        <v>-0.07396449704142012</v>
      </c>
      <c r="Q26" s="65">
        <f>('P&amp;L, Revenues '!Q51-'P&amp;L, Expenses'!Q6)/'P&amp;L, Revenues '!Q51</f>
        <v>-0.0655226209048362</v>
      </c>
      <c r="R26" s="293">
        <f>('P&amp;L, Revenues '!R51-'P&amp;L, Expenses'!R6)/'P&amp;L, Revenues '!R51</f>
        <v>-0.10580204778156997</v>
      </c>
      <c r="S26" s="57"/>
      <c r="T26" s="141"/>
    </row>
    <row r="27" spans="1:20" ht="13.5">
      <c r="A27" s="141"/>
      <c r="B27" s="57"/>
      <c r="C27" s="55" t="s">
        <v>41</v>
      </c>
      <c r="D27" s="209"/>
      <c r="E27" s="210">
        <f>('P&amp;L, Revenues '!E52-'P&amp;L, Expenses'!E7)/'P&amp;L, Revenues '!E52</f>
        <v>0.3170403587443946</v>
      </c>
      <c r="F27" s="209"/>
      <c r="G27" s="222">
        <f>('P&amp;L, Revenues '!G52-'P&amp;L, Expenses'!G7)/'P&amp;L, Revenues '!G52</f>
        <v>0.2753108348134991</v>
      </c>
      <c r="H27" s="65">
        <f>('P&amp;L, Revenues '!H52-'P&amp;L, Expenses'!H7)/'P&amp;L, Revenues '!H52</f>
        <v>0.32869565217391306</v>
      </c>
      <c r="I27" s="65">
        <f>('P&amp;L, Revenues '!I52-'P&amp;L, Expenses'!I7)/'P&amp;L, Revenues '!I52</f>
        <v>0.32558139534883723</v>
      </c>
      <c r="J27" s="293">
        <f>('P&amp;L, Revenues '!J52-'P&amp;L, Expenses'!J7)/'P&amp;L, Revenues '!J52</f>
        <v>0.3395872420262664</v>
      </c>
      <c r="K27" s="57"/>
      <c r="L27" s="209"/>
      <c r="M27" s="210">
        <f>('P&amp;L, Revenues '!M52-'P&amp;L, Expenses'!M7)/'P&amp;L, Revenues '!M52</f>
        <v>0.3017512348450831</v>
      </c>
      <c r="N27" s="209"/>
      <c r="O27" s="222">
        <f>('P&amp;L, Revenues '!O52-'P&amp;L, Expenses'!O7)/'P&amp;L, Revenues '!O52</f>
        <v>0.2619047619047619</v>
      </c>
      <c r="P27" s="65">
        <f>('P&amp;L, Revenues '!P52-'P&amp;L, Expenses'!P7)/'P&amp;L, Revenues '!P52</f>
        <v>0.30915371329879104</v>
      </c>
      <c r="Q27" s="65">
        <f>('P&amp;L, Revenues '!Q52-'P&amp;L, Expenses'!Q7)/'P&amp;L, Revenues '!Q52</f>
        <v>0.3108348134991119</v>
      </c>
      <c r="R27" s="293">
        <f>('P&amp;L, Revenues '!R52-'P&amp;L, Expenses'!R7)/'P&amp;L, Revenues '!R52</f>
        <v>0.3246753246753247</v>
      </c>
      <c r="S27" s="57"/>
      <c r="T27" s="141"/>
    </row>
    <row r="28" spans="1:20" ht="13.5">
      <c r="A28" s="141"/>
      <c r="B28" s="57"/>
      <c r="C28" s="58" t="s">
        <v>49</v>
      </c>
      <c r="D28" s="209"/>
      <c r="E28" s="210">
        <f>('P&amp;L, Revenues '!E53-'P&amp;L, Expenses'!E8)/'P&amp;L, Revenues '!E53</f>
        <v>0.0023584905660377358</v>
      </c>
      <c r="F28" s="209"/>
      <c r="G28" s="222">
        <f>('P&amp;L, Revenues '!G53-'P&amp;L, Expenses'!G8)/'P&amp;L, Revenues '!G53</f>
        <v>0.24778761061946902</v>
      </c>
      <c r="H28" s="65">
        <f>('P&amp;L, Revenues '!H53-'P&amp;L, Expenses'!H8)/'P&amp;L, Revenues '!H53</f>
        <v>-0.1308411214953271</v>
      </c>
      <c r="I28" s="65">
        <f>('P&amp;L, Revenues '!I53-'P&amp;L, Expenses'!I8)/'P&amp;L, Revenues '!I53</f>
        <v>-0.07692307692307693</v>
      </c>
      <c r="J28" s="293">
        <f>('P&amp;L, Revenues '!J53-'P&amp;L, Expenses'!J8)/'P&amp;L, Revenues '!J53</f>
        <v>-0.05</v>
      </c>
      <c r="K28" s="57"/>
      <c r="L28" s="209"/>
      <c r="M28" s="210">
        <f>('P&amp;L, Revenues '!M53-'P&amp;L, Expenses'!M8)/'P&amp;L, Revenues '!M53</f>
        <v>-0.01179245283018868</v>
      </c>
      <c r="N28" s="209"/>
      <c r="O28" s="222">
        <f>('P&amp;L, Revenues '!O53-'P&amp;L, Expenses'!O8)/'P&amp;L, Revenues '!O53</f>
        <v>0.23008849557522124</v>
      </c>
      <c r="P28" s="65">
        <f>('P&amp;L, Revenues '!P53-'P&amp;L, Expenses'!P8)/'P&amp;L, Revenues '!P53</f>
        <v>-0.1308411214953271</v>
      </c>
      <c r="Q28" s="65">
        <f>('P&amp;L, Revenues '!Q53-'P&amp;L, Expenses'!Q8)/'P&amp;L, Revenues '!Q53</f>
        <v>-0.08653846153846154</v>
      </c>
      <c r="R28" s="293">
        <f>('P&amp;L, Revenues '!R53-'P&amp;L, Expenses'!R8)/'P&amp;L, Revenues '!R53</f>
        <v>-0.08</v>
      </c>
      <c r="S28" s="57"/>
      <c r="T28" s="141"/>
    </row>
    <row r="29" spans="1:20" ht="14.25">
      <c r="A29" s="145"/>
      <c r="B29" s="20"/>
      <c r="C29" s="20" t="s">
        <v>63</v>
      </c>
      <c r="D29" s="211"/>
      <c r="E29" s="211">
        <f>('P&amp;L, Revenues '!E55-'P&amp;L, Expenses'!E10)/'P&amp;L, Revenues '!E55</f>
        <v>0.15298435387289935</v>
      </c>
      <c r="F29" s="211"/>
      <c r="G29" s="223">
        <f>('P&amp;L, Revenues '!G55-'P&amp;L, Expenses'!G10)/'P&amp;L, Revenues '!G55</f>
        <v>0.12425595238095238</v>
      </c>
      <c r="H29" s="122">
        <f>('P&amp;L, Revenues '!H55-'P&amp;L, Expenses'!H10)/'P&amp;L, Revenues '!H55</f>
        <v>0.1527570789865872</v>
      </c>
      <c r="I29" s="122">
        <f>('P&amp;L, Revenues '!I55-'P&amp;L, Expenses'!I10)/'P&amp;L, Revenues '!I55</f>
        <v>0.17573872472783825</v>
      </c>
      <c r="J29" s="122">
        <f>('P&amp;L, Revenues '!J55-'P&amp;L, Expenses'!J10)/'P&amp;L, Revenues '!J55</f>
        <v>0.16099585062240665</v>
      </c>
      <c r="K29" s="20"/>
      <c r="L29" s="211"/>
      <c r="M29" s="211">
        <f>('P&amp;L, Revenues '!M55-'P&amp;L, Expenses'!M10)/'P&amp;L, Revenues '!M55</f>
        <v>0.07472147522089896</v>
      </c>
      <c r="N29" s="211"/>
      <c r="O29" s="223">
        <f>('P&amp;L, Revenues '!O55-'P&amp;L, Expenses'!O10)/'P&amp;L, Revenues '!O55</f>
        <v>0.05011219147344802</v>
      </c>
      <c r="P29" s="122">
        <f>('P&amp;L, Revenues '!P55-'P&amp;L, Expenses'!P10)/'P&amp;L, Revenues '!P55</f>
        <v>0.07970479704797048</v>
      </c>
      <c r="Q29" s="122">
        <f>('P&amp;L, Revenues '!Q55-'P&amp;L, Expenses'!Q10)/'P&amp;L, Revenues '!Q55</f>
        <v>0.08782742681047766</v>
      </c>
      <c r="R29" s="122">
        <f>('P&amp;L, Revenues '!R55-'P&amp;L, Expenses'!R10)/'P&amp;L, Revenues '!R55</f>
        <v>0.08223684210526316</v>
      </c>
      <c r="S29" s="20"/>
      <c r="T29" s="145"/>
    </row>
    <row r="30" spans="1:20" ht="13.5">
      <c r="A30" s="141"/>
      <c r="C30" s="55"/>
      <c r="D30" s="209"/>
      <c r="E30" s="212"/>
      <c r="F30" s="209"/>
      <c r="G30" s="224"/>
      <c r="H30" s="123"/>
      <c r="I30" s="123"/>
      <c r="J30" s="234"/>
      <c r="K30" s="54"/>
      <c r="L30" s="209"/>
      <c r="M30" s="212"/>
      <c r="N30" s="209"/>
      <c r="O30" s="224"/>
      <c r="P30" s="123"/>
      <c r="Q30" s="123"/>
      <c r="R30" s="234"/>
      <c r="S30" s="54"/>
      <c r="T30" s="141"/>
    </row>
    <row r="31" spans="1:20" ht="13.5">
      <c r="A31" s="141"/>
      <c r="C31" s="55" t="s">
        <v>69</v>
      </c>
      <c r="D31" s="209"/>
      <c r="E31" s="210">
        <f>('P&amp;L, Revenues '!E57-'P&amp;L, Expenses'!E12)/'P&amp;L, Revenues '!E57</f>
        <v>0.21258310361602076</v>
      </c>
      <c r="F31" s="209"/>
      <c r="G31" s="222">
        <f>('P&amp;L, Revenues '!G57-'P&amp;L, Expenses'!G12)/'P&amp;L, Revenues '!G57</f>
        <v>0.22150259067357514</v>
      </c>
      <c r="H31" s="65">
        <f>('P&amp;L, Revenues '!H57-'P&amp;L, Expenses'!H12)/'P&amp;L, Revenues '!H57</f>
        <v>0.2085808580858086</v>
      </c>
      <c r="I31" s="65">
        <f>('P&amp;L, Revenues '!I57-'P&amp;L, Expenses'!I12)/'P&amp;L, Revenues '!I57</f>
        <v>0.22026143790849673</v>
      </c>
      <c r="J31" s="293">
        <f>('P&amp;L, Revenues '!J57-'P&amp;L, Expenses'!J12)/'P&amp;L, Revenues '!J57</f>
        <v>0.2002534854245881</v>
      </c>
      <c r="K31" s="54"/>
      <c r="L31" s="209"/>
      <c r="M31" s="210">
        <f>('P&amp;L, Revenues '!M57-'P&amp;L, Expenses'!M12)/'P&amp;L, Revenues '!M57</f>
        <v>0.21298995788791708</v>
      </c>
      <c r="N31" s="209"/>
      <c r="O31" s="222">
        <f>('P&amp;L, Revenues '!O57-'P&amp;L, Expenses'!O12)/'P&amp;L, Revenues '!O57</f>
        <v>0.20716612377850163</v>
      </c>
      <c r="P31" s="65">
        <f>('P&amp;L, Revenues '!P57-'P&amp;L, Expenses'!P12)/'P&amp;L, Revenues '!P57</f>
        <v>0.2003968253968254</v>
      </c>
      <c r="Q31" s="65">
        <f>('P&amp;L, Revenues '!Q57-'P&amp;L, Expenses'!Q12)/'P&amp;L, Revenues '!Q57</f>
        <v>0.22916666666666666</v>
      </c>
      <c r="R31" s="293">
        <f>('P&amp;L, Revenues '!R57-'P&amp;L, Expenses'!R12)/'P&amp;L, Revenues '!R57</f>
        <v>0.21495914519170334</v>
      </c>
      <c r="S31" s="54"/>
      <c r="T31" s="141"/>
    </row>
    <row r="32" spans="1:20" ht="13.5">
      <c r="A32" s="141"/>
      <c r="C32" s="55" t="s">
        <v>57</v>
      </c>
      <c r="D32" s="209"/>
      <c r="E32" s="210">
        <f>('P&amp;L, Revenues '!E58-'P&amp;L, Expenses'!E13)/'P&amp;L, Revenues '!E58</f>
        <v>0.2120758483033932</v>
      </c>
      <c r="F32" s="209"/>
      <c r="G32" s="222">
        <f>('P&amp;L, Revenues '!G58-'P&amp;L, Expenses'!G13)/'P&amp;L, Revenues '!G58</f>
        <v>0.2485089463220676</v>
      </c>
      <c r="H32" s="65">
        <f>('P&amp;L, Revenues '!H58-'P&amp;L, Expenses'!H13)/'P&amp;L, Revenues '!H58</f>
        <v>0.203125</v>
      </c>
      <c r="I32" s="65">
        <f>('P&amp;L, Revenues '!I58-'P&amp;L, Expenses'!I13)/'P&amp;L, Revenues '!I58</f>
        <v>0.18388429752066116</v>
      </c>
      <c r="J32" s="293">
        <f>('P&amp;L, Revenues '!J58-'P&amp;L, Expenses'!J13)/'P&amp;L, Revenues '!J58</f>
        <v>0.21188118811881188</v>
      </c>
      <c r="K32" s="54"/>
      <c r="L32" s="209"/>
      <c r="M32" s="210">
        <f>('P&amp;L, Revenues '!M58-'P&amp;L, Expenses'!M13)/'P&amp;L, Revenues '!M58</f>
        <v>0.2018348623853211</v>
      </c>
      <c r="N32" s="209"/>
      <c r="O32" s="222">
        <f>('P&amp;L, Revenues '!O58-'P&amp;L, Expenses'!O13)/'P&amp;L, Revenues '!O58</f>
        <v>0.19765166340508805</v>
      </c>
      <c r="P32" s="65">
        <f>('P&amp;L, Revenues '!P58-'P&amp;L, Expenses'!P13)/'P&amp;L, Revenues '!P58</f>
        <v>0.19729206963249515</v>
      </c>
      <c r="Q32" s="65">
        <f>('P&amp;L, Revenues '!Q58-'P&amp;L, Expenses'!Q13)/'P&amp;L, Revenues '!Q58</f>
        <v>0.20532319391634982</v>
      </c>
      <c r="R32" s="293">
        <f>('P&amp;L, Revenues '!R58-'P&amp;L, Expenses'!R13)/'P&amp;L, Revenues '!R58</f>
        <v>0.20696324951644102</v>
      </c>
      <c r="S32" s="54"/>
      <c r="T32" s="141"/>
    </row>
    <row r="33" spans="1:20" ht="14.25">
      <c r="A33" s="145"/>
      <c r="B33" s="20"/>
      <c r="C33" s="20" t="s">
        <v>71</v>
      </c>
      <c r="D33" s="211"/>
      <c r="E33" s="211">
        <f>('P&amp;L, Revenues '!E60-'P&amp;L, Expenses'!E15)/'P&amp;L, Revenues '!E60</f>
        <v>0.24300111982082867</v>
      </c>
      <c r="F33" s="211"/>
      <c r="G33" s="223">
        <f>('P&amp;L, Revenues '!G60-'P&amp;L, Expenses'!G15)/'P&amp;L, Revenues '!G60</f>
        <v>0.2625070264193367</v>
      </c>
      <c r="H33" s="122">
        <f>('P&amp;L, Revenues '!H60-'P&amp;L, Expenses'!H15)/'P&amp;L, Revenues '!H60</f>
        <v>0.2356902356902357</v>
      </c>
      <c r="I33" s="122">
        <f>('P&amp;L, Revenues '!I60-'P&amp;L, Expenses'!I15)/'P&amp;L, Revenues '!I60</f>
        <v>0.24259681093394078</v>
      </c>
      <c r="J33" s="122">
        <f>('P&amp;L, Revenues '!J60-'P&amp;L, Expenses'!J15)/'P&amp;L, Revenues '!J60</f>
        <v>0.2315270935960591</v>
      </c>
      <c r="K33" s="20"/>
      <c r="L33" s="211"/>
      <c r="M33" s="211">
        <f>('P&amp;L, Revenues '!M60-'P&amp;L, Expenses'!M15)/'P&amp;L, Revenues '!M60</f>
        <v>0.2401607538802661</v>
      </c>
      <c r="N33" s="211"/>
      <c r="O33" s="223">
        <f>('P&amp;L, Revenues '!O60-'P&amp;L, Expenses'!O15)/'P&amp;L, Revenues '!O60</f>
        <v>0.23381696428571427</v>
      </c>
      <c r="P33" s="122">
        <f>('P&amp;L, Revenues '!P60-'P&amp;L, Expenses'!P15)/'P&amp;L, Revenues '!P60</f>
        <v>0.2288135593220339</v>
      </c>
      <c r="Q33" s="122">
        <f>('P&amp;L, Revenues '!Q60-'P&amp;L, Expenses'!Q15)/'P&amp;L, Revenues '!Q60</f>
        <v>0.25513033832501386</v>
      </c>
      <c r="R33" s="122">
        <f>('P&amp;L, Revenues '!R60-'P&amp;L, Expenses'!R15)/'P&amp;L, Revenues '!R60</f>
        <v>0.24257158292814696</v>
      </c>
      <c r="S33" s="20"/>
      <c r="T33" s="145"/>
    </row>
    <row r="34" spans="1:20" ht="13.5">
      <c r="A34" s="141"/>
      <c r="C34" s="55"/>
      <c r="D34" s="209"/>
      <c r="E34" s="294"/>
      <c r="F34" s="295"/>
      <c r="G34" s="262"/>
      <c r="H34" s="214"/>
      <c r="I34" s="214"/>
      <c r="J34" s="214"/>
      <c r="K34" s="54"/>
      <c r="L34" s="209"/>
      <c r="M34" s="294"/>
      <c r="N34" s="295"/>
      <c r="O34" s="262"/>
      <c r="P34" s="214"/>
      <c r="Q34" s="214"/>
      <c r="R34" s="214"/>
      <c r="S34" s="54"/>
      <c r="T34" s="141"/>
    </row>
    <row r="35" spans="1:20" ht="14.25">
      <c r="A35" s="145"/>
      <c r="B35" s="20"/>
      <c r="C35" s="20" t="s">
        <v>2</v>
      </c>
      <c r="D35" s="211"/>
      <c r="E35" s="211">
        <f>('P&amp;L, Revenues '!E62-'P&amp;L, Expenses'!E17)/'P&amp;L, Revenues '!E62</f>
        <v>-0.20224719101123595</v>
      </c>
      <c r="F35" s="211"/>
      <c r="G35" s="223">
        <f>('P&amp;L, Revenues '!G62-'P&amp;L, Expenses'!G17)/'P&amp;L, Revenues '!G62</f>
        <v>-0.6022727272727273</v>
      </c>
      <c r="H35" s="122">
        <f>('P&amp;L, Revenues '!H62-'P&amp;L, Expenses'!H17)/'P&amp;L, Revenues '!H62</f>
        <v>0.14772727272727273</v>
      </c>
      <c r="I35" s="122">
        <f>('P&amp;L, Revenues '!I62-'P&amp;L, Expenses'!I17)/'P&amp;L, Revenues '!I62</f>
        <v>-0.15384615384615385</v>
      </c>
      <c r="J35" s="122">
        <f>('P&amp;L, Revenues '!J62-'P&amp;L, Expenses'!J17)/'P&amp;L, Revenues '!J62</f>
        <v>-0.20224719101123595</v>
      </c>
      <c r="K35" s="20"/>
      <c r="L35" s="211"/>
      <c r="M35" s="211">
        <f>('P&amp;L, Revenues '!M62-'P&amp;L, Expenses'!M17)/'P&amp;L, Revenues '!M62</f>
        <v>-0.10112359550561797</v>
      </c>
      <c r="N35" s="211"/>
      <c r="O35" s="223">
        <f>('P&amp;L, Revenues '!O62-'P&amp;L, Expenses'!O17)/'P&amp;L, Revenues '!O62</f>
        <v>-0.5795454545454546</v>
      </c>
      <c r="P35" s="122">
        <f>('P&amp;L, Revenues '!P62-'P&amp;L, Expenses'!P17)/'P&amp;L, Revenues '!P62</f>
        <v>0.045454545454545456</v>
      </c>
      <c r="Q35" s="122">
        <f>('P&amp;L, Revenues '!Q62-'P&amp;L, Expenses'!Q17)/'P&amp;L, Revenues '!Q62</f>
        <v>0.16483516483516483</v>
      </c>
      <c r="R35" s="122">
        <f>('P&amp;L, Revenues '!R62-'P&amp;L, Expenses'!R17)/'P&amp;L, Revenues '!R62</f>
        <v>-0.0449438202247191</v>
      </c>
      <c r="S35" s="20"/>
      <c r="T35" s="145"/>
    </row>
    <row r="36" spans="1:20" ht="13.5">
      <c r="A36" s="141"/>
      <c r="C36" s="55"/>
      <c r="D36" s="209"/>
      <c r="E36" s="294"/>
      <c r="F36" s="295"/>
      <c r="G36" s="262"/>
      <c r="H36" s="214"/>
      <c r="I36" s="214"/>
      <c r="J36" s="214"/>
      <c r="K36" s="54"/>
      <c r="L36" s="209"/>
      <c r="M36" s="294"/>
      <c r="N36" s="295"/>
      <c r="O36" s="262"/>
      <c r="P36" s="214"/>
      <c r="Q36" s="214"/>
      <c r="R36" s="214"/>
      <c r="S36" s="54"/>
      <c r="T36" s="141"/>
    </row>
    <row r="37" spans="1:20" ht="14.25">
      <c r="A37" s="141"/>
      <c r="C37" s="20" t="s">
        <v>87</v>
      </c>
      <c r="D37" s="211"/>
      <c r="E37" s="211">
        <f>('P&amp;L, Revenues '!E66-'P&amp;L, Expenses'!E21)/'P&amp;L, Revenues '!E66</f>
        <v>0.2111779879621668</v>
      </c>
      <c r="F37" s="211"/>
      <c r="G37" s="223">
        <f>('P&amp;L, Revenues '!G66-'P&amp;L, Expenses'!G21)/'P&amp;L, Revenues '!G66</f>
        <v>0.19628378378378378</v>
      </c>
      <c r="H37" s="122">
        <f>('P&amp;L, Revenues '!H66-'P&amp;L, Expenses'!H21)/'P&amp;L, Revenues '!H66</f>
        <v>0.2174505794137696</v>
      </c>
      <c r="I37" s="122">
        <f>('P&amp;L, Revenues '!I66-'P&amp;L, Expenses'!I21)/'P&amp;L, Revenues '!I66</f>
        <v>0.22245467224546722</v>
      </c>
      <c r="J37" s="122">
        <f>('P&amp;L, Revenues '!J66-'P&amp;L, Expenses'!J21)/'P&amp;L, Revenues '!J66</f>
        <v>0.2088563458856346</v>
      </c>
      <c r="K37" s="54"/>
      <c r="L37" s="211"/>
      <c r="M37" s="211">
        <f>('P&amp;L, Revenues '!M66-'P&amp;L, Expenses'!M21)/'P&amp;L, Revenues '!M66</f>
        <v>0.17781945273207742</v>
      </c>
      <c r="N37" s="211"/>
      <c r="O37" s="223">
        <f>('P&amp;L, Revenues '!O66-'P&amp;L, Expenses'!O21)/'P&amp;L, Revenues '!O66</f>
        <v>0.1473078225533356</v>
      </c>
      <c r="P37" s="122">
        <f>('P&amp;L, Revenues '!P66-'P&amp;L, Expenses'!P21)/'P&amp;L, Revenues '!P66</f>
        <v>0.17537313432835822</v>
      </c>
      <c r="Q37" s="122">
        <f>('P&amp;L, Revenues '!Q66-'P&amp;L, Expenses'!Q21)/'P&amp;L, Revenues '!Q66</f>
        <v>0.20122992825418518</v>
      </c>
      <c r="R37" s="122">
        <f>('P&amp;L, Revenues '!R66-'P&amp;L, Expenses'!R21)/'P&amp;L, Revenues '!R66</f>
        <v>0.18773682397519806</v>
      </c>
      <c r="S37" s="54"/>
      <c r="T37" s="141"/>
    </row>
    <row r="38" spans="1:20" ht="14.25">
      <c r="A38" s="141"/>
      <c r="C38" s="20"/>
      <c r="D38" s="139"/>
      <c r="E38" s="139"/>
      <c r="F38" s="139"/>
      <c r="G38" s="61"/>
      <c r="H38" s="62"/>
      <c r="I38" s="62"/>
      <c r="J38" s="62"/>
      <c r="K38" s="54"/>
      <c r="L38" s="139"/>
      <c r="M38" s="139"/>
      <c r="N38" s="139"/>
      <c r="O38" s="61"/>
      <c r="P38" s="62"/>
      <c r="Q38" s="62"/>
      <c r="R38" s="62"/>
      <c r="S38" s="54"/>
      <c r="T38" s="141"/>
    </row>
    <row r="39" spans="1:20" ht="9" customHeight="1">
      <c r="A39" s="141"/>
      <c r="B39" s="142"/>
      <c r="C39" s="143"/>
      <c r="D39" s="143"/>
      <c r="E39" s="143"/>
      <c r="F39" s="143"/>
      <c r="G39" s="143"/>
      <c r="H39" s="143"/>
      <c r="I39" s="143"/>
      <c r="J39" s="143"/>
      <c r="K39" s="142"/>
      <c r="L39" s="143"/>
      <c r="M39" s="143"/>
      <c r="N39" s="143"/>
      <c r="O39" s="143"/>
      <c r="P39" s="143"/>
      <c r="Q39" s="143"/>
      <c r="R39" s="143"/>
      <c r="S39" s="142"/>
      <c r="T39" s="141"/>
    </row>
    <row r="40" spans="1:20" ht="9" customHeight="1">
      <c r="A40" s="63"/>
      <c r="B40" s="64"/>
      <c r="C40" s="56"/>
      <c r="D40" s="56"/>
      <c r="E40" s="56"/>
      <c r="F40" s="56"/>
      <c r="G40" s="56"/>
      <c r="H40" s="120"/>
      <c r="I40" s="120"/>
      <c r="J40" s="56"/>
      <c r="K40" s="64"/>
      <c r="L40" s="56"/>
      <c r="M40" s="56"/>
      <c r="N40" s="56"/>
      <c r="O40" s="56"/>
      <c r="P40" s="120"/>
      <c r="Q40" s="120"/>
      <c r="R40" s="56"/>
      <c r="S40" s="64"/>
      <c r="T40" s="63"/>
    </row>
    <row r="41" spans="1:20" ht="9" customHeight="1">
      <c r="A41" s="141"/>
      <c r="B41" s="142"/>
      <c r="C41" s="143"/>
      <c r="D41" s="143"/>
      <c r="E41" s="143"/>
      <c r="F41" s="143"/>
      <c r="G41" s="143"/>
      <c r="H41" s="143"/>
      <c r="I41" s="143"/>
      <c r="J41" s="147"/>
      <c r="K41" s="142"/>
      <c r="L41" s="143"/>
      <c r="M41" s="143"/>
      <c r="N41" s="143"/>
      <c r="O41" s="143"/>
      <c r="P41" s="143"/>
      <c r="Q41" s="143"/>
      <c r="R41" s="147"/>
      <c r="S41" s="142"/>
      <c r="T41" s="141"/>
    </row>
    <row r="42" spans="1:20" ht="30" customHeight="1">
      <c r="A42" s="144"/>
      <c r="B42" s="53"/>
      <c r="C42" s="221" t="s">
        <v>153</v>
      </c>
      <c r="D42" s="133"/>
      <c r="E42" s="134">
        <v>2004</v>
      </c>
      <c r="F42" s="135"/>
      <c r="G42" s="21" t="s">
        <v>126</v>
      </c>
      <c r="H42" s="22" t="s">
        <v>127</v>
      </c>
      <c r="I42" s="22" t="s">
        <v>128</v>
      </c>
      <c r="J42" s="22" t="s">
        <v>119</v>
      </c>
      <c r="K42" s="53"/>
      <c r="L42" s="133"/>
      <c r="M42" s="134">
        <v>2004</v>
      </c>
      <c r="N42" s="135"/>
      <c r="O42" s="21" t="s">
        <v>126</v>
      </c>
      <c r="P42" s="22" t="s">
        <v>127</v>
      </c>
      <c r="Q42" s="22" t="s">
        <v>128</v>
      </c>
      <c r="R42" s="22" t="s">
        <v>119</v>
      </c>
      <c r="S42" s="53"/>
      <c r="T42" s="144"/>
    </row>
    <row r="43" spans="1:20" ht="14.25">
      <c r="A43" s="141"/>
      <c r="C43" s="146" t="s">
        <v>151</v>
      </c>
      <c r="D43" s="137"/>
      <c r="E43" s="137"/>
      <c r="F43" s="137"/>
      <c r="G43" s="21"/>
      <c r="H43" s="22"/>
      <c r="I43" s="22"/>
      <c r="J43" s="22"/>
      <c r="K43" s="54"/>
      <c r="L43" s="137"/>
      <c r="M43" s="137"/>
      <c r="N43" s="137"/>
      <c r="O43" s="21"/>
      <c r="P43" s="22"/>
      <c r="Q43" s="22"/>
      <c r="R43" s="22"/>
      <c r="S43" s="54"/>
      <c r="T43" s="141"/>
    </row>
    <row r="44" spans="1:20" ht="13.5">
      <c r="A44" s="141"/>
      <c r="C44" s="55"/>
      <c r="D44" s="137"/>
      <c r="E44" s="137"/>
      <c r="F44" s="137"/>
      <c r="G44" s="56"/>
      <c r="H44" s="55"/>
      <c r="I44" s="55"/>
      <c r="J44" s="55"/>
      <c r="K44" s="54"/>
      <c r="L44" s="137"/>
      <c r="M44" s="137"/>
      <c r="N44" s="137"/>
      <c r="O44" s="56"/>
      <c r="P44" s="55"/>
      <c r="Q44" s="55"/>
      <c r="R44" s="55"/>
      <c r="S44" s="54"/>
      <c r="T44" s="141"/>
    </row>
    <row r="45" spans="1:20" ht="13.5">
      <c r="A45" s="141"/>
      <c r="B45" s="57"/>
      <c r="C45" s="55" t="s">
        <v>1</v>
      </c>
      <c r="D45" s="209"/>
      <c r="E45" s="210">
        <f>('P&amp;L, Revenues '!E51-'P&amp;L, Expenses'!E6+'P&amp;L, Expenses'!E29+'P&amp;L, Expenses'!E49)/'P&amp;L, Revenues '!E51</f>
        <v>0.2555598907530238</v>
      </c>
      <c r="F45" s="209"/>
      <c r="G45" s="222">
        <f>('P&amp;L, Revenues '!G51-'P&amp;L, Expenses'!G6+'P&amp;L, Expenses'!G29+'P&amp;L, Expenses'!G49)/'P&amp;L, Revenues '!G51</f>
        <v>0.24633431085043989</v>
      </c>
      <c r="H45" s="65">
        <f>('P&amp;L, Revenues '!H51-'P&amp;L, Expenses'!H6+'P&amp;L, Expenses'!H29+'P&amp;L, Expenses'!H49)/'P&amp;L, Revenues '!H51</f>
        <v>0.25299401197604793</v>
      </c>
      <c r="I45" s="65">
        <f>('P&amp;L, Revenues '!I51-'P&amp;L, Expenses'!I6+'P&amp;L, Expenses'!I29+'P&amp;L, Expenses'!I49)/'P&amp;L, Revenues '!I51</f>
        <v>0.2638230647709321</v>
      </c>
      <c r="J45" s="293">
        <f>('P&amp;L, Revenues '!J51-'P&amp;L, Expenses'!J6+'P&amp;L, Expenses'!J29+'P&amp;L, Expenses'!J49)/'P&amp;L, Revenues '!J51</f>
        <v>0.2603448275862069</v>
      </c>
      <c r="K45" s="57"/>
      <c r="L45" s="209"/>
      <c r="M45" s="210">
        <f>('P&amp;L, Revenues '!M51-'P&amp;L, Expenses'!M6+'P&amp;L, Expenses'!M29+'P&amp;L, Expenses'!M49)/'P&amp;L, Revenues '!M51</f>
        <v>0.21318427139552815</v>
      </c>
      <c r="N45" s="209"/>
      <c r="O45" s="222">
        <f>('P&amp;L, Revenues '!O51-'P&amp;L, Expenses'!O6+'P&amp;L, Expenses'!O29+'P&amp;L, Expenses'!O49)/'P&amp;L, Revenues '!O51</f>
        <v>0.20260492040520983</v>
      </c>
      <c r="P45" s="65">
        <f>('P&amp;L, Revenues '!P51-'P&amp;L, Expenses'!P6+'P&amp;L, Expenses'!P29+'P&amp;L, Expenses'!P49)/'P&amp;L, Revenues '!P51</f>
        <v>0.21745562130177515</v>
      </c>
      <c r="Q45" s="65">
        <f>('P&amp;L, Revenues '!Q51-'P&amp;L, Expenses'!Q6+'P&amp;L, Expenses'!Q29+'P&amp;L, Expenses'!Q49)/'P&amp;L, Revenues '!Q51</f>
        <v>0.21684867394695787</v>
      </c>
      <c r="R45" s="293">
        <f>('P&amp;L, Revenues '!R51-'P&amp;L, Expenses'!R6+'P&amp;L, Expenses'!R29+'P&amp;L, Expenses'!R49)/'P&amp;L, Revenues '!R51</f>
        <v>0.2167235494880546</v>
      </c>
      <c r="S45" s="57"/>
      <c r="T45" s="141"/>
    </row>
    <row r="46" spans="1:20" ht="13.5">
      <c r="A46" s="141"/>
      <c r="B46" s="57"/>
      <c r="C46" s="55" t="s">
        <v>41</v>
      </c>
      <c r="D46" s="209"/>
      <c r="E46" s="210">
        <f>('P&amp;L, Revenues '!E52-'P&amp;L, Expenses'!E7+'P&amp;L, Expenses'!E30+'P&amp;L, Expenses'!E50)/'P&amp;L, Revenues '!E52</f>
        <v>0.39461883408071746</v>
      </c>
      <c r="F46" s="209"/>
      <c r="G46" s="222">
        <f>('P&amp;L, Revenues '!G52-'P&amp;L, Expenses'!G7+'P&amp;L, Expenses'!G30+'P&amp;L, Expenses'!G50)/'P&amp;L, Revenues '!G52</f>
        <v>0.37300177619893427</v>
      </c>
      <c r="H46" s="65">
        <f>('P&amp;L, Revenues '!H52-'P&amp;L, Expenses'!H7+'P&amp;L, Expenses'!H30+'P&amp;L, Expenses'!H50)/'P&amp;L, Revenues '!H52</f>
        <v>0.38956521739130434</v>
      </c>
      <c r="I46" s="65">
        <f>('P&amp;L, Revenues '!I52-'P&amp;L, Expenses'!I7+'P&amp;L, Expenses'!I30+'P&amp;L, Expenses'!I50)/'P&amp;L, Revenues '!I52</f>
        <v>0.39713774597495527</v>
      </c>
      <c r="J46" s="293">
        <f>('P&amp;L, Revenues '!J52-'P&amp;L, Expenses'!J7+'P&amp;L, Expenses'!J30+'P&amp;L, Expenses'!J50)/'P&amp;L, Revenues '!J52</f>
        <v>0.4202626641651032</v>
      </c>
      <c r="K46" s="57"/>
      <c r="L46" s="209"/>
      <c r="M46" s="210">
        <f>('P&amp;L, Revenues '!M52-'P&amp;L, Expenses'!M7+'P&amp;L, Expenses'!M30+'P&amp;L, Expenses'!M50)/'P&amp;L, Revenues '!M52</f>
        <v>0.38123035473731476</v>
      </c>
      <c r="N46" s="209"/>
      <c r="O46" s="222">
        <f>('P&amp;L, Revenues '!O52-'P&amp;L, Expenses'!O7+'P&amp;L, Expenses'!O30+'P&amp;L, Expenses'!O50)/'P&amp;L, Revenues '!O52</f>
        <v>0.3663003663003663</v>
      </c>
      <c r="P46" s="65">
        <f>('P&amp;L, Revenues '!P52-'P&amp;L, Expenses'!P7+'P&amp;L, Expenses'!P30+'P&amp;L, Expenses'!P50)/'P&amp;L, Revenues '!P52</f>
        <v>0.3696027633851468</v>
      </c>
      <c r="Q46" s="65">
        <f>('P&amp;L, Revenues '!Q52-'P&amp;L, Expenses'!Q7+'P&amp;L, Expenses'!Q30+'P&amp;L, Expenses'!Q50)/'P&amp;L, Revenues '!Q52</f>
        <v>0.3836589698046181</v>
      </c>
      <c r="R46" s="293">
        <f>('P&amp;L, Revenues '!R52-'P&amp;L, Expenses'!R7+'P&amp;L, Expenses'!R30+'P&amp;L, Expenses'!R50)/'P&amp;L, Revenues '!R52</f>
        <v>0.40630797773654914</v>
      </c>
      <c r="S46" s="57"/>
      <c r="T46" s="141"/>
    </row>
    <row r="47" spans="1:20" ht="13.5">
      <c r="A47" s="141"/>
      <c r="B47" s="57"/>
      <c r="C47" s="58" t="s">
        <v>49</v>
      </c>
      <c r="D47" s="209"/>
      <c r="E47" s="210">
        <f>('P&amp;L, Revenues '!E53-'P&amp;L, Expenses'!E8+'P&amp;L, Expenses'!E31+'P&amp;L, Expenses'!E51)/'P&amp;L, Revenues '!E53</f>
        <v>0.27122641509433965</v>
      </c>
      <c r="F47" s="209"/>
      <c r="G47" s="222">
        <f>('P&amp;L, Revenues '!G53-'P&amp;L, Expenses'!G8+'P&amp;L, Expenses'!G31+'P&amp;L, Expenses'!G51)/'P&amp;L, Revenues '!G53</f>
        <v>0.37168141592920356</v>
      </c>
      <c r="H47" s="65">
        <f>('P&amp;L, Revenues '!H53-'P&amp;L, Expenses'!H8+'P&amp;L, Expenses'!H31+'P&amp;L, Expenses'!H51)/'P&amp;L, Revenues '!H53</f>
        <v>0.17757009345794392</v>
      </c>
      <c r="I47" s="65">
        <f>('P&amp;L, Revenues '!I53-'P&amp;L, Expenses'!I8+'P&amp;L, Expenses'!I31+'P&amp;L, Expenses'!I51)/'P&amp;L, Revenues '!I53</f>
        <v>0.2403846153846154</v>
      </c>
      <c r="J47" s="293">
        <f>('P&amp;L, Revenues '!J53-'P&amp;L, Expenses'!J8+'P&amp;L, Expenses'!J31+'P&amp;L, Expenses'!J51)/'P&amp;L, Revenues '!J53</f>
        <v>0.29</v>
      </c>
      <c r="K47" s="57"/>
      <c r="L47" s="209"/>
      <c r="M47" s="210">
        <f>('P&amp;L, Revenues '!M53-'P&amp;L, Expenses'!M8+'P&amp;L, Expenses'!M31+'P&amp;L, Expenses'!M51)/'P&amp;L, Revenues '!M53</f>
        <v>0.2617924528301887</v>
      </c>
      <c r="N47" s="209"/>
      <c r="O47" s="222">
        <f>('P&amp;L, Revenues '!O53-'P&amp;L, Expenses'!O8+'P&amp;L, Expenses'!O31+'P&amp;L, Expenses'!O51)/'P&amp;L, Revenues '!O53</f>
        <v>0.37168141592920356</v>
      </c>
      <c r="P47" s="65">
        <f>('P&amp;L, Revenues '!P53-'P&amp;L, Expenses'!P8+'P&amp;L, Expenses'!P31+'P&amp;L, Expenses'!P51)/'P&amp;L, Revenues '!P53</f>
        <v>0.16822429906542055</v>
      </c>
      <c r="Q47" s="65">
        <f>('P&amp;L, Revenues '!Q53-'P&amp;L, Expenses'!Q8+'P&amp;L, Expenses'!Q31+'P&amp;L, Expenses'!Q51)/'P&amp;L, Revenues '!Q53</f>
        <v>0.23076923076923078</v>
      </c>
      <c r="R47" s="293">
        <f>('P&amp;L, Revenues '!R53-'P&amp;L, Expenses'!R8+'P&amp;L, Expenses'!R31+'P&amp;L, Expenses'!R51)/'P&amp;L, Revenues '!R53</f>
        <v>0.27</v>
      </c>
      <c r="S47" s="57"/>
      <c r="T47" s="141"/>
    </row>
    <row r="48" spans="1:20" ht="14.25">
      <c r="A48" s="145"/>
      <c r="B48" s="20"/>
      <c r="C48" s="20" t="s">
        <v>63</v>
      </c>
      <c r="D48" s="211"/>
      <c r="E48" s="211">
        <f>('P&amp;L, Revenues '!E55-'P&amp;L, Expenses'!E10+'P&amp;L, Expenses'!E33+'P&amp;L, Expenses'!E53)/'P&amp;L, Revenues '!E55</f>
        <v>0.31272937994977784</v>
      </c>
      <c r="F48" s="211"/>
      <c r="G48" s="223">
        <f>('P&amp;L, Revenues '!G55-'P&amp;L, Expenses'!G10+'P&amp;L, Expenses'!G33+'P&amp;L, Expenses'!G53)/'P&amp;L, Revenues '!G55</f>
        <v>0.30654761904761907</v>
      </c>
      <c r="H48" s="122">
        <f>('P&amp;L, Revenues '!H55-'P&amp;L, Expenses'!H10+'P&amp;L, Expenses'!H33+'P&amp;L, Expenses'!H53)/'P&amp;L, Revenues '!H55</f>
        <v>0.30178837555886734</v>
      </c>
      <c r="I48" s="122">
        <f>('P&amp;L, Revenues '!I55-'P&amp;L, Expenses'!I10+'P&amp;L, Expenses'!I33+'P&amp;L, Expenses'!I53)/'P&amp;L, Revenues '!I55</f>
        <v>0.3141524105754277</v>
      </c>
      <c r="J48" s="122">
        <f>('P&amp;L, Revenues '!J55-'P&amp;L, Expenses'!J10+'P&amp;L, Expenses'!J33+'P&amp;L, Expenses'!J53)/'P&amp;L, Revenues '!J55</f>
        <v>0.33029045643153526</v>
      </c>
      <c r="K48" s="20"/>
      <c r="L48" s="211"/>
      <c r="M48" s="211">
        <f>('P&amp;L, Revenues '!M55-'P&amp;L, Expenses'!M10+'P&amp;L, Expenses'!M33+'P&amp;L, Expenses'!M53)/'P&amp;L, Revenues '!M55</f>
        <v>0.28486361890126777</v>
      </c>
      <c r="N48" s="211"/>
      <c r="O48" s="223">
        <f>('P&amp;L, Revenues '!O55-'P&amp;L, Expenses'!O10+'P&amp;L, Expenses'!O33+'P&amp;L, Expenses'!O53)/'P&amp;L, Revenues '!O55</f>
        <v>0.28047868362004486</v>
      </c>
      <c r="P48" s="122">
        <f>('P&amp;L, Revenues '!P55-'P&amp;L, Expenses'!P10+'P&amp;L, Expenses'!P33+'P&amp;L, Expenses'!P53)/'P&amp;L, Revenues '!P55</f>
        <v>0.2738007380073801</v>
      </c>
      <c r="Q48" s="122">
        <f>('P&amp;L, Revenues '!Q55-'P&amp;L, Expenses'!Q10+'P&amp;L, Expenses'!Q33+'P&amp;L, Expenses'!Q53)/'P&amp;L, Revenues '!Q55</f>
        <v>0.2842835130970724</v>
      </c>
      <c r="R48" s="122">
        <f>('P&amp;L, Revenues '!R55-'P&amp;L, Expenses'!R10+'P&amp;L, Expenses'!R33+'P&amp;L, Expenses'!R53)/'P&amp;L, Revenues '!R55</f>
        <v>0.3026315789473684</v>
      </c>
      <c r="S48" s="20"/>
      <c r="T48" s="145"/>
    </row>
    <row r="49" spans="1:20" ht="13.5">
      <c r="A49" s="141"/>
      <c r="C49" s="55"/>
      <c r="D49" s="209"/>
      <c r="E49" s="212"/>
      <c r="F49" s="209"/>
      <c r="G49" s="224"/>
      <c r="H49" s="123"/>
      <c r="I49" s="123"/>
      <c r="J49" s="123"/>
      <c r="K49" s="54"/>
      <c r="L49" s="209"/>
      <c r="M49" s="212"/>
      <c r="N49" s="209"/>
      <c r="O49" s="224"/>
      <c r="P49" s="123"/>
      <c r="Q49" s="123"/>
      <c r="R49" s="123"/>
      <c r="S49" s="54"/>
      <c r="T49" s="141"/>
    </row>
    <row r="50" spans="1:20" ht="13.5">
      <c r="A50" s="141"/>
      <c r="C50" s="55" t="s">
        <v>69</v>
      </c>
      <c r="D50" s="209"/>
      <c r="E50" s="210">
        <f>('P&amp;L, Revenues '!E57-'P&amp;L, Expenses'!E12+'P&amp;L, Expenses'!E35+'P&amp;L, Expenses'!E55)/'P&amp;L, Revenues '!E57</f>
        <v>0.3570617804443003</v>
      </c>
      <c r="F50" s="209"/>
      <c r="G50" s="222">
        <f>('P&amp;L, Revenues '!G57-'P&amp;L, Expenses'!G12+'P&amp;L, Expenses'!G35+'P&amp;L, Expenses'!G55)/'P&amp;L, Revenues '!G57</f>
        <v>0.35686528497409326</v>
      </c>
      <c r="H50" s="65">
        <f>('P&amp;L, Revenues '!H57-'P&amp;L, Expenses'!H12+'P&amp;L, Expenses'!H35+'P&amp;L, Expenses'!H55)/'P&amp;L, Revenues '!H57</f>
        <v>0.35445544554455444</v>
      </c>
      <c r="I50" s="65">
        <f>('P&amp;L, Revenues '!I57-'P&amp;L, Expenses'!I12+'P&amp;L, Expenses'!I35+'P&amp;L, Expenses'!I55)/'P&amp;L, Revenues '!I57</f>
        <v>0.37058823529411766</v>
      </c>
      <c r="J50" s="293">
        <f>('P&amp;L, Revenues '!J57-'P&amp;L, Expenses'!J12+'P&amp;L, Expenses'!J35+'P&amp;L, Expenses'!J55)/'P&amp;L, Revenues '!J57</f>
        <v>0.34664131812420784</v>
      </c>
      <c r="K50" s="54"/>
      <c r="L50" s="209"/>
      <c r="M50" s="210">
        <f>('P&amp;L, Revenues '!M57-'P&amp;L, Expenses'!M12+'P&amp;L, Expenses'!M35+'P&amp;L, Expenses'!M55)/'P&amp;L, Revenues '!M57</f>
        <v>0.34677680596047944</v>
      </c>
      <c r="N50" s="209"/>
      <c r="O50" s="222">
        <f>('P&amp;L, Revenues '!O57-'P&amp;L, Expenses'!O12+'P&amp;L, Expenses'!O35+'P&amp;L, Expenses'!O55)/'P&amp;L, Revenues '!O57</f>
        <v>0.3315960912052117</v>
      </c>
      <c r="P50" s="65">
        <f>('P&amp;L, Revenues '!P57-'P&amp;L, Expenses'!P12+'P&amp;L, Expenses'!P35+'P&amp;L, Expenses'!P55)/'P&amp;L, Revenues '!P57</f>
        <v>0.3373015873015873</v>
      </c>
      <c r="Q50" s="65">
        <f>('P&amp;L, Revenues '!Q57-'P&amp;L, Expenses'!Q12+'P&amp;L, Expenses'!Q35+'P&amp;L, Expenses'!Q55)/'P&amp;L, Revenues '!Q57</f>
        <v>0.369140625</v>
      </c>
      <c r="R50" s="293">
        <f>('P&amp;L, Revenues '!R57-'P&amp;L, Expenses'!R12+'P&amp;L, Expenses'!R35+'P&amp;L, Expenses'!R55)/'P&amp;L, Revenues '!R57</f>
        <v>0.3488372093023256</v>
      </c>
      <c r="S50" s="54"/>
      <c r="T50" s="141"/>
    </row>
    <row r="51" spans="1:20" ht="13.5">
      <c r="A51" s="141"/>
      <c r="C51" s="55" t="s">
        <v>57</v>
      </c>
      <c r="D51" s="209"/>
      <c r="E51" s="210">
        <f>('P&amp;L, Revenues '!E58-'P&amp;L, Expenses'!E13+'P&amp;L, Expenses'!E36+'P&amp;L, Expenses'!E56)/'P&amp;L, Revenues '!E58</f>
        <v>0.40818363273453095</v>
      </c>
      <c r="F51" s="209"/>
      <c r="G51" s="222">
        <f>('P&amp;L, Revenues '!G58-'P&amp;L, Expenses'!G13+'P&amp;L, Expenses'!G36+'P&amp;L, Expenses'!G56)/'P&amp;L, Revenues '!G58</f>
        <v>0.4294234592445328</v>
      </c>
      <c r="H51" s="65">
        <f>('P&amp;L, Revenues '!H58-'P&amp;L, Expenses'!H13+'P&amp;L, Expenses'!H36+'P&amp;L, Expenses'!H56)/'P&amp;L, Revenues '!H58</f>
        <v>0.400390625</v>
      </c>
      <c r="I51" s="65">
        <f>('P&amp;L, Revenues '!I58-'P&amp;L, Expenses'!I13+'P&amp;L, Expenses'!I36+'P&amp;L, Expenses'!I56)/'P&amp;L, Revenues '!I58</f>
        <v>0.39462809917355374</v>
      </c>
      <c r="J51" s="293">
        <f>('P&amp;L, Revenues '!J58-'P&amp;L, Expenses'!J13+'P&amp;L, Expenses'!J36+'P&amp;L, Expenses'!J56)/'P&amp;L, Revenues '!J58</f>
        <v>0.4079207920792079</v>
      </c>
      <c r="K51" s="54"/>
      <c r="L51" s="209"/>
      <c r="M51" s="210">
        <f>('P&amp;L, Revenues '!M58-'P&amp;L, Expenses'!M13+'P&amp;L, Expenses'!M36+'P&amp;L, Expenses'!M56)/'P&amp;L, Revenues '!M58</f>
        <v>0.39352969579913083</v>
      </c>
      <c r="N51" s="209"/>
      <c r="O51" s="222">
        <f>('P&amp;L, Revenues '!O58-'P&amp;L, Expenses'!O13+'P&amp;L, Expenses'!O36+'P&amp;L, Expenses'!O56)/'P&amp;L, Revenues '!O58</f>
        <v>0.3776908023483366</v>
      </c>
      <c r="P51" s="65">
        <f>('P&amp;L, Revenues '!P58-'P&amp;L, Expenses'!P13+'P&amp;L, Expenses'!P36+'P&amp;L, Expenses'!P56)/'P&amp;L, Revenues '!P58</f>
        <v>0.3945841392649903</v>
      </c>
      <c r="Q51" s="65">
        <f>('P&amp;L, Revenues '!Q58-'P&amp;L, Expenses'!Q13+'P&amp;L, Expenses'!Q36+'P&amp;L, Expenses'!Q56)/'P&amp;L, Revenues '!Q58</f>
        <v>0.4011406844106464</v>
      </c>
      <c r="R51" s="293">
        <f>('P&amp;L, Revenues '!R58-'P&amp;L, Expenses'!R13+'P&amp;L, Expenses'!R36+'P&amp;L, Expenses'!R56)/'P&amp;L, Revenues '!R58</f>
        <v>0.40038684719535783</v>
      </c>
      <c r="S51" s="54"/>
      <c r="T51" s="141"/>
    </row>
    <row r="52" spans="1:20" ht="14.25">
      <c r="A52" s="145"/>
      <c r="B52" s="20"/>
      <c r="C52" s="20" t="s">
        <v>71</v>
      </c>
      <c r="D52" s="211"/>
      <c r="E52" s="211">
        <f>('P&amp;L, Revenues '!E60-'P&amp;L, Expenses'!E15+'P&amp;L, Expenses'!E37+'P&amp;L, Expenses'!E57)/'P&amp;L, Revenues '!E60</f>
        <v>0.4227323628219485</v>
      </c>
      <c r="F52" s="211"/>
      <c r="G52" s="223">
        <f>('P&amp;L, Revenues '!G60-'P&amp;L, Expenses'!G15+'P&amp;L, Expenses'!G37+'P&amp;L, Expenses'!G57)/'P&amp;L, Revenues '!G60</f>
        <v>0.43114109050028104</v>
      </c>
      <c r="H52" s="122">
        <f>('P&amp;L, Revenues '!H60-'P&amp;L, Expenses'!H15+'P&amp;L, Expenses'!H37+'P&amp;L, Expenses'!H57)/'P&amp;L, Revenues '!H60</f>
        <v>0.4163860830527497</v>
      </c>
      <c r="I52" s="122">
        <f>('P&amp;L, Revenues '!I60-'P&amp;L, Expenses'!I15+'P&amp;L, Expenses'!I37+'P&amp;L, Expenses'!I57)/'P&amp;L, Revenues '!I60</f>
        <v>0.4316628701594533</v>
      </c>
      <c r="J52" s="122">
        <f>('P&amp;L, Revenues '!J60-'P&amp;L, Expenses'!J15+'P&amp;L, Expenses'!J37+'P&amp;L, Expenses'!J57)/'P&amp;L, Revenues '!J60</f>
        <v>0.4121510673234811</v>
      </c>
      <c r="K52" s="20"/>
      <c r="L52" s="211"/>
      <c r="M52" s="211">
        <f>('P&amp;L, Revenues '!M60-'P&amp;L, Expenses'!M15+'P&amp;L, Expenses'!M37+'P&amp;L, Expenses'!M57)/'P&amp;L, Revenues '!M60</f>
        <v>0.40964523281596454</v>
      </c>
      <c r="N52" s="211"/>
      <c r="O52" s="223">
        <f>('P&amp;L, Revenues '!O60-'P&amp;L, Expenses'!O15+'P&amp;L, Expenses'!O37+'P&amp;L, Expenses'!O57)/'P&amp;L, Revenues '!O60</f>
        <v>0.39174107142857145</v>
      </c>
      <c r="P52" s="122">
        <f>('P&amp;L, Revenues '!P60-'P&amp;L, Expenses'!P15+'P&amp;L, Expenses'!P37+'P&amp;L, Expenses'!P57)/'P&amp;L, Revenues '!P60</f>
        <v>0.4033898305084746</v>
      </c>
      <c r="Q52" s="122">
        <f>('P&amp;L, Revenues '!Q60-'P&amp;L, Expenses'!Q15+'P&amp;L, Expenses'!Q37+'P&amp;L, Expenses'!Q57)/'P&amp;L, Revenues '!Q60</f>
        <v>0.4315030504714365</v>
      </c>
      <c r="R52" s="122">
        <f>('P&amp;L, Revenues '!R60-'P&amp;L, Expenses'!R15+'P&amp;L, Expenses'!R37+'P&amp;L, Expenses'!R57)/'P&amp;L, Revenues '!R60</f>
        <v>0.41166936790923825</v>
      </c>
      <c r="S52" s="20"/>
      <c r="T52" s="145"/>
    </row>
    <row r="53" spans="1:20" ht="13.5">
      <c r="A53" s="141"/>
      <c r="C53" s="55"/>
      <c r="D53" s="209"/>
      <c r="E53" s="294"/>
      <c r="F53" s="295"/>
      <c r="G53" s="262"/>
      <c r="H53" s="214"/>
      <c r="I53" s="214"/>
      <c r="J53" s="214"/>
      <c r="K53" s="54"/>
      <c r="L53" s="209"/>
      <c r="M53" s="294"/>
      <c r="N53" s="295"/>
      <c r="O53" s="262"/>
      <c r="P53" s="214"/>
      <c r="Q53" s="214"/>
      <c r="R53" s="214"/>
      <c r="S53" s="54"/>
      <c r="T53" s="141"/>
    </row>
    <row r="54" spans="1:20" ht="14.25">
      <c r="A54" s="145"/>
      <c r="B54" s="20"/>
      <c r="C54" s="20" t="s">
        <v>2</v>
      </c>
      <c r="D54" s="211"/>
      <c r="E54" s="211">
        <f>('P&amp;L, Revenues '!E62-'P&amp;L, Expenses'!E17+'P&amp;L, Expenses'!E39+'P&amp;L, Expenses'!E59)/'P&amp;L, Revenues '!E62</f>
        <v>0.019662921348314606</v>
      </c>
      <c r="F54" s="211"/>
      <c r="G54" s="223">
        <f>('P&amp;L, Revenues '!G62-'P&amp;L, Expenses'!G17+'P&amp;L, Expenses'!G39+'P&amp;L, Expenses'!G59)/'P&amp;L, Revenues '!G62</f>
        <v>-0.4090909090909091</v>
      </c>
      <c r="H54" s="122">
        <f>('P&amp;L, Revenues '!H62-'P&amp;L, Expenses'!H17+'P&amp;L, Expenses'!H39+'P&amp;L, Expenses'!H59)/'P&amp;L, Revenues '!H62</f>
        <v>0.42045454545454547</v>
      </c>
      <c r="I54" s="122">
        <f>('P&amp;L, Revenues '!I62-'P&amp;L, Expenses'!I17+'P&amp;L, Expenses'!I39+'P&amp;L, Expenses'!I59)/'P&amp;L, Revenues '!I62</f>
        <v>0.04395604395604396</v>
      </c>
      <c r="J54" s="122">
        <f>('P&amp;L, Revenues '!J62-'P&amp;L, Expenses'!J17+'P&amp;L, Expenses'!J39+'P&amp;L, Expenses'!J59)/'P&amp;L, Revenues '!J62</f>
        <v>0.02247191011235955</v>
      </c>
      <c r="K54" s="20"/>
      <c r="L54" s="211"/>
      <c r="M54" s="211">
        <f>('P&amp;L, Revenues '!M62-'P&amp;L, Expenses'!M17+'P&amp;L, Expenses'!M39+'P&amp;L, Expenses'!M59)/'P&amp;L, Revenues '!M62</f>
        <v>0.12359550561797752</v>
      </c>
      <c r="N54" s="211"/>
      <c r="O54" s="223">
        <f>('P&amp;L, Revenues '!O62-'P&amp;L, Expenses'!O17+'P&amp;L, Expenses'!O39+'P&amp;L, Expenses'!O59)/'P&amp;L, Revenues '!O62</f>
        <v>-0.375</v>
      </c>
      <c r="P54" s="122">
        <f>('P&amp;L, Revenues '!P62-'P&amp;L, Expenses'!P17+'P&amp;L, Expenses'!P39+'P&amp;L, Expenses'!P59)/'P&amp;L, Revenues '!P62</f>
        <v>0.3181818181818182</v>
      </c>
      <c r="Q54" s="122">
        <f>('P&amp;L, Revenues '!Q62-'P&amp;L, Expenses'!Q17+'P&amp;L, Expenses'!Q39+'P&amp;L, Expenses'!Q59)/'P&amp;L, Revenues '!Q62</f>
        <v>0.3516483516483517</v>
      </c>
      <c r="R54" s="122">
        <f>('P&amp;L, Revenues '!R62-'P&amp;L, Expenses'!R17+'P&amp;L, Expenses'!R39+'P&amp;L, Expenses'!R59)/'P&amp;L, Revenues '!R62</f>
        <v>0.19101123595505617</v>
      </c>
      <c r="S54" s="20"/>
      <c r="T54" s="145"/>
    </row>
    <row r="55" spans="1:20" ht="13.5">
      <c r="A55" s="141"/>
      <c r="C55" s="55"/>
      <c r="D55" s="209"/>
      <c r="E55" s="294"/>
      <c r="F55" s="295"/>
      <c r="G55" s="262"/>
      <c r="H55" s="214"/>
      <c r="I55" s="214"/>
      <c r="J55" s="296"/>
      <c r="K55" s="54"/>
      <c r="L55" s="209"/>
      <c r="M55" s="294"/>
      <c r="N55" s="295"/>
      <c r="O55" s="262"/>
      <c r="P55" s="214"/>
      <c r="Q55" s="214"/>
      <c r="R55" s="296"/>
      <c r="S55" s="54"/>
      <c r="T55" s="141"/>
    </row>
    <row r="56" spans="1:20" ht="14.25">
      <c r="A56" s="141"/>
      <c r="C56" s="20" t="s">
        <v>87</v>
      </c>
      <c r="D56" s="211"/>
      <c r="E56" s="211">
        <f>('P&amp;L, Revenues '!E66-'P&amp;L, Expenses'!E21+'P&amp;L, Expenses'!E41+'P&amp;L, Expenses'!E61)/'P&amp;L, Revenues '!E66</f>
        <v>0.3994840928632846</v>
      </c>
      <c r="F56" s="211"/>
      <c r="G56" s="223">
        <f>('P&amp;L, Revenues '!G66-'P&amp;L, Expenses'!G21+'P&amp;L, Expenses'!G41+'P&amp;L, Expenses'!G61)/'P&amp;L, Revenues '!G66</f>
        <v>0.3861486486486487</v>
      </c>
      <c r="H56" s="122">
        <f>('P&amp;L, Revenues '!H66-'P&amp;L, Expenses'!H21+'P&amp;L, Expenses'!H41+'P&amp;L, Expenses'!H61)/'P&amp;L, Revenues '!H66</f>
        <v>0.40354464894342196</v>
      </c>
      <c r="I56" s="122">
        <f>('P&amp;L, Revenues '!I66-'P&amp;L, Expenses'!I21+'P&amp;L, Expenses'!I41+'P&amp;L, Expenses'!I61)/'P&amp;L, Revenues '!I66</f>
        <v>0.40655509065550904</v>
      </c>
      <c r="J56" s="122">
        <f>('P&amp;L, Revenues '!J66-'P&amp;L, Expenses'!J21+'P&amp;L, Expenses'!J41+'P&amp;L, Expenses'!J61)/'P&amp;L, Revenues '!J66</f>
        <v>0.40202231520223153</v>
      </c>
      <c r="K56" s="54"/>
      <c r="L56" s="211"/>
      <c r="M56" s="211">
        <f>('P&amp;L, Revenues '!M66-'P&amp;L, Expenses'!M21+'P&amp;L, Expenses'!M41+'P&amp;L, Expenses'!M61)/'P&amp;L, Revenues '!M66</f>
        <v>0.3821498593470292</v>
      </c>
      <c r="N56" s="211"/>
      <c r="O56" s="223">
        <f>('P&amp;L, Revenues '!O66-'P&amp;L, Expenses'!O21+'P&amp;L, Expenses'!O41+'P&amp;L, Expenses'!O61)/'P&amp;L, Revenues '!O66</f>
        <v>0.35353877412800544</v>
      </c>
      <c r="P56" s="122">
        <f>('P&amp;L, Revenues '!P66-'P&amp;L, Expenses'!P21+'P&amp;L, Expenses'!P41+'P&amp;L, Expenses'!P61)/'P&amp;L, Revenues '!P66</f>
        <v>0.3775440976933514</v>
      </c>
      <c r="Q56" s="122">
        <f>('P&amp;L, Revenues '!Q66-'P&amp;L, Expenses'!Q21+'P&amp;L, Expenses'!Q41+'P&amp;L, Expenses'!Q61)/'P&amp;L, Revenues '!Q66</f>
        <v>0.402801503245644</v>
      </c>
      <c r="R56" s="122">
        <f>('P&amp;L, Revenues '!R66-'P&amp;L, Expenses'!R21+'P&amp;L, Expenses'!R41+'P&amp;L, Expenses'!R61)/'P&amp;L, Revenues '!R66</f>
        <v>0.3951085084395453</v>
      </c>
      <c r="S56" s="54"/>
      <c r="T56" s="141"/>
    </row>
    <row r="57" spans="1:20" ht="14.25">
      <c r="A57" s="141"/>
      <c r="C57" s="20"/>
      <c r="D57" s="139"/>
      <c r="E57" s="139"/>
      <c r="F57" s="139"/>
      <c r="G57" s="61"/>
      <c r="H57" s="62"/>
      <c r="I57" s="62"/>
      <c r="J57" s="62"/>
      <c r="K57" s="54"/>
      <c r="L57" s="139"/>
      <c r="M57" s="139"/>
      <c r="N57" s="139"/>
      <c r="O57" s="61"/>
      <c r="P57" s="62"/>
      <c r="Q57" s="62"/>
      <c r="R57" s="62"/>
      <c r="S57" s="54"/>
      <c r="T57" s="141"/>
    </row>
    <row r="58" spans="1:20" ht="9" customHeight="1">
      <c r="A58" s="141"/>
      <c r="B58" s="142"/>
      <c r="C58" s="143"/>
      <c r="D58" s="143"/>
      <c r="E58" s="143"/>
      <c r="F58" s="143"/>
      <c r="G58" s="143"/>
      <c r="H58" s="143"/>
      <c r="I58" s="143"/>
      <c r="J58" s="143"/>
      <c r="K58" s="142"/>
      <c r="L58" s="143"/>
      <c r="M58" s="143"/>
      <c r="N58" s="143"/>
      <c r="O58" s="143"/>
      <c r="P58" s="143"/>
      <c r="Q58" s="143"/>
      <c r="R58" s="143"/>
      <c r="S58" s="142"/>
      <c r="T58" s="141"/>
    </row>
    <row r="59" spans="1:20" ht="9" customHeight="1">
      <c r="A59" s="63"/>
      <c r="B59" s="218"/>
      <c r="C59" s="56"/>
      <c r="D59" s="56"/>
      <c r="E59" s="56"/>
      <c r="F59" s="56"/>
      <c r="G59" s="56"/>
      <c r="H59" s="120"/>
      <c r="I59" s="120"/>
      <c r="J59" s="120"/>
      <c r="K59" s="64"/>
      <c r="L59" s="56"/>
      <c r="M59" s="56"/>
      <c r="N59" s="56"/>
      <c r="O59" s="56"/>
      <c r="P59" s="120"/>
      <c r="Q59" s="120"/>
      <c r="R59" s="56"/>
      <c r="S59" s="64"/>
      <c r="T59" s="63"/>
    </row>
  </sheetData>
  <sheetProtection/>
  <mergeCells count="2">
    <mergeCell ref="E2:J2"/>
    <mergeCell ref="M2:R2"/>
  </mergeCells>
  <printOptions horizontalCentered="1"/>
  <pageMargins left="0.52" right="0.26" top="0.31" bottom="0.4330708661417323" header="0.2362204724409449" footer="0.2362204724409449"/>
  <pageSetup fitToHeight="1" fitToWidth="1" horizontalDpi="600" verticalDpi="600" orientation="portrait" paperSize="9" scale="67" r:id="rId1"/>
  <headerFooter alignWithMargins="0">
    <oddFooter>&amp;L&amp;"KPN Sans,Regular"KPN Investor Relations&amp;C&amp;"KPN Sans,Regular"&amp;A&amp;R&amp;"KPN Sans,Regular"IFRS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view="pageBreakPreview" zoomScaleSheetLayoutView="100" zoomScalePageLayoutView="0" workbookViewId="0" topLeftCell="A136">
      <selection activeCell="T154" sqref="A1:T154"/>
    </sheetView>
  </sheetViews>
  <sheetFormatPr defaultColWidth="9.75390625" defaultRowHeight="12" customHeight="1"/>
  <cols>
    <col min="1" max="1" width="1.25" style="1" customWidth="1"/>
    <col min="2" max="2" width="0.875" style="1" customWidth="1"/>
    <col min="3" max="3" width="35.75390625" style="6" customWidth="1"/>
    <col min="4" max="4" width="1.75390625" style="1" customWidth="1"/>
    <col min="5" max="5" width="9.00390625" style="7" customWidth="1"/>
    <col min="6" max="6" width="1.75390625" style="7" customWidth="1"/>
    <col min="7" max="9" width="9.00390625" style="1" customWidth="1"/>
    <col min="10" max="10" width="9.00390625" style="7" customWidth="1"/>
    <col min="11" max="12" width="1.75390625" style="1" customWidth="1"/>
    <col min="13" max="13" width="9.00390625" style="7" customWidth="1"/>
    <col min="14" max="14" width="1.75390625" style="7" customWidth="1"/>
    <col min="15" max="17" width="9.00390625" style="1" customWidth="1"/>
    <col min="18" max="18" width="9.00390625" style="6" customWidth="1"/>
    <col min="19" max="19" width="0.875" style="1" customWidth="1"/>
    <col min="20" max="20" width="1.25" style="1" customWidth="1"/>
    <col min="21" max="16384" width="9.75390625" style="1" customWidth="1"/>
  </cols>
  <sheetData>
    <row r="1" spans="1:20" ht="9" customHeight="1">
      <c r="A1" s="149"/>
      <c r="B1" s="149"/>
      <c r="C1" s="150"/>
      <c r="D1" s="149"/>
      <c r="E1" s="151"/>
      <c r="F1" s="151"/>
      <c r="G1" s="149"/>
      <c r="H1" s="149"/>
      <c r="I1" s="149"/>
      <c r="J1" s="151"/>
      <c r="K1" s="149"/>
      <c r="L1" s="149"/>
      <c r="M1" s="151"/>
      <c r="N1" s="151"/>
      <c r="O1" s="149"/>
      <c r="P1" s="149"/>
      <c r="Q1" s="149"/>
      <c r="R1" s="150"/>
      <c r="S1" s="149"/>
      <c r="T1" s="149"/>
    </row>
    <row r="2" spans="1:20" ht="14.25" customHeight="1">
      <c r="A2" s="149"/>
      <c r="B2" s="19"/>
      <c r="C2" s="173" t="s">
        <v>75</v>
      </c>
      <c r="D2" s="133"/>
      <c r="E2" s="384" t="s">
        <v>208</v>
      </c>
      <c r="F2" s="385"/>
      <c r="G2" s="385"/>
      <c r="H2" s="385"/>
      <c r="I2" s="385"/>
      <c r="J2" s="386"/>
      <c r="K2" s="55"/>
      <c r="L2" s="135"/>
      <c r="M2" s="384" t="s">
        <v>210</v>
      </c>
      <c r="N2" s="385"/>
      <c r="O2" s="385"/>
      <c r="P2" s="385"/>
      <c r="Q2" s="385"/>
      <c r="R2" s="386"/>
      <c r="S2" s="54"/>
      <c r="T2" s="149"/>
    </row>
    <row r="3" spans="1:20" s="16" customFormat="1" ht="15" customHeight="1">
      <c r="A3" s="152"/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19"/>
      <c r="T3" s="152"/>
    </row>
    <row r="4" spans="1:22" s="13" customFormat="1" ht="13.5" customHeight="1">
      <c r="A4" s="153"/>
      <c r="B4" s="25"/>
      <c r="C4" s="24"/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25"/>
      <c r="T4" s="153"/>
      <c r="V4" s="14"/>
    </row>
    <row r="5" spans="1:22" s="13" customFormat="1" ht="13.5" customHeight="1">
      <c r="A5" s="153"/>
      <c r="B5" s="25"/>
      <c r="C5" s="24"/>
      <c r="D5" s="137"/>
      <c r="E5" s="137"/>
      <c r="F5" s="137"/>
      <c r="G5" s="56"/>
      <c r="H5" s="55"/>
      <c r="I5" s="55"/>
      <c r="J5" s="55"/>
      <c r="K5" s="54"/>
      <c r="L5" s="137"/>
      <c r="M5" s="137"/>
      <c r="N5" s="137"/>
      <c r="O5" s="56"/>
      <c r="P5" s="55"/>
      <c r="Q5" s="55"/>
      <c r="R5" s="55"/>
      <c r="S5" s="25"/>
      <c r="T5" s="153"/>
      <c r="V5" s="14"/>
    </row>
    <row r="6" spans="1:20" s="15" customFormat="1" ht="12" customHeight="1">
      <c r="A6" s="154"/>
      <c r="B6" s="32"/>
      <c r="C6" s="29" t="s">
        <v>143</v>
      </c>
      <c r="D6" s="157"/>
      <c r="E6" s="158">
        <f>'P&amp;L, Revenues '!E55</f>
        <v>5177</v>
      </c>
      <c r="F6" s="157"/>
      <c r="G6" s="30">
        <f>'P&amp;L, Revenues '!G55</f>
        <v>1344</v>
      </c>
      <c r="H6" s="31">
        <f>'P&amp;L, Revenues '!H55</f>
        <v>1342</v>
      </c>
      <c r="I6" s="31">
        <f>'P&amp;L, Revenues '!I55</f>
        <v>1286</v>
      </c>
      <c r="J6" s="235">
        <f>'P&amp;L, Revenues '!J55</f>
        <v>1205</v>
      </c>
      <c r="K6" s="32"/>
      <c r="L6" s="157"/>
      <c r="M6" s="158">
        <f>SUM(O6:R6)</f>
        <v>5206</v>
      </c>
      <c r="N6" s="157"/>
      <c r="O6" s="30">
        <f>'P&amp;L, Revenues '!O55</f>
        <v>1337</v>
      </c>
      <c r="P6" s="31">
        <f>'P&amp;L, Revenues '!P55</f>
        <v>1355</v>
      </c>
      <c r="Q6" s="31">
        <f>'P&amp;L, Revenues '!Q55</f>
        <v>1298</v>
      </c>
      <c r="R6" s="235">
        <f>'P&amp;L, Revenues '!R55</f>
        <v>1216</v>
      </c>
      <c r="S6" s="32"/>
      <c r="T6" s="154"/>
    </row>
    <row r="7" spans="1:20" ht="12" customHeight="1">
      <c r="A7" s="149"/>
      <c r="B7" s="41"/>
      <c r="C7" s="39" t="s">
        <v>12</v>
      </c>
      <c r="D7" s="134"/>
      <c r="E7" s="159">
        <f>'P&amp;L, Revenues '!E51</f>
        <v>2563</v>
      </c>
      <c r="F7" s="134"/>
      <c r="G7" s="66">
        <f>'P&amp;L, Revenues '!G51</f>
        <v>682</v>
      </c>
      <c r="H7" s="67">
        <f>'P&amp;L, Revenues '!H51</f>
        <v>668</v>
      </c>
      <c r="I7" s="67">
        <f>'P&amp;L, Revenues '!I51</f>
        <v>633</v>
      </c>
      <c r="J7" s="236">
        <f>'P&amp;L, Revenues '!J51</f>
        <v>580</v>
      </c>
      <c r="K7" s="41"/>
      <c r="L7" s="134"/>
      <c r="M7" s="159">
        <f>SUM(O7:R7)</f>
        <v>2594</v>
      </c>
      <c r="N7" s="134"/>
      <c r="O7" s="66">
        <f>'P&amp;L, Revenues '!O51</f>
        <v>691</v>
      </c>
      <c r="P7" s="67">
        <f>'P&amp;L, Revenues '!P51</f>
        <v>676</v>
      </c>
      <c r="Q7" s="67">
        <f>'P&amp;L, Revenues '!Q51</f>
        <v>641</v>
      </c>
      <c r="R7" s="236">
        <f>'P&amp;L, Revenues '!R51</f>
        <v>586</v>
      </c>
      <c r="S7" s="41"/>
      <c r="T7" s="149"/>
    </row>
    <row r="8" spans="1:20" ht="12" customHeight="1">
      <c r="A8" s="149"/>
      <c r="B8" s="41"/>
      <c r="C8" s="39" t="s">
        <v>25</v>
      </c>
      <c r="D8" s="134"/>
      <c r="E8" s="159">
        <f>'P&amp;L, Revenues '!E52</f>
        <v>2230</v>
      </c>
      <c r="F8" s="134"/>
      <c r="G8" s="66">
        <f>'P&amp;L, Revenues '!G52</f>
        <v>563</v>
      </c>
      <c r="H8" s="67">
        <f>'P&amp;L, Revenues '!H52</f>
        <v>575</v>
      </c>
      <c r="I8" s="67">
        <f>'P&amp;L, Revenues '!I52</f>
        <v>559</v>
      </c>
      <c r="J8" s="236">
        <f>'P&amp;L, Revenues '!J52</f>
        <v>533</v>
      </c>
      <c r="K8" s="41"/>
      <c r="L8" s="134"/>
      <c r="M8" s="159">
        <f>SUM(O8:R8)</f>
        <v>2227</v>
      </c>
      <c r="N8" s="134"/>
      <c r="O8" s="66">
        <f>'P&amp;L, Revenues '!O52</f>
        <v>546</v>
      </c>
      <c r="P8" s="67">
        <f>'P&amp;L, Revenues '!P52</f>
        <v>579</v>
      </c>
      <c r="Q8" s="67">
        <f>'P&amp;L, Revenues '!Q52</f>
        <v>563</v>
      </c>
      <c r="R8" s="236">
        <f>'P&amp;L, Revenues '!R52</f>
        <v>539</v>
      </c>
      <c r="S8" s="41"/>
      <c r="T8" s="149"/>
    </row>
    <row r="9" spans="1:20" ht="12" customHeight="1">
      <c r="A9" s="149"/>
      <c r="B9" s="41"/>
      <c r="C9" s="39" t="s">
        <v>50</v>
      </c>
      <c r="D9" s="134"/>
      <c r="E9" s="159">
        <f>'P&amp;L, Revenues '!E53</f>
        <v>424</v>
      </c>
      <c r="F9" s="134"/>
      <c r="G9" s="66">
        <f>'P&amp;L, Revenues '!G53</f>
        <v>113</v>
      </c>
      <c r="H9" s="67">
        <f>'P&amp;L, Revenues '!H53</f>
        <v>107</v>
      </c>
      <c r="I9" s="67">
        <f>'P&amp;L, Revenues '!I53</f>
        <v>104</v>
      </c>
      <c r="J9" s="236">
        <f>'P&amp;L, Revenues '!J53</f>
        <v>100</v>
      </c>
      <c r="K9" s="41"/>
      <c r="L9" s="134"/>
      <c r="M9" s="159">
        <f>SUM(O9:R9)</f>
        <v>424</v>
      </c>
      <c r="N9" s="134"/>
      <c r="O9" s="66">
        <f>'P&amp;L, Revenues '!O53</f>
        <v>113</v>
      </c>
      <c r="P9" s="67">
        <f>'P&amp;L, Revenues '!P53</f>
        <v>107</v>
      </c>
      <c r="Q9" s="67">
        <f>'P&amp;L, Revenues '!Q53</f>
        <v>104</v>
      </c>
      <c r="R9" s="236">
        <f>'P&amp;L, Revenues '!R53</f>
        <v>100</v>
      </c>
      <c r="S9" s="41"/>
      <c r="T9" s="149"/>
    </row>
    <row r="10" spans="1:20" ht="12" customHeight="1">
      <c r="A10" s="149"/>
      <c r="B10" s="34"/>
      <c r="C10" s="34"/>
      <c r="D10" s="134"/>
      <c r="E10" s="160"/>
      <c r="F10" s="134"/>
      <c r="G10" s="35"/>
      <c r="H10" s="34"/>
      <c r="I10" s="34"/>
      <c r="J10" s="34"/>
      <c r="K10" s="34"/>
      <c r="L10" s="134"/>
      <c r="M10" s="160"/>
      <c r="N10" s="134"/>
      <c r="O10" s="35"/>
      <c r="P10" s="34"/>
      <c r="Q10" s="34"/>
      <c r="R10" s="34"/>
      <c r="S10" s="34"/>
      <c r="T10" s="149"/>
    </row>
    <row r="11" spans="1:20" s="15" customFormat="1" ht="12" customHeight="1">
      <c r="A11" s="154"/>
      <c r="B11" s="32"/>
      <c r="C11" s="29" t="s">
        <v>133</v>
      </c>
      <c r="D11" s="157"/>
      <c r="E11" s="158">
        <f>SUM(G11:J11)</f>
        <v>870</v>
      </c>
      <c r="F11" s="157"/>
      <c r="G11" s="30">
        <f>'P&amp;L, Result &amp; Margin'!G10</f>
        <v>193</v>
      </c>
      <c r="H11" s="31">
        <f>'P&amp;L, Result &amp; Margin'!H10</f>
        <v>219</v>
      </c>
      <c r="I11" s="31">
        <f>'P&amp;L, Result &amp; Margin'!I10</f>
        <v>235</v>
      </c>
      <c r="J11" s="235">
        <f>'P&amp;L, Result &amp; Margin'!J10</f>
        <v>223</v>
      </c>
      <c r="K11" s="32"/>
      <c r="L11" s="157"/>
      <c r="M11" s="158">
        <f>SUM(O11:R11)</f>
        <v>620</v>
      </c>
      <c r="N11" s="157"/>
      <c r="O11" s="30">
        <f>'P&amp;L, Result &amp; Margin'!O10</f>
        <v>133</v>
      </c>
      <c r="P11" s="31">
        <f>'P&amp;L, Result &amp; Margin'!P10</f>
        <v>162</v>
      </c>
      <c r="Q11" s="31">
        <f>'P&amp;L, Result &amp; Margin'!Q10</f>
        <v>162</v>
      </c>
      <c r="R11" s="235">
        <f>'P&amp;L, Result &amp; Margin'!R10</f>
        <v>163</v>
      </c>
      <c r="S11" s="32"/>
      <c r="T11" s="154"/>
    </row>
    <row r="12" spans="1:20" ht="12" customHeight="1">
      <c r="A12" s="149"/>
      <c r="B12" s="41"/>
      <c r="C12" s="39" t="s">
        <v>12</v>
      </c>
      <c r="D12" s="134"/>
      <c r="E12" s="138">
        <f>SUM(G12:J12)</f>
        <v>161</v>
      </c>
      <c r="F12" s="134"/>
      <c r="G12" s="60">
        <f>'P&amp;L, Result &amp; Margin'!G6</f>
        <v>13</v>
      </c>
      <c r="H12" s="59">
        <f>'P&amp;L, Result &amp; Margin'!H6</f>
        <v>47</v>
      </c>
      <c r="I12" s="59">
        <f>'P&amp;L, Result &amp; Margin'!I6</f>
        <v>69</v>
      </c>
      <c r="J12" s="233">
        <f>'P&amp;L, Result &amp; Margin'!J6</f>
        <v>32</v>
      </c>
      <c r="K12" s="41"/>
      <c r="L12" s="134"/>
      <c r="M12" s="159">
        <f>SUM(O12:R12)</f>
        <v>-92</v>
      </c>
      <c r="N12" s="134"/>
      <c r="O12" s="66">
        <f>'P&amp;L, Result &amp; Margin'!O6</f>
        <v>-43</v>
      </c>
      <c r="P12" s="67">
        <f>'P&amp;L, Result &amp; Margin'!P6</f>
        <v>-14</v>
      </c>
      <c r="Q12" s="67">
        <f>'P&amp;L, Result &amp; Margin'!Q6</f>
        <v>-7</v>
      </c>
      <c r="R12" s="236">
        <f>'P&amp;L, Result &amp; Margin'!R6</f>
        <v>-28</v>
      </c>
      <c r="S12" s="41"/>
      <c r="T12" s="149"/>
    </row>
    <row r="13" spans="1:20" ht="12" customHeight="1">
      <c r="A13" s="149"/>
      <c r="B13" s="41"/>
      <c r="C13" s="39" t="s">
        <v>25</v>
      </c>
      <c r="D13" s="134"/>
      <c r="E13" s="159">
        <f>SUM(G13:J13)</f>
        <v>734</v>
      </c>
      <c r="F13" s="134"/>
      <c r="G13" s="66">
        <f>'P&amp;L, Result &amp; Margin'!G7</f>
        <v>158</v>
      </c>
      <c r="H13" s="67">
        <f>'P&amp;L, Result &amp; Margin'!H7</f>
        <v>193</v>
      </c>
      <c r="I13" s="67">
        <f>'P&amp;L, Result &amp; Margin'!I7</f>
        <v>183</v>
      </c>
      <c r="J13" s="236">
        <f>'P&amp;L, Result &amp; Margin'!J7</f>
        <v>200</v>
      </c>
      <c r="K13" s="41"/>
      <c r="L13" s="134"/>
      <c r="M13" s="159">
        <f>SUM(O13:R13)</f>
        <v>737</v>
      </c>
      <c r="N13" s="134"/>
      <c r="O13" s="66">
        <f>'P&amp;L, Result &amp; Margin'!O7</f>
        <v>155</v>
      </c>
      <c r="P13" s="67">
        <f>'P&amp;L, Result &amp; Margin'!P7</f>
        <v>196</v>
      </c>
      <c r="Q13" s="67">
        <f>'P&amp;L, Result &amp; Margin'!Q7</f>
        <v>186</v>
      </c>
      <c r="R13" s="236">
        <f>'P&amp;L, Result &amp; Margin'!R7</f>
        <v>200</v>
      </c>
      <c r="S13" s="41"/>
      <c r="T13" s="149"/>
    </row>
    <row r="14" spans="1:20" ht="12" customHeight="1">
      <c r="A14" s="149"/>
      <c r="B14" s="41"/>
      <c r="C14" s="39" t="s">
        <v>50</v>
      </c>
      <c r="D14" s="134"/>
      <c r="E14" s="159">
        <f>SUM(G14:J14)</f>
        <v>5</v>
      </c>
      <c r="F14" s="134"/>
      <c r="G14" s="60">
        <f>'P&amp;L, Result &amp; Margin'!G8</f>
        <v>29</v>
      </c>
      <c r="H14" s="59">
        <f>'P&amp;L, Result &amp; Margin'!H8</f>
        <v>-13</v>
      </c>
      <c r="I14" s="59">
        <f>'P&amp;L, Result &amp; Margin'!I8</f>
        <v>-8</v>
      </c>
      <c r="J14" s="233">
        <f>'P&amp;L, Result &amp; Margin'!J8</f>
        <v>-3</v>
      </c>
      <c r="K14" s="41"/>
      <c r="L14" s="134"/>
      <c r="M14" s="159">
        <f>SUM(O14:R14)</f>
        <v>3</v>
      </c>
      <c r="N14" s="134"/>
      <c r="O14" s="66">
        <f>'P&amp;L, Result &amp; Margin'!O8</f>
        <v>27</v>
      </c>
      <c r="P14" s="67">
        <f>'P&amp;L, Result &amp; Margin'!P8</f>
        <v>-12</v>
      </c>
      <c r="Q14" s="67">
        <f>'P&amp;L, Result &amp; Margin'!Q8</f>
        <v>-8</v>
      </c>
      <c r="R14" s="236">
        <f>'P&amp;L, Result &amp; Margin'!R8</f>
        <v>-4</v>
      </c>
      <c r="S14" s="41"/>
      <c r="T14" s="149"/>
    </row>
    <row r="15" spans="1:20" ht="12" customHeight="1">
      <c r="A15" s="149"/>
      <c r="B15" s="34"/>
      <c r="C15" s="34"/>
      <c r="D15" s="134"/>
      <c r="E15" s="160"/>
      <c r="F15" s="134"/>
      <c r="G15" s="35"/>
      <c r="H15" s="34"/>
      <c r="I15" s="34"/>
      <c r="J15" s="34"/>
      <c r="K15" s="34"/>
      <c r="L15" s="134"/>
      <c r="M15" s="160"/>
      <c r="N15" s="134"/>
      <c r="O15" s="35"/>
      <c r="P15" s="34"/>
      <c r="Q15" s="34"/>
      <c r="R15" s="34"/>
      <c r="S15" s="34"/>
      <c r="T15" s="149"/>
    </row>
    <row r="16" spans="1:20" s="15" customFormat="1" ht="12" customHeight="1">
      <c r="A16" s="154"/>
      <c r="B16" s="32"/>
      <c r="C16" s="29" t="s">
        <v>123</v>
      </c>
      <c r="D16" s="157"/>
      <c r="E16" s="158">
        <f>SUM(G16:J16)</f>
        <v>1028</v>
      </c>
      <c r="F16" s="157"/>
      <c r="G16" s="30">
        <f>'Cash flow, Capex &amp; Debt'!G26</f>
        <v>294</v>
      </c>
      <c r="H16" s="31">
        <f>'Cash flow, Capex &amp; Debt'!H26</f>
        <v>327</v>
      </c>
      <c r="I16" s="31">
        <f>'Cash flow, Capex &amp; Debt'!I26</f>
        <v>240</v>
      </c>
      <c r="J16" s="235">
        <f>'Cash flow, Capex &amp; Debt'!J26</f>
        <v>167</v>
      </c>
      <c r="K16" s="32"/>
      <c r="L16" s="157"/>
      <c r="M16" s="158">
        <f>SUM(O16:R16)</f>
        <v>1038</v>
      </c>
      <c r="N16" s="157"/>
      <c r="O16" s="30">
        <v>308</v>
      </c>
      <c r="P16" s="31">
        <v>314</v>
      </c>
      <c r="Q16" s="31">
        <v>244</v>
      </c>
      <c r="R16" s="235">
        <v>172</v>
      </c>
      <c r="S16" s="32"/>
      <c r="T16" s="154"/>
    </row>
    <row r="17" spans="1:20" ht="12" customHeight="1">
      <c r="A17" s="149"/>
      <c r="B17" s="41"/>
      <c r="C17" s="39" t="s">
        <v>12</v>
      </c>
      <c r="D17" s="134"/>
      <c r="E17" s="159">
        <f>SUM(G17:J17)</f>
        <v>780</v>
      </c>
      <c r="F17" s="134"/>
      <c r="G17" s="66">
        <f>'Cash flow, Capex &amp; Debt'!G23</f>
        <v>239</v>
      </c>
      <c r="H17" s="67">
        <f>'Cash flow, Capex &amp; Debt'!H23</f>
        <v>248</v>
      </c>
      <c r="I17" s="67">
        <f>'Cash flow, Capex &amp; Debt'!I23</f>
        <v>172</v>
      </c>
      <c r="J17" s="236">
        <f>'Cash flow, Capex &amp; Debt'!J23</f>
        <v>121</v>
      </c>
      <c r="K17" s="41"/>
      <c r="L17" s="134"/>
      <c r="M17" s="159">
        <f>SUM(O17:R17)</f>
        <v>781</v>
      </c>
      <c r="N17" s="134"/>
      <c r="O17" s="66">
        <v>251</v>
      </c>
      <c r="P17" s="67">
        <v>232</v>
      </c>
      <c r="Q17" s="67">
        <v>175</v>
      </c>
      <c r="R17" s="236">
        <v>123</v>
      </c>
      <c r="S17" s="41"/>
      <c r="T17" s="149"/>
    </row>
    <row r="18" spans="1:20" ht="12" customHeight="1">
      <c r="A18" s="149"/>
      <c r="B18" s="41"/>
      <c r="C18" s="39" t="s">
        <v>25</v>
      </c>
      <c r="D18" s="134"/>
      <c r="E18" s="159">
        <f>SUM(G18:J18)</f>
        <v>203</v>
      </c>
      <c r="F18" s="134"/>
      <c r="G18" s="66">
        <f>'Cash flow, Capex &amp; Debt'!G24</f>
        <v>44</v>
      </c>
      <c r="H18" s="67">
        <f>'Cash flow, Capex &amp; Debt'!H24</f>
        <v>67</v>
      </c>
      <c r="I18" s="67">
        <f>'Cash flow, Capex &amp; Debt'!I24</f>
        <v>56</v>
      </c>
      <c r="J18" s="236">
        <f>'Cash flow, Capex &amp; Debt'!J24</f>
        <v>36</v>
      </c>
      <c r="K18" s="41"/>
      <c r="L18" s="134"/>
      <c r="M18" s="159">
        <f>SUM(O18:R18)</f>
        <v>214</v>
      </c>
      <c r="N18" s="134"/>
      <c r="O18" s="66">
        <v>48</v>
      </c>
      <c r="P18" s="67">
        <v>70</v>
      </c>
      <c r="Q18" s="67">
        <v>57</v>
      </c>
      <c r="R18" s="236">
        <v>39</v>
      </c>
      <c r="S18" s="41"/>
      <c r="T18" s="149"/>
    </row>
    <row r="19" spans="1:20" ht="12" customHeight="1">
      <c r="A19" s="149"/>
      <c r="B19" s="34"/>
      <c r="C19" s="39" t="s">
        <v>50</v>
      </c>
      <c r="D19" s="134"/>
      <c r="E19" s="159">
        <f>SUM(G19:J19)</f>
        <v>42</v>
      </c>
      <c r="F19" s="134"/>
      <c r="G19" s="66">
        <f>'Cash flow, Capex &amp; Debt'!G25</f>
        <v>8</v>
      </c>
      <c r="H19" s="67">
        <f>'Cash flow, Capex &amp; Debt'!H25</f>
        <v>11</v>
      </c>
      <c r="I19" s="67">
        <f>'Cash flow, Capex &amp; Debt'!I25</f>
        <v>14</v>
      </c>
      <c r="J19" s="236">
        <f>'Cash flow, Capex &amp; Debt'!J25</f>
        <v>9</v>
      </c>
      <c r="K19" s="34"/>
      <c r="L19" s="134"/>
      <c r="M19" s="159">
        <f>SUM(O19:R19)</f>
        <v>42</v>
      </c>
      <c r="N19" s="134"/>
      <c r="O19" s="66">
        <v>8</v>
      </c>
      <c r="P19" s="67">
        <v>12</v>
      </c>
      <c r="Q19" s="67">
        <v>12</v>
      </c>
      <c r="R19" s="236">
        <v>10</v>
      </c>
      <c r="S19" s="34"/>
      <c r="T19" s="149"/>
    </row>
    <row r="20" spans="1:20" ht="12" customHeight="1">
      <c r="A20" s="149"/>
      <c r="B20" s="34"/>
      <c r="C20" s="34"/>
      <c r="D20" s="134"/>
      <c r="E20" s="160"/>
      <c r="F20" s="134"/>
      <c r="G20" s="35"/>
      <c r="H20" s="34"/>
      <c r="I20" s="34"/>
      <c r="J20" s="34"/>
      <c r="K20" s="34"/>
      <c r="L20" s="134"/>
      <c r="M20" s="160"/>
      <c r="N20" s="134"/>
      <c r="O20" s="35"/>
      <c r="P20" s="34"/>
      <c r="Q20" s="34"/>
      <c r="R20" s="34"/>
      <c r="S20" s="34"/>
      <c r="T20" s="149"/>
    </row>
    <row r="21" spans="1:20" s="15" customFormat="1" ht="12" customHeight="1">
      <c r="A21" s="154"/>
      <c r="B21" s="32"/>
      <c r="C21" s="29" t="s">
        <v>154</v>
      </c>
      <c r="D21" s="161"/>
      <c r="E21" s="163">
        <f>E16/E6</f>
        <v>0.19857060073401583</v>
      </c>
      <c r="F21" s="161"/>
      <c r="G21" s="37">
        <f aca="true" t="shared" si="0" ref="G21:J24">G16/G6</f>
        <v>0.21875</v>
      </c>
      <c r="H21" s="38">
        <f t="shared" si="0"/>
        <v>0.2436661698956781</v>
      </c>
      <c r="I21" s="38">
        <f t="shared" si="0"/>
        <v>0.18662519440124417</v>
      </c>
      <c r="J21" s="237">
        <f t="shared" si="0"/>
        <v>0.13858921161825727</v>
      </c>
      <c r="K21" s="32"/>
      <c r="L21" s="161"/>
      <c r="M21" s="163">
        <f>M16/M6</f>
        <v>0.19938532462543218</v>
      </c>
      <c r="N21" s="161"/>
      <c r="O21" s="37">
        <f aca="true" t="shared" si="1" ref="O21:R24">O16/O6</f>
        <v>0.23036649214659685</v>
      </c>
      <c r="P21" s="38">
        <f t="shared" si="1"/>
        <v>0.23173431734317343</v>
      </c>
      <c r="Q21" s="38">
        <f t="shared" si="1"/>
        <v>0.18798151001540833</v>
      </c>
      <c r="R21" s="237">
        <f t="shared" si="1"/>
        <v>0.14144736842105263</v>
      </c>
      <c r="S21" s="32"/>
      <c r="T21" s="154"/>
    </row>
    <row r="22" spans="1:20" ht="12" customHeight="1">
      <c r="A22" s="149"/>
      <c r="B22" s="41"/>
      <c r="C22" s="39" t="s">
        <v>12</v>
      </c>
      <c r="D22" s="136"/>
      <c r="E22" s="164">
        <f>E17/E7</f>
        <v>0.30433086227077644</v>
      </c>
      <c r="F22" s="136"/>
      <c r="G22" s="44">
        <f t="shared" si="0"/>
        <v>0.35043988269794724</v>
      </c>
      <c r="H22" s="40">
        <f t="shared" si="0"/>
        <v>0.3712574850299401</v>
      </c>
      <c r="I22" s="40">
        <f t="shared" si="0"/>
        <v>0.2717219589257504</v>
      </c>
      <c r="J22" s="238">
        <f t="shared" si="0"/>
        <v>0.20862068965517241</v>
      </c>
      <c r="K22" s="41"/>
      <c r="L22" s="136"/>
      <c r="M22" s="164">
        <f>M17/M7</f>
        <v>0.3010794140323824</v>
      </c>
      <c r="N22" s="136"/>
      <c r="O22" s="44">
        <f t="shared" si="1"/>
        <v>0.36324167872648333</v>
      </c>
      <c r="P22" s="40">
        <f t="shared" si="1"/>
        <v>0.3431952662721893</v>
      </c>
      <c r="Q22" s="40">
        <f t="shared" si="1"/>
        <v>0.27301092043681746</v>
      </c>
      <c r="R22" s="238">
        <f t="shared" si="1"/>
        <v>0.2098976109215017</v>
      </c>
      <c r="S22" s="41"/>
      <c r="T22" s="149"/>
    </row>
    <row r="23" spans="1:20" ht="12" customHeight="1">
      <c r="A23" s="149"/>
      <c r="B23" s="41"/>
      <c r="C23" s="39" t="s">
        <v>25</v>
      </c>
      <c r="D23" s="136"/>
      <c r="E23" s="164">
        <f>E18/E8</f>
        <v>0.09103139013452914</v>
      </c>
      <c r="F23" s="136"/>
      <c r="G23" s="44">
        <f t="shared" si="0"/>
        <v>0.07815275310834814</v>
      </c>
      <c r="H23" s="40">
        <f t="shared" si="0"/>
        <v>0.11652173913043479</v>
      </c>
      <c r="I23" s="40">
        <f t="shared" si="0"/>
        <v>0.1001788908765653</v>
      </c>
      <c r="J23" s="238">
        <f t="shared" si="0"/>
        <v>0.0675422138836773</v>
      </c>
      <c r="K23" s="41"/>
      <c r="L23" s="136"/>
      <c r="M23" s="164">
        <f>M18/M8</f>
        <v>0.09609339919173776</v>
      </c>
      <c r="N23" s="136"/>
      <c r="O23" s="44">
        <f t="shared" si="1"/>
        <v>0.08791208791208792</v>
      </c>
      <c r="P23" s="40">
        <f t="shared" si="1"/>
        <v>0.12089810017271158</v>
      </c>
      <c r="Q23" s="40">
        <f t="shared" si="1"/>
        <v>0.10124333925399645</v>
      </c>
      <c r="R23" s="238">
        <f t="shared" si="1"/>
        <v>0.07235621521335807</v>
      </c>
      <c r="S23" s="41"/>
      <c r="T23" s="149"/>
    </row>
    <row r="24" spans="1:20" ht="12" customHeight="1">
      <c r="A24" s="149"/>
      <c r="B24" s="34"/>
      <c r="C24" s="39" t="s">
        <v>50</v>
      </c>
      <c r="D24" s="136"/>
      <c r="E24" s="165">
        <f>E19/E9</f>
        <v>0.09905660377358491</v>
      </c>
      <c r="F24" s="136"/>
      <c r="G24" s="44">
        <f t="shared" si="0"/>
        <v>0.07079646017699115</v>
      </c>
      <c r="H24" s="40">
        <f t="shared" si="0"/>
        <v>0.102803738317757</v>
      </c>
      <c r="I24" s="40">
        <f t="shared" si="0"/>
        <v>0.1346153846153846</v>
      </c>
      <c r="J24" s="238">
        <f t="shared" si="0"/>
        <v>0.09</v>
      </c>
      <c r="K24" s="34"/>
      <c r="L24" s="136"/>
      <c r="M24" s="165">
        <f>M19/M9</f>
        <v>0.09905660377358491</v>
      </c>
      <c r="N24" s="136"/>
      <c r="O24" s="44">
        <f t="shared" si="1"/>
        <v>0.07079646017699115</v>
      </c>
      <c r="P24" s="40">
        <f t="shared" si="1"/>
        <v>0.11214953271028037</v>
      </c>
      <c r="Q24" s="40">
        <f t="shared" si="1"/>
        <v>0.11538461538461539</v>
      </c>
      <c r="R24" s="238">
        <f t="shared" si="1"/>
        <v>0.1</v>
      </c>
      <c r="S24" s="34"/>
      <c r="T24" s="149"/>
    </row>
    <row r="25" spans="1:20" ht="12" customHeight="1">
      <c r="A25" s="149"/>
      <c r="B25" s="34"/>
      <c r="C25" s="39"/>
      <c r="D25" s="134"/>
      <c r="E25" s="166"/>
      <c r="F25" s="134"/>
      <c r="G25" s="68"/>
      <c r="H25" s="301"/>
      <c r="I25" s="301"/>
      <c r="J25" s="39"/>
      <c r="K25" s="34"/>
      <c r="L25" s="134"/>
      <c r="M25" s="166"/>
      <c r="N25" s="134"/>
      <c r="O25" s="68"/>
      <c r="P25" s="39"/>
      <c r="Q25" s="39"/>
      <c r="R25" s="39"/>
      <c r="S25" s="34"/>
      <c r="T25" s="149"/>
    </row>
    <row r="26" spans="1:20" s="15" customFormat="1" ht="12" customHeight="1">
      <c r="A26" s="154"/>
      <c r="B26" s="32"/>
      <c r="C26" s="29" t="s">
        <v>26</v>
      </c>
      <c r="D26" s="157"/>
      <c r="E26" s="167">
        <f>G26</f>
        <v>17234</v>
      </c>
      <c r="F26" s="157"/>
      <c r="G26" s="42">
        <f aca="true" t="shared" si="2" ref="G26:J27">G29+G31</f>
        <v>17234</v>
      </c>
      <c r="H26" s="43">
        <f t="shared" si="2"/>
        <v>16355</v>
      </c>
      <c r="I26" s="43">
        <f t="shared" si="2"/>
        <v>15559</v>
      </c>
      <c r="J26" s="239">
        <f t="shared" si="2"/>
        <v>15086</v>
      </c>
      <c r="K26" s="32"/>
      <c r="L26" s="157"/>
      <c r="M26" s="167">
        <f>O26</f>
        <v>17234</v>
      </c>
      <c r="N26" s="157"/>
      <c r="O26" s="42">
        <f>O29+O31</f>
        <v>17234</v>
      </c>
      <c r="P26" s="43">
        <f aca="true" t="shared" si="3" ref="P26:R27">P29+P31</f>
        <v>16355</v>
      </c>
      <c r="Q26" s="43">
        <f t="shared" si="3"/>
        <v>15559</v>
      </c>
      <c r="R26" s="239">
        <f t="shared" si="3"/>
        <v>15086</v>
      </c>
      <c r="S26" s="32"/>
      <c r="T26" s="154"/>
    </row>
    <row r="27" spans="1:20" ht="12" customHeight="1">
      <c r="A27" s="149"/>
      <c r="B27" s="34"/>
      <c r="C27" s="39" t="s">
        <v>52</v>
      </c>
      <c r="D27" s="134"/>
      <c r="E27" s="168">
        <f>G27</f>
        <v>1782</v>
      </c>
      <c r="F27" s="169"/>
      <c r="G27" s="45">
        <f t="shared" si="2"/>
        <v>1782</v>
      </c>
      <c r="H27" s="46">
        <f t="shared" si="2"/>
        <v>1643</v>
      </c>
      <c r="I27" s="46">
        <f t="shared" si="2"/>
        <v>1452</v>
      </c>
      <c r="J27" s="240">
        <f t="shared" si="2"/>
        <v>1190</v>
      </c>
      <c r="K27" s="34"/>
      <c r="L27" s="134"/>
      <c r="M27" s="168">
        <f>M30+M32</f>
        <v>1782</v>
      </c>
      <c r="N27" s="169"/>
      <c r="O27" s="45">
        <f>O30+O32</f>
        <v>1782</v>
      </c>
      <c r="P27" s="46">
        <f t="shared" si="3"/>
        <v>1643</v>
      </c>
      <c r="Q27" s="46">
        <f t="shared" si="3"/>
        <v>1452</v>
      </c>
      <c r="R27" s="240">
        <f t="shared" si="3"/>
        <v>1190</v>
      </c>
      <c r="S27" s="34"/>
      <c r="T27" s="149"/>
    </row>
    <row r="28" spans="1:20" ht="10.5" customHeight="1">
      <c r="A28" s="149"/>
      <c r="B28" s="34"/>
      <c r="C28" s="39"/>
      <c r="D28" s="134"/>
      <c r="E28" s="168"/>
      <c r="F28" s="170"/>
      <c r="G28" s="45"/>
      <c r="H28" s="46"/>
      <c r="I28" s="46"/>
      <c r="J28" s="240"/>
      <c r="K28" s="34"/>
      <c r="L28" s="134"/>
      <c r="M28" s="168"/>
      <c r="N28" s="170"/>
      <c r="O28" s="45"/>
      <c r="P28" s="46"/>
      <c r="Q28" s="46"/>
      <c r="R28" s="240"/>
      <c r="S28" s="34"/>
      <c r="T28" s="149"/>
    </row>
    <row r="29" spans="1:20" ht="12" customHeight="1">
      <c r="A29" s="149"/>
      <c r="B29" s="41"/>
      <c r="C29" s="39" t="s">
        <v>27</v>
      </c>
      <c r="D29" s="134"/>
      <c r="E29" s="168">
        <f>G29</f>
        <v>7233</v>
      </c>
      <c r="F29" s="134"/>
      <c r="G29" s="45">
        <f aca="true" t="shared" si="4" ref="G29:J32">G45+G85+G125</f>
        <v>7233</v>
      </c>
      <c r="H29" s="46">
        <f t="shared" si="4"/>
        <v>6819</v>
      </c>
      <c r="I29" s="46">
        <f t="shared" si="4"/>
        <v>6452</v>
      </c>
      <c r="J29" s="240">
        <f t="shared" si="4"/>
        <v>6242</v>
      </c>
      <c r="K29" s="41"/>
      <c r="L29" s="134"/>
      <c r="M29" s="168">
        <f>O29</f>
        <v>7233</v>
      </c>
      <c r="N29" s="134"/>
      <c r="O29" s="45">
        <f aca="true" t="shared" si="5" ref="O29:R31">O45+O85+O125</f>
        <v>7233</v>
      </c>
      <c r="P29" s="46">
        <f t="shared" si="5"/>
        <v>6819</v>
      </c>
      <c r="Q29" s="46">
        <f t="shared" si="5"/>
        <v>6452</v>
      </c>
      <c r="R29" s="240">
        <f t="shared" si="5"/>
        <v>6242</v>
      </c>
      <c r="S29" s="41"/>
      <c r="T29" s="149"/>
    </row>
    <row r="30" spans="1:20" ht="12" customHeight="1">
      <c r="A30" s="149"/>
      <c r="B30" s="41"/>
      <c r="C30" s="39" t="s">
        <v>52</v>
      </c>
      <c r="D30" s="134"/>
      <c r="E30" s="168">
        <f>G30</f>
        <v>933</v>
      </c>
      <c r="F30" s="134"/>
      <c r="G30" s="45">
        <f t="shared" si="4"/>
        <v>933</v>
      </c>
      <c r="H30" s="46">
        <f t="shared" si="4"/>
        <v>913</v>
      </c>
      <c r="I30" s="46">
        <f t="shared" si="4"/>
        <v>856</v>
      </c>
      <c r="J30" s="240">
        <f t="shared" si="4"/>
        <v>747</v>
      </c>
      <c r="K30" s="41"/>
      <c r="L30" s="134"/>
      <c r="M30" s="168">
        <f>O30</f>
        <v>933</v>
      </c>
      <c r="N30" s="134"/>
      <c r="O30" s="45">
        <f t="shared" si="5"/>
        <v>933</v>
      </c>
      <c r="P30" s="46">
        <f t="shared" si="5"/>
        <v>913</v>
      </c>
      <c r="Q30" s="46">
        <f t="shared" si="5"/>
        <v>856</v>
      </c>
      <c r="R30" s="240">
        <f t="shared" si="5"/>
        <v>747</v>
      </c>
      <c r="S30" s="41"/>
      <c r="T30" s="149"/>
    </row>
    <row r="31" spans="1:20" ht="12" customHeight="1">
      <c r="A31" s="149"/>
      <c r="B31" s="34"/>
      <c r="C31" s="39" t="s">
        <v>28</v>
      </c>
      <c r="D31" s="134"/>
      <c r="E31" s="168">
        <f>G31</f>
        <v>10001</v>
      </c>
      <c r="F31" s="169"/>
      <c r="G31" s="45">
        <f t="shared" si="4"/>
        <v>10001</v>
      </c>
      <c r="H31" s="46">
        <f t="shared" si="4"/>
        <v>9536</v>
      </c>
      <c r="I31" s="46">
        <f t="shared" si="4"/>
        <v>9107</v>
      </c>
      <c r="J31" s="240">
        <f t="shared" si="4"/>
        <v>8844</v>
      </c>
      <c r="K31" s="34"/>
      <c r="L31" s="134"/>
      <c r="M31" s="168">
        <f>O31</f>
        <v>10001</v>
      </c>
      <c r="N31" s="169"/>
      <c r="O31" s="45">
        <f t="shared" si="5"/>
        <v>10001</v>
      </c>
      <c r="P31" s="46">
        <f t="shared" si="5"/>
        <v>9536</v>
      </c>
      <c r="Q31" s="46">
        <f t="shared" si="5"/>
        <v>9107</v>
      </c>
      <c r="R31" s="240">
        <f t="shared" si="5"/>
        <v>8844</v>
      </c>
      <c r="S31" s="34"/>
      <c r="T31" s="149"/>
    </row>
    <row r="32" spans="1:20" ht="12" customHeight="1">
      <c r="A32" s="149"/>
      <c r="B32" s="34"/>
      <c r="C32" s="39" t="s">
        <v>52</v>
      </c>
      <c r="D32" s="134"/>
      <c r="E32" s="168">
        <f>G32</f>
        <v>849</v>
      </c>
      <c r="F32" s="169"/>
      <c r="G32" s="45">
        <f t="shared" si="4"/>
        <v>849</v>
      </c>
      <c r="H32" s="46">
        <f t="shared" si="4"/>
        <v>730</v>
      </c>
      <c r="I32" s="46">
        <f t="shared" si="4"/>
        <v>596</v>
      </c>
      <c r="J32" s="240">
        <f t="shared" si="4"/>
        <v>443</v>
      </c>
      <c r="K32" s="34"/>
      <c r="L32" s="134"/>
      <c r="M32" s="168">
        <f>O32</f>
        <v>849</v>
      </c>
      <c r="N32" s="169"/>
      <c r="O32" s="45">
        <f>O48+O88+O128</f>
        <v>849</v>
      </c>
      <c r="P32" s="46">
        <f>P48+P88+P128</f>
        <v>730</v>
      </c>
      <c r="Q32" s="46">
        <v>596</v>
      </c>
      <c r="R32" s="240">
        <v>443</v>
      </c>
      <c r="S32" s="34"/>
      <c r="T32" s="149"/>
    </row>
    <row r="33" spans="1:20" ht="12" customHeight="1">
      <c r="A33" s="149"/>
      <c r="B33" s="34"/>
      <c r="C33" s="34"/>
      <c r="D33" s="134"/>
      <c r="E33" s="160"/>
      <c r="F33" s="134"/>
      <c r="G33" s="21"/>
      <c r="H33" s="22"/>
      <c r="I33" s="22"/>
      <c r="J33" s="22"/>
      <c r="K33" s="34"/>
      <c r="L33" s="134"/>
      <c r="M33" s="160"/>
      <c r="N33" s="134"/>
      <c r="O33" s="21"/>
      <c r="P33" s="22"/>
      <c r="Q33" s="22"/>
      <c r="R33" s="22"/>
      <c r="S33" s="34"/>
      <c r="T33" s="149"/>
    </row>
    <row r="34" spans="1:20" ht="9" customHeight="1">
      <c r="A34" s="149"/>
      <c r="B34" s="149"/>
      <c r="C34" s="150"/>
      <c r="D34" s="149"/>
      <c r="E34" s="151"/>
      <c r="F34" s="151"/>
      <c r="G34" s="151"/>
      <c r="H34" s="151"/>
      <c r="I34" s="151"/>
      <c r="J34" s="151"/>
      <c r="K34" s="149"/>
      <c r="L34" s="149"/>
      <c r="M34" s="151"/>
      <c r="N34" s="151"/>
      <c r="O34" s="151"/>
      <c r="P34" s="151"/>
      <c r="Q34" s="151"/>
      <c r="R34" s="151"/>
      <c r="S34" s="149"/>
      <c r="T34" s="149"/>
    </row>
    <row r="35" spans="1:20" ht="9" customHeight="1">
      <c r="A35" s="49"/>
      <c r="B35" s="49"/>
      <c r="C35" s="51"/>
      <c r="D35" s="49"/>
      <c r="E35" s="52"/>
      <c r="F35" s="52"/>
      <c r="G35" s="52"/>
      <c r="H35" s="52"/>
      <c r="I35" s="52"/>
      <c r="J35" s="52"/>
      <c r="K35" s="49"/>
      <c r="L35" s="49"/>
      <c r="M35" s="52"/>
      <c r="N35" s="52"/>
      <c r="O35" s="52"/>
      <c r="P35" s="52"/>
      <c r="Q35" s="52"/>
      <c r="R35" s="52"/>
      <c r="S35" s="49"/>
      <c r="T35" s="49"/>
    </row>
    <row r="36" spans="1:20" ht="9" customHeight="1">
      <c r="A36" s="149"/>
      <c r="B36" s="149"/>
      <c r="C36" s="150"/>
      <c r="D36" s="149"/>
      <c r="E36" s="151"/>
      <c r="F36" s="151"/>
      <c r="G36" s="151"/>
      <c r="H36" s="151"/>
      <c r="I36" s="151"/>
      <c r="J36" s="151"/>
      <c r="K36" s="149"/>
      <c r="L36" s="149"/>
      <c r="M36" s="151"/>
      <c r="N36" s="151"/>
      <c r="O36" s="151"/>
      <c r="P36" s="151"/>
      <c r="Q36" s="151"/>
      <c r="R36" s="151"/>
      <c r="S36" s="149"/>
      <c r="T36" s="149"/>
    </row>
    <row r="37" spans="1:20" s="16" customFormat="1" ht="15" customHeight="1">
      <c r="A37" s="152"/>
      <c r="B37" s="19"/>
      <c r="C37" s="173" t="s">
        <v>29</v>
      </c>
      <c r="D37" s="133"/>
      <c r="E37" s="134">
        <v>2004</v>
      </c>
      <c r="F37" s="135"/>
      <c r="G37" s="21" t="s">
        <v>126</v>
      </c>
      <c r="H37" s="22" t="s">
        <v>127</v>
      </c>
      <c r="I37" s="22" t="s">
        <v>128</v>
      </c>
      <c r="J37" s="22" t="s">
        <v>119</v>
      </c>
      <c r="K37" s="53"/>
      <c r="L37" s="133"/>
      <c r="M37" s="134">
        <v>2004</v>
      </c>
      <c r="N37" s="135"/>
      <c r="O37" s="21" t="s">
        <v>126</v>
      </c>
      <c r="P37" s="22" t="s">
        <v>127</v>
      </c>
      <c r="Q37" s="22" t="s">
        <v>128</v>
      </c>
      <c r="R37" s="22" t="s">
        <v>119</v>
      </c>
      <c r="S37" s="19"/>
      <c r="T37" s="152"/>
    </row>
    <row r="38" spans="1:22" s="13" customFormat="1" ht="13.5" customHeight="1">
      <c r="A38" s="153"/>
      <c r="B38" s="25"/>
      <c r="C38" s="24"/>
      <c r="D38" s="137"/>
      <c r="E38" s="137"/>
      <c r="F38" s="137"/>
      <c r="G38" s="21"/>
      <c r="H38" s="22"/>
      <c r="I38" s="22"/>
      <c r="J38" s="22"/>
      <c r="K38" s="54"/>
      <c r="L38" s="137"/>
      <c r="M38" s="137"/>
      <c r="N38" s="137"/>
      <c r="O38" s="21"/>
      <c r="P38" s="22"/>
      <c r="Q38" s="22"/>
      <c r="R38" s="22"/>
      <c r="S38" s="25"/>
      <c r="T38" s="153"/>
      <c r="V38" s="14"/>
    </row>
    <row r="39" spans="1:22" s="13" customFormat="1" ht="13.5" customHeight="1">
      <c r="A39" s="153"/>
      <c r="B39" s="25"/>
      <c r="C39" s="24"/>
      <c r="D39" s="137"/>
      <c r="E39" s="137"/>
      <c r="F39" s="137"/>
      <c r="G39" s="56"/>
      <c r="H39" s="55"/>
      <c r="I39" s="55"/>
      <c r="J39" s="55"/>
      <c r="K39" s="54"/>
      <c r="L39" s="137"/>
      <c r="M39" s="137"/>
      <c r="N39" s="137"/>
      <c r="O39" s="56"/>
      <c r="P39" s="55"/>
      <c r="Q39" s="55"/>
      <c r="R39" s="55"/>
      <c r="S39" s="25"/>
      <c r="T39" s="153"/>
      <c r="V39" s="14"/>
    </row>
    <row r="40" spans="1:22" s="12" customFormat="1" ht="12" customHeight="1">
      <c r="A40" s="155"/>
      <c r="B40" s="48"/>
      <c r="C40" s="29" t="s">
        <v>175</v>
      </c>
      <c r="D40" s="161"/>
      <c r="E40" s="171">
        <f>G40</f>
        <v>0.87</v>
      </c>
      <c r="F40" s="161"/>
      <c r="G40" s="37">
        <v>0.87</v>
      </c>
      <c r="H40" s="38">
        <v>0.84</v>
      </c>
      <c r="I40" s="38">
        <v>0.82</v>
      </c>
      <c r="J40" s="237">
        <v>0.81</v>
      </c>
      <c r="K40" s="48"/>
      <c r="L40" s="161"/>
      <c r="M40" s="171">
        <f>O40</f>
        <v>0.87</v>
      </c>
      <c r="N40" s="161"/>
      <c r="O40" s="37">
        <v>0.87</v>
      </c>
      <c r="P40" s="38">
        <v>0.84</v>
      </c>
      <c r="Q40" s="38">
        <v>0.82</v>
      </c>
      <c r="R40" s="237">
        <v>0.81</v>
      </c>
      <c r="S40" s="48"/>
      <c r="T40" s="155"/>
      <c r="V40" s="17"/>
    </row>
    <row r="41" spans="1:22" ht="12" customHeight="1">
      <c r="A41" s="149"/>
      <c r="B41" s="34"/>
      <c r="C41" s="34"/>
      <c r="D41" s="134"/>
      <c r="E41" s="160"/>
      <c r="F41" s="134"/>
      <c r="G41" s="35"/>
      <c r="H41" s="34"/>
      <c r="I41" s="34"/>
      <c r="J41" s="34"/>
      <c r="K41" s="34"/>
      <c r="L41" s="134"/>
      <c r="M41" s="160"/>
      <c r="N41" s="134"/>
      <c r="O41" s="35"/>
      <c r="P41" s="34"/>
      <c r="Q41" s="34"/>
      <c r="R41" s="34"/>
      <c r="S41" s="34"/>
      <c r="T41" s="149"/>
      <c r="V41" s="5"/>
    </row>
    <row r="42" spans="1:22" s="12" customFormat="1" ht="12" customHeight="1">
      <c r="A42" s="155"/>
      <c r="B42" s="48"/>
      <c r="C42" s="29" t="s">
        <v>147</v>
      </c>
      <c r="D42" s="161"/>
      <c r="E42" s="172">
        <f>G42</f>
        <v>0.133</v>
      </c>
      <c r="F42" s="161"/>
      <c r="G42" s="108">
        <v>0.133</v>
      </c>
      <c r="H42" s="109">
        <v>0.131</v>
      </c>
      <c r="I42" s="109">
        <v>0.129</v>
      </c>
      <c r="J42" s="241">
        <v>0.128</v>
      </c>
      <c r="K42" s="48"/>
      <c r="L42" s="161"/>
      <c r="M42" s="172">
        <f>O42</f>
        <v>0.133</v>
      </c>
      <c r="N42" s="161"/>
      <c r="O42" s="108">
        <v>0.133</v>
      </c>
      <c r="P42" s="109">
        <v>0.131</v>
      </c>
      <c r="Q42" s="109">
        <v>0.129</v>
      </c>
      <c r="R42" s="241">
        <v>0.128</v>
      </c>
      <c r="S42" s="48"/>
      <c r="T42" s="155"/>
      <c r="V42" s="17"/>
    </row>
    <row r="43" spans="1:22" ht="12" customHeight="1">
      <c r="A43" s="149"/>
      <c r="B43" s="34"/>
      <c r="C43" s="34"/>
      <c r="D43" s="134"/>
      <c r="E43" s="160"/>
      <c r="F43" s="134"/>
      <c r="G43" s="35"/>
      <c r="H43" s="96"/>
      <c r="I43" s="96"/>
      <c r="J43" s="34"/>
      <c r="K43" s="34"/>
      <c r="L43" s="134"/>
      <c r="M43" s="160"/>
      <c r="N43" s="134"/>
      <c r="O43" s="35"/>
      <c r="P43" s="96"/>
      <c r="Q43" s="96"/>
      <c r="R43" s="34"/>
      <c r="S43" s="34"/>
      <c r="T43" s="149"/>
      <c r="V43" s="5"/>
    </row>
    <row r="44" spans="1:20" s="15" customFormat="1" ht="12" customHeight="1">
      <c r="A44" s="154"/>
      <c r="B44" s="32"/>
      <c r="C44" s="29" t="s">
        <v>26</v>
      </c>
      <c r="D44" s="157"/>
      <c r="E44" s="167">
        <f>G44</f>
        <v>9511</v>
      </c>
      <c r="F44" s="157"/>
      <c r="G44" s="42">
        <f>G45+G47</f>
        <v>9511</v>
      </c>
      <c r="H44" s="43">
        <f>H45+H47</f>
        <v>9065</v>
      </c>
      <c r="I44" s="43">
        <f>I45+I47</f>
        <v>8716</v>
      </c>
      <c r="J44" s="239">
        <f>J45+J47</f>
        <v>8448</v>
      </c>
      <c r="K44" s="32"/>
      <c r="L44" s="157"/>
      <c r="M44" s="167">
        <f>O44</f>
        <v>9511</v>
      </c>
      <c r="N44" s="157"/>
      <c r="O44" s="42">
        <f>O45+O47</f>
        <v>9511</v>
      </c>
      <c r="P44" s="43">
        <f>P45+P47</f>
        <v>9065</v>
      </c>
      <c r="Q44" s="43">
        <f>Q45+Q47</f>
        <v>8716</v>
      </c>
      <c r="R44" s="239">
        <f>R45+R47</f>
        <v>8448</v>
      </c>
      <c r="S44" s="32"/>
      <c r="T44" s="154"/>
    </row>
    <row r="45" spans="1:20" ht="12" customHeight="1">
      <c r="A45" s="149"/>
      <c r="B45" s="41"/>
      <c r="C45" s="39" t="s">
        <v>27</v>
      </c>
      <c r="D45" s="134"/>
      <c r="E45" s="168">
        <f>G45</f>
        <v>4724</v>
      </c>
      <c r="F45" s="134"/>
      <c r="G45" s="45">
        <v>4724</v>
      </c>
      <c r="H45" s="46">
        <v>4426</v>
      </c>
      <c r="I45" s="46">
        <v>4185</v>
      </c>
      <c r="J45" s="240">
        <v>3995</v>
      </c>
      <c r="K45" s="41"/>
      <c r="L45" s="134"/>
      <c r="M45" s="168">
        <f>O45</f>
        <v>4724</v>
      </c>
      <c r="N45" s="134"/>
      <c r="O45" s="45">
        <v>4724</v>
      </c>
      <c r="P45" s="46">
        <v>4426</v>
      </c>
      <c r="Q45" s="46">
        <v>4185</v>
      </c>
      <c r="R45" s="240">
        <v>3995</v>
      </c>
      <c r="S45" s="41"/>
      <c r="T45" s="149"/>
    </row>
    <row r="46" spans="1:20" ht="12" customHeight="1">
      <c r="A46" s="149"/>
      <c r="B46" s="41"/>
      <c r="C46" s="39" t="s">
        <v>52</v>
      </c>
      <c r="D46" s="134"/>
      <c r="E46" s="168">
        <f>G46</f>
        <v>670</v>
      </c>
      <c r="F46" s="134"/>
      <c r="G46" s="45">
        <v>670</v>
      </c>
      <c r="H46" s="46">
        <v>653</v>
      </c>
      <c r="I46" s="46">
        <v>582</v>
      </c>
      <c r="J46" s="240">
        <v>470</v>
      </c>
      <c r="K46" s="41"/>
      <c r="L46" s="134"/>
      <c r="M46" s="168">
        <f>O46</f>
        <v>670</v>
      </c>
      <c r="N46" s="134"/>
      <c r="O46" s="45">
        <v>670</v>
      </c>
      <c r="P46" s="46">
        <v>653</v>
      </c>
      <c r="Q46" s="46">
        <v>582</v>
      </c>
      <c r="R46" s="240">
        <v>470</v>
      </c>
      <c r="S46" s="41"/>
      <c r="T46" s="149"/>
    </row>
    <row r="47" spans="1:20" ht="12" customHeight="1">
      <c r="A47" s="149"/>
      <c r="B47" s="34"/>
      <c r="C47" s="39" t="s">
        <v>28</v>
      </c>
      <c r="D47" s="134"/>
      <c r="E47" s="168">
        <f>G47</f>
        <v>4787</v>
      </c>
      <c r="F47" s="134"/>
      <c r="G47" s="45">
        <v>4787</v>
      </c>
      <c r="H47" s="46">
        <v>4639</v>
      </c>
      <c r="I47" s="46">
        <v>4531</v>
      </c>
      <c r="J47" s="240">
        <v>4453</v>
      </c>
      <c r="K47" s="34"/>
      <c r="L47" s="134"/>
      <c r="M47" s="168">
        <f>O47</f>
        <v>4787</v>
      </c>
      <c r="N47" s="134"/>
      <c r="O47" s="45">
        <v>4787</v>
      </c>
      <c r="P47" s="46">
        <v>4639</v>
      </c>
      <c r="Q47" s="46">
        <v>4531</v>
      </c>
      <c r="R47" s="240">
        <v>4453</v>
      </c>
      <c r="S47" s="34"/>
      <c r="T47" s="149"/>
    </row>
    <row r="48" spans="1:20" ht="12" customHeight="1">
      <c r="A48" s="149"/>
      <c r="B48" s="34"/>
      <c r="C48" s="39" t="s">
        <v>52</v>
      </c>
      <c r="D48" s="134"/>
      <c r="E48" s="168">
        <f>G48</f>
        <v>423</v>
      </c>
      <c r="F48" s="134"/>
      <c r="G48" s="45">
        <v>423</v>
      </c>
      <c r="H48" s="46">
        <v>349</v>
      </c>
      <c r="I48" s="46">
        <v>273</v>
      </c>
      <c r="J48" s="240">
        <v>181</v>
      </c>
      <c r="K48" s="34"/>
      <c r="L48" s="134"/>
      <c r="M48" s="168">
        <f>O48</f>
        <v>423</v>
      </c>
      <c r="N48" s="134"/>
      <c r="O48" s="45">
        <v>423</v>
      </c>
      <c r="P48" s="46">
        <v>349</v>
      </c>
      <c r="Q48" s="46">
        <v>273</v>
      </c>
      <c r="R48" s="240">
        <v>181</v>
      </c>
      <c r="S48" s="34"/>
      <c r="T48" s="149"/>
    </row>
    <row r="49" spans="1:22" ht="12" customHeight="1">
      <c r="A49" s="149"/>
      <c r="B49" s="34"/>
      <c r="C49" s="34"/>
      <c r="D49" s="134"/>
      <c r="E49" s="160"/>
      <c r="F49" s="134"/>
      <c r="G49" s="35"/>
      <c r="H49" s="34"/>
      <c r="I49" s="34"/>
      <c r="J49" s="34"/>
      <c r="K49" s="34"/>
      <c r="L49" s="134"/>
      <c r="M49" s="160"/>
      <c r="N49" s="134"/>
      <c r="O49" s="35"/>
      <c r="P49" s="34"/>
      <c r="Q49" s="34"/>
      <c r="R49" s="34"/>
      <c r="S49" s="34"/>
      <c r="T49" s="149"/>
      <c r="V49" s="5"/>
    </row>
    <row r="50" spans="1:22" s="12" customFormat="1" ht="12" customHeight="1">
      <c r="A50" s="155"/>
      <c r="B50" s="48"/>
      <c r="C50" s="29" t="s">
        <v>30</v>
      </c>
      <c r="D50" s="161"/>
      <c r="E50" s="171">
        <f>G50</f>
        <v>0.09</v>
      </c>
      <c r="F50" s="161"/>
      <c r="G50" s="37">
        <v>0.09</v>
      </c>
      <c r="H50" s="38">
        <v>0.09</v>
      </c>
      <c r="I50" s="38">
        <v>0.09</v>
      </c>
      <c r="J50" s="237">
        <v>0.1</v>
      </c>
      <c r="K50" s="48"/>
      <c r="L50" s="161"/>
      <c r="M50" s="171">
        <f>O50</f>
        <v>0.09</v>
      </c>
      <c r="N50" s="161"/>
      <c r="O50" s="37">
        <v>0.09</v>
      </c>
      <c r="P50" s="38">
        <v>0.09</v>
      </c>
      <c r="Q50" s="38">
        <v>0.09</v>
      </c>
      <c r="R50" s="237">
        <v>0.1</v>
      </c>
      <c r="S50" s="48"/>
      <c r="T50" s="155"/>
      <c r="V50" s="17"/>
    </row>
    <row r="51" spans="1:22" ht="12" customHeight="1">
      <c r="A51" s="149"/>
      <c r="B51" s="34"/>
      <c r="C51" s="34"/>
      <c r="D51" s="134"/>
      <c r="E51" s="160"/>
      <c r="F51" s="134"/>
      <c r="G51" s="35"/>
      <c r="H51" s="34"/>
      <c r="I51" s="34"/>
      <c r="J51" s="34"/>
      <c r="K51" s="34"/>
      <c r="L51" s="134"/>
      <c r="M51" s="160"/>
      <c r="N51" s="134"/>
      <c r="O51" s="35"/>
      <c r="P51" s="34"/>
      <c r="Q51" s="34"/>
      <c r="R51" s="34"/>
      <c r="S51" s="34"/>
      <c r="T51" s="149"/>
      <c r="V51" s="5"/>
    </row>
    <row r="52" spans="1:20" s="15" customFormat="1" ht="12" customHeight="1">
      <c r="A52" s="154"/>
      <c r="B52" s="32"/>
      <c r="C52" s="29" t="s">
        <v>31</v>
      </c>
      <c r="D52" s="157"/>
      <c r="E52" s="158">
        <v>22</v>
      </c>
      <c r="F52" s="157"/>
      <c r="G52" s="30">
        <v>22</v>
      </c>
      <c r="H52" s="31">
        <v>22</v>
      </c>
      <c r="I52" s="31">
        <v>22</v>
      </c>
      <c r="J52" s="235">
        <v>21</v>
      </c>
      <c r="K52" s="32"/>
      <c r="L52" s="157"/>
      <c r="M52" s="158">
        <v>24</v>
      </c>
      <c r="N52" s="157"/>
      <c r="O52" s="30">
        <v>24</v>
      </c>
      <c r="P52" s="31">
        <v>24</v>
      </c>
      <c r="Q52" s="31">
        <v>24</v>
      </c>
      <c r="R52" s="235">
        <v>23</v>
      </c>
      <c r="S52" s="32"/>
      <c r="T52" s="154"/>
    </row>
    <row r="53" spans="1:20" ht="12" customHeight="1">
      <c r="A53" s="149"/>
      <c r="B53" s="41"/>
      <c r="C53" s="39" t="s">
        <v>32</v>
      </c>
      <c r="D53" s="134"/>
      <c r="E53" s="159">
        <v>38</v>
      </c>
      <c r="F53" s="134"/>
      <c r="G53" s="66">
        <v>37</v>
      </c>
      <c r="H53" s="67">
        <v>38</v>
      </c>
      <c r="I53" s="67">
        <v>38</v>
      </c>
      <c r="J53" s="236">
        <v>37</v>
      </c>
      <c r="K53" s="41"/>
      <c r="L53" s="134"/>
      <c r="M53" s="159">
        <v>41</v>
      </c>
      <c r="N53" s="134"/>
      <c r="O53" s="66">
        <v>40</v>
      </c>
      <c r="P53" s="67">
        <v>42</v>
      </c>
      <c r="Q53" s="67">
        <v>41</v>
      </c>
      <c r="R53" s="236">
        <v>40</v>
      </c>
      <c r="S53" s="41"/>
      <c r="T53" s="149"/>
    </row>
    <row r="54" spans="1:20" ht="12" customHeight="1">
      <c r="A54" s="149"/>
      <c r="B54" s="41"/>
      <c r="C54" s="39" t="s">
        <v>33</v>
      </c>
      <c r="D54" s="134"/>
      <c r="E54" s="159">
        <v>7</v>
      </c>
      <c r="F54" s="134"/>
      <c r="G54" s="66">
        <v>7</v>
      </c>
      <c r="H54" s="67">
        <v>7</v>
      </c>
      <c r="I54" s="67">
        <v>7</v>
      </c>
      <c r="J54" s="236">
        <v>7</v>
      </c>
      <c r="K54" s="41"/>
      <c r="L54" s="134"/>
      <c r="M54" s="159">
        <v>8</v>
      </c>
      <c r="N54" s="134"/>
      <c r="O54" s="66">
        <v>8</v>
      </c>
      <c r="P54" s="67">
        <v>8</v>
      </c>
      <c r="Q54" s="67">
        <v>8</v>
      </c>
      <c r="R54" s="236">
        <v>8</v>
      </c>
      <c r="S54" s="41"/>
      <c r="T54" s="149"/>
    </row>
    <row r="55" spans="1:22" ht="12" customHeight="1">
      <c r="A55" s="149"/>
      <c r="B55" s="34"/>
      <c r="C55" s="34"/>
      <c r="D55" s="134"/>
      <c r="E55" s="160"/>
      <c r="F55" s="134"/>
      <c r="G55" s="35"/>
      <c r="H55" s="34"/>
      <c r="I55" s="34"/>
      <c r="J55" s="34"/>
      <c r="K55" s="34"/>
      <c r="L55" s="134"/>
      <c r="M55" s="160"/>
      <c r="N55" s="134"/>
      <c r="O55" s="35"/>
      <c r="P55" s="34"/>
      <c r="Q55" s="34"/>
      <c r="R55" s="34"/>
      <c r="S55" s="34"/>
      <c r="T55" s="149"/>
      <c r="V55" s="5"/>
    </row>
    <row r="56" spans="1:22" s="12" customFormat="1" ht="12" customHeight="1">
      <c r="A56" s="155"/>
      <c r="B56" s="48"/>
      <c r="C56" s="29" t="s">
        <v>34</v>
      </c>
      <c r="D56" s="161"/>
      <c r="E56" s="171">
        <v>0.15</v>
      </c>
      <c r="F56" s="161"/>
      <c r="G56" s="37">
        <v>0.16</v>
      </c>
      <c r="H56" s="38">
        <v>0.15</v>
      </c>
      <c r="I56" s="38">
        <v>0.16</v>
      </c>
      <c r="J56" s="237">
        <v>0.15</v>
      </c>
      <c r="K56" s="48"/>
      <c r="L56" s="161"/>
      <c r="M56" s="171">
        <v>0.16</v>
      </c>
      <c r="N56" s="161"/>
      <c r="O56" s="37">
        <v>0.16</v>
      </c>
      <c r="P56" s="38">
        <v>0.16</v>
      </c>
      <c r="Q56" s="38">
        <v>0.16</v>
      </c>
      <c r="R56" s="237">
        <v>0.16</v>
      </c>
      <c r="S56" s="48"/>
      <c r="T56" s="155"/>
      <c r="V56" s="17"/>
    </row>
    <row r="57" spans="1:22" ht="12" customHeight="1">
      <c r="A57" s="149"/>
      <c r="B57" s="34"/>
      <c r="C57" s="34"/>
      <c r="D57" s="134"/>
      <c r="E57" s="160"/>
      <c r="F57" s="134"/>
      <c r="G57" s="35"/>
      <c r="H57" s="34"/>
      <c r="I57" s="34"/>
      <c r="J57" s="34"/>
      <c r="K57" s="34"/>
      <c r="L57" s="134"/>
      <c r="M57" s="160"/>
      <c r="N57" s="134"/>
      <c r="O57" s="35"/>
      <c r="P57" s="34"/>
      <c r="Q57" s="34"/>
      <c r="R57" s="34"/>
      <c r="S57" s="34"/>
      <c r="T57" s="149"/>
      <c r="V57" s="5"/>
    </row>
    <row r="58" spans="1:20" s="15" customFormat="1" ht="12" customHeight="1">
      <c r="A58" s="154"/>
      <c r="B58" s="32"/>
      <c r="C58" s="29" t="s">
        <v>42</v>
      </c>
      <c r="D58" s="157"/>
      <c r="E58" s="167">
        <v>76</v>
      </c>
      <c r="F58" s="157"/>
      <c r="G58" s="42">
        <v>76</v>
      </c>
      <c r="H58" s="43">
        <v>77</v>
      </c>
      <c r="I58" s="43">
        <v>76</v>
      </c>
      <c r="J58" s="239">
        <v>74</v>
      </c>
      <c r="K58" s="32"/>
      <c r="L58" s="157"/>
      <c r="M58" s="167">
        <v>76</v>
      </c>
      <c r="N58" s="157"/>
      <c r="O58" s="42">
        <v>76</v>
      </c>
      <c r="P58" s="43">
        <v>77</v>
      </c>
      <c r="Q58" s="43">
        <v>76</v>
      </c>
      <c r="R58" s="239">
        <v>74</v>
      </c>
      <c r="S58" s="32"/>
      <c r="T58" s="154"/>
    </row>
    <row r="59" spans="1:20" ht="12" customHeight="1">
      <c r="A59" s="149"/>
      <c r="B59" s="41"/>
      <c r="C59" s="39" t="s">
        <v>43</v>
      </c>
      <c r="D59" s="134"/>
      <c r="E59" s="168">
        <v>134</v>
      </c>
      <c r="F59" s="134"/>
      <c r="G59" s="45">
        <v>133</v>
      </c>
      <c r="H59" s="46">
        <v>135</v>
      </c>
      <c r="I59" s="46">
        <v>135</v>
      </c>
      <c r="J59" s="240">
        <v>131</v>
      </c>
      <c r="K59" s="41"/>
      <c r="L59" s="134"/>
      <c r="M59" s="168">
        <v>134</v>
      </c>
      <c r="N59" s="134"/>
      <c r="O59" s="45">
        <v>133</v>
      </c>
      <c r="P59" s="46">
        <v>135</v>
      </c>
      <c r="Q59" s="46">
        <v>135</v>
      </c>
      <c r="R59" s="240">
        <v>131</v>
      </c>
      <c r="S59" s="41"/>
      <c r="T59" s="149"/>
    </row>
    <row r="60" spans="1:20" ht="12" customHeight="1">
      <c r="A60" s="149"/>
      <c r="B60" s="34"/>
      <c r="C60" s="39" t="s">
        <v>44</v>
      </c>
      <c r="D60" s="134"/>
      <c r="E60" s="168">
        <v>22</v>
      </c>
      <c r="F60" s="134"/>
      <c r="G60" s="45">
        <v>21</v>
      </c>
      <c r="H60" s="46">
        <v>22</v>
      </c>
      <c r="I60" s="46">
        <v>23</v>
      </c>
      <c r="J60" s="240">
        <v>23</v>
      </c>
      <c r="K60" s="34"/>
      <c r="L60" s="134"/>
      <c r="M60" s="168">
        <v>22</v>
      </c>
      <c r="N60" s="134"/>
      <c r="O60" s="45">
        <v>21</v>
      </c>
      <c r="P60" s="46">
        <v>22</v>
      </c>
      <c r="Q60" s="46">
        <v>23</v>
      </c>
      <c r="R60" s="240">
        <v>23</v>
      </c>
      <c r="S60" s="34"/>
      <c r="T60" s="149"/>
    </row>
    <row r="61" spans="1:22" ht="12" customHeight="1">
      <c r="A61" s="149"/>
      <c r="B61" s="34"/>
      <c r="C61" s="34"/>
      <c r="D61" s="134"/>
      <c r="E61" s="160"/>
      <c r="F61" s="134"/>
      <c r="G61" s="35"/>
      <c r="H61" s="34"/>
      <c r="I61" s="34"/>
      <c r="J61" s="34"/>
      <c r="K61" s="34"/>
      <c r="L61" s="134"/>
      <c r="M61" s="160"/>
      <c r="N61" s="134"/>
      <c r="O61" s="35"/>
      <c r="P61" s="34"/>
      <c r="Q61" s="34"/>
      <c r="R61" s="34"/>
      <c r="S61" s="34"/>
      <c r="T61" s="149"/>
      <c r="V61" s="5"/>
    </row>
    <row r="62" spans="1:20" s="15" customFormat="1" ht="12" customHeight="1">
      <c r="A62" s="154"/>
      <c r="B62" s="32"/>
      <c r="C62" s="29" t="s">
        <v>60</v>
      </c>
      <c r="D62" s="157"/>
      <c r="E62" s="158">
        <v>158</v>
      </c>
      <c r="F62" s="157"/>
      <c r="G62" s="30">
        <v>146</v>
      </c>
      <c r="H62" s="31">
        <v>191</v>
      </c>
      <c r="I62" s="31">
        <v>167</v>
      </c>
      <c r="J62" s="235">
        <v>129</v>
      </c>
      <c r="K62" s="32"/>
      <c r="L62" s="157"/>
      <c r="M62" s="158">
        <v>165</v>
      </c>
      <c r="N62" s="157"/>
      <c r="O62" s="30">
        <v>152</v>
      </c>
      <c r="P62" s="31">
        <v>198</v>
      </c>
      <c r="Q62" s="31">
        <v>174</v>
      </c>
      <c r="R62" s="235">
        <v>137</v>
      </c>
      <c r="S62" s="32"/>
      <c r="T62" s="154"/>
    </row>
    <row r="63" spans="1:20" ht="12" customHeight="1">
      <c r="A63" s="149"/>
      <c r="B63" s="41"/>
      <c r="C63" s="39" t="s">
        <v>61</v>
      </c>
      <c r="D63" s="134"/>
      <c r="E63" s="159">
        <v>250</v>
      </c>
      <c r="F63" s="134"/>
      <c r="G63" s="66">
        <v>239</v>
      </c>
      <c r="H63" s="67">
        <v>294</v>
      </c>
      <c r="I63" s="67">
        <v>254</v>
      </c>
      <c r="J63" s="236">
        <v>207</v>
      </c>
      <c r="K63" s="41"/>
      <c r="L63" s="134"/>
      <c r="M63" s="159">
        <v>255</v>
      </c>
      <c r="N63" s="134"/>
      <c r="O63" s="66">
        <v>243</v>
      </c>
      <c r="P63" s="67">
        <v>300</v>
      </c>
      <c r="Q63" s="67">
        <v>258</v>
      </c>
      <c r="R63" s="236">
        <v>213</v>
      </c>
      <c r="S63" s="41"/>
      <c r="T63" s="149"/>
    </row>
    <row r="64" spans="1:20" ht="12" customHeight="1">
      <c r="A64" s="149"/>
      <c r="B64" s="41"/>
      <c r="C64" s="39" t="s">
        <v>37</v>
      </c>
      <c r="D64" s="134"/>
      <c r="E64" s="159">
        <v>50</v>
      </c>
      <c r="F64" s="134"/>
      <c r="G64" s="66">
        <v>29</v>
      </c>
      <c r="H64" s="67">
        <v>62</v>
      </c>
      <c r="I64" s="67">
        <v>62</v>
      </c>
      <c r="J64" s="236">
        <v>54</v>
      </c>
      <c r="K64" s="41"/>
      <c r="L64" s="134"/>
      <c r="M64" s="159">
        <v>60</v>
      </c>
      <c r="N64" s="134"/>
      <c r="O64" s="66">
        <v>38</v>
      </c>
      <c r="P64" s="67">
        <v>72</v>
      </c>
      <c r="Q64" s="67">
        <v>73</v>
      </c>
      <c r="R64" s="236">
        <v>65</v>
      </c>
      <c r="S64" s="41"/>
      <c r="T64" s="149"/>
    </row>
    <row r="65" spans="1:20" ht="12" customHeight="1">
      <c r="A65" s="149"/>
      <c r="B65" s="41"/>
      <c r="C65" s="39"/>
      <c r="D65" s="134"/>
      <c r="E65" s="162"/>
      <c r="F65" s="134"/>
      <c r="G65" s="73"/>
      <c r="H65" s="80"/>
      <c r="I65" s="80"/>
      <c r="J65" s="80"/>
      <c r="K65" s="41"/>
      <c r="L65" s="134"/>
      <c r="M65" s="162"/>
      <c r="N65" s="134"/>
      <c r="O65" s="73"/>
      <c r="P65" s="80"/>
      <c r="Q65" s="80"/>
      <c r="R65" s="80"/>
      <c r="S65" s="41"/>
      <c r="T65" s="149"/>
    </row>
    <row r="66" spans="1:20" ht="12" customHeight="1">
      <c r="A66" s="149"/>
      <c r="B66" s="41"/>
      <c r="C66" s="29" t="s">
        <v>76</v>
      </c>
      <c r="D66" s="157"/>
      <c r="E66" s="158">
        <v>168</v>
      </c>
      <c r="F66" s="157"/>
      <c r="G66" s="30">
        <v>163</v>
      </c>
      <c r="H66" s="31">
        <v>169</v>
      </c>
      <c r="I66" s="31">
        <v>170</v>
      </c>
      <c r="J66" s="235">
        <v>175</v>
      </c>
      <c r="K66" s="41"/>
      <c r="L66" s="157"/>
      <c r="M66" s="158">
        <v>168</v>
      </c>
      <c r="N66" s="157"/>
      <c r="O66" s="30">
        <v>163</v>
      </c>
      <c r="P66" s="31">
        <v>169</v>
      </c>
      <c r="Q66" s="31">
        <v>170</v>
      </c>
      <c r="R66" s="235">
        <v>175</v>
      </c>
      <c r="S66" s="41"/>
      <c r="T66" s="149"/>
    </row>
    <row r="67" spans="1:22" ht="12" customHeight="1">
      <c r="A67" s="149"/>
      <c r="B67" s="34"/>
      <c r="C67" s="34"/>
      <c r="D67" s="134"/>
      <c r="E67" s="160"/>
      <c r="F67" s="134"/>
      <c r="G67" s="35"/>
      <c r="H67" s="34"/>
      <c r="I67" s="34"/>
      <c r="J67" s="34"/>
      <c r="K67" s="34"/>
      <c r="L67" s="134"/>
      <c r="M67" s="160"/>
      <c r="N67" s="134"/>
      <c r="O67" s="35"/>
      <c r="P67" s="34"/>
      <c r="Q67" s="34"/>
      <c r="R67" s="34"/>
      <c r="S67" s="34"/>
      <c r="T67" s="149"/>
      <c r="V67" s="5"/>
    </row>
    <row r="68" spans="1:20" s="15" customFormat="1" ht="12" customHeight="1">
      <c r="A68" s="154"/>
      <c r="B68" s="32"/>
      <c r="C68" s="29" t="s">
        <v>38</v>
      </c>
      <c r="D68" s="161"/>
      <c r="E68" s="163">
        <v>0.2</v>
      </c>
      <c r="F68" s="161"/>
      <c r="G68" s="37">
        <v>0.21</v>
      </c>
      <c r="H68" s="38">
        <v>0.19</v>
      </c>
      <c r="I68" s="38">
        <v>0.2</v>
      </c>
      <c r="J68" s="237">
        <v>0.21</v>
      </c>
      <c r="K68" s="32"/>
      <c r="L68" s="161"/>
      <c r="M68" s="163">
        <v>0.2</v>
      </c>
      <c r="N68" s="161"/>
      <c r="O68" s="37">
        <v>0.21</v>
      </c>
      <c r="P68" s="38">
        <v>0.19</v>
      </c>
      <c r="Q68" s="38">
        <v>0.2</v>
      </c>
      <c r="R68" s="237">
        <v>0.21</v>
      </c>
      <c r="S68" s="32"/>
      <c r="T68" s="154"/>
    </row>
    <row r="69" spans="1:20" ht="12" customHeight="1">
      <c r="A69" s="149"/>
      <c r="B69" s="41"/>
      <c r="C69" s="39" t="s">
        <v>39</v>
      </c>
      <c r="D69" s="136"/>
      <c r="E69" s="164">
        <v>0.19</v>
      </c>
      <c r="F69" s="136"/>
      <c r="G69" s="44">
        <v>0.2</v>
      </c>
      <c r="H69" s="40">
        <v>0.17</v>
      </c>
      <c r="I69" s="40">
        <v>0.19</v>
      </c>
      <c r="J69" s="238">
        <v>0.22</v>
      </c>
      <c r="K69" s="41"/>
      <c r="L69" s="136"/>
      <c r="M69" s="164">
        <v>0.19</v>
      </c>
      <c r="N69" s="136"/>
      <c r="O69" s="44">
        <v>0.2</v>
      </c>
      <c r="P69" s="40">
        <v>0.17</v>
      </c>
      <c r="Q69" s="40">
        <v>0.19</v>
      </c>
      <c r="R69" s="238">
        <v>0.22</v>
      </c>
      <c r="S69" s="41"/>
      <c r="T69" s="149"/>
    </row>
    <row r="70" spans="1:20" ht="12" customHeight="1">
      <c r="A70" s="149"/>
      <c r="B70" s="41"/>
      <c r="C70" s="39" t="s">
        <v>40</v>
      </c>
      <c r="D70" s="136"/>
      <c r="E70" s="165">
        <v>0.21</v>
      </c>
      <c r="F70" s="136"/>
      <c r="G70" s="44">
        <v>0.23</v>
      </c>
      <c r="H70" s="40">
        <v>0.2</v>
      </c>
      <c r="I70" s="40">
        <v>0.21</v>
      </c>
      <c r="J70" s="238">
        <v>0.21</v>
      </c>
      <c r="K70" s="41"/>
      <c r="L70" s="136"/>
      <c r="M70" s="165">
        <v>0.21</v>
      </c>
      <c r="N70" s="136"/>
      <c r="O70" s="44">
        <v>0.23</v>
      </c>
      <c r="P70" s="40">
        <v>0.2</v>
      </c>
      <c r="Q70" s="40">
        <v>0.21</v>
      </c>
      <c r="R70" s="238">
        <v>0.21</v>
      </c>
      <c r="S70" s="41"/>
      <c r="T70" s="149"/>
    </row>
    <row r="71" spans="1:20" ht="9" customHeight="1">
      <c r="A71" s="149"/>
      <c r="B71" s="34"/>
      <c r="C71" s="34"/>
      <c r="D71" s="166"/>
      <c r="E71" s="166"/>
      <c r="F71" s="166"/>
      <c r="G71" s="36"/>
      <c r="H71" s="69"/>
      <c r="I71" s="69"/>
      <c r="J71" s="69"/>
      <c r="K71" s="34"/>
      <c r="L71" s="166"/>
      <c r="M71" s="166"/>
      <c r="N71" s="166"/>
      <c r="O71" s="36"/>
      <c r="P71" s="69"/>
      <c r="Q71" s="69"/>
      <c r="R71" s="69"/>
      <c r="S71" s="34"/>
      <c r="T71" s="149"/>
    </row>
    <row r="72" spans="1:20" ht="6.75" customHeight="1">
      <c r="A72" s="149"/>
      <c r="B72" s="149"/>
      <c r="C72" s="150"/>
      <c r="D72" s="149"/>
      <c r="E72" s="151"/>
      <c r="F72" s="151"/>
      <c r="G72" s="151"/>
      <c r="H72" s="151"/>
      <c r="I72" s="151"/>
      <c r="J72" s="151"/>
      <c r="K72" s="149"/>
      <c r="L72" s="149"/>
      <c r="M72" s="151"/>
      <c r="N72" s="151"/>
      <c r="O72" s="151"/>
      <c r="P72" s="151"/>
      <c r="Q72" s="151"/>
      <c r="R72" s="151"/>
      <c r="S72" s="149"/>
      <c r="T72" s="149"/>
    </row>
    <row r="73" spans="1:20" ht="13.5" customHeight="1">
      <c r="A73" s="2"/>
      <c r="B73" s="79" t="s">
        <v>161</v>
      </c>
      <c r="C73" s="220"/>
      <c r="D73" s="2"/>
      <c r="E73" s="4"/>
      <c r="F73" s="4"/>
      <c r="G73" s="2"/>
      <c r="H73" s="2"/>
      <c r="I73" s="2"/>
      <c r="J73" s="4"/>
      <c r="K73" s="2"/>
      <c r="L73" s="2"/>
      <c r="M73" s="4"/>
      <c r="N73" s="4"/>
      <c r="O73" s="2"/>
      <c r="P73" s="2"/>
      <c r="Q73" s="2"/>
      <c r="R73" s="3"/>
      <c r="S73" s="2"/>
      <c r="T73" s="2"/>
    </row>
    <row r="74" spans="1:20" ht="9" customHeight="1">
      <c r="A74" s="49"/>
      <c r="B74" s="49"/>
      <c r="C74" s="74"/>
      <c r="D74" s="49"/>
      <c r="E74" s="52"/>
      <c r="F74" s="52"/>
      <c r="G74" s="52"/>
      <c r="H74" s="52"/>
      <c r="I74" s="52"/>
      <c r="J74" s="52"/>
      <c r="K74" s="49"/>
      <c r="L74" s="49"/>
      <c r="M74" s="52"/>
      <c r="N74" s="52"/>
      <c r="O74" s="52"/>
      <c r="P74" s="52"/>
      <c r="Q74" s="52"/>
      <c r="R74" s="52"/>
      <c r="S74" s="49"/>
      <c r="T74" s="49"/>
    </row>
    <row r="75" spans="1:20" ht="9" customHeight="1">
      <c r="A75" s="149"/>
      <c r="B75" s="149"/>
      <c r="C75" s="150"/>
      <c r="D75" s="149"/>
      <c r="E75" s="151"/>
      <c r="F75" s="151"/>
      <c r="G75" s="151"/>
      <c r="H75" s="151"/>
      <c r="I75" s="151"/>
      <c r="J75" s="151"/>
      <c r="K75" s="149"/>
      <c r="L75" s="149"/>
      <c r="M75" s="151"/>
      <c r="N75" s="151"/>
      <c r="O75" s="151"/>
      <c r="P75" s="151"/>
      <c r="Q75" s="151"/>
      <c r="R75" s="151"/>
      <c r="S75" s="149"/>
      <c r="T75" s="149"/>
    </row>
    <row r="76" spans="1:20" ht="13.5" customHeight="1">
      <c r="A76" s="149"/>
      <c r="B76" s="19"/>
      <c r="C76" s="173" t="s">
        <v>41</v>
      </c>
      <c r="D76" s="133"/>
      <c r="E76" s="384" t="s">
        <v>208</v>
      </c>
      <c r="F76" s="385"/>
      <c r="G76" s="385"/>
      <c r="H76" s="385"/>
      <c r="I76" s="385"/>
      <c r="J76" s="386"/>
      <c r="K76" s="55"/>
      <c r="L76" s="135"/>
      <c r="M76" s="384" t="s">
        <v>210</v>
      </c>
      <c r="N76" s="385"/>
      <c r="O76" s="385"/>
      <c r="P76" s="385"/>
      <c r="Q76" s="385"/>
      <c r="R76" s="386"/>
      <c r="S76" s="54"/>
      <c r="T76" s="149"/>
    </row>
    <row r="77" spans="1:20" s="16" customFormat="1" ht="15" customHeight="1">
      <c r="A77" s="152"/>
      <c r="D77" s="133"/>
      <c r="E77" s="134">
        <v>2004</v>
      </c>
      <c r="F77" s="135"/>
      <c r="G77" s="21" t="s">
        <v>126</v>
      </c>
      <c r="H77" s="22" t="s">
        <v>127</v>
      </c>
      <c r="I77" s="22" t="s">
        <v>128</v>
      </c>
      <c r="J77" s="22" t="s">
        <v>119</v>
      </c>
      <c r="K77" s="53"/>
      <c r="L77" s="133"/>
      <c r="M77" s="134">
        <v>2004</v>
      </c>
      <c r="N77" s="135"/>
      <c r="O77" s="21" t="s">
        <v>126</v>
      </c>
      <c r="P77" s="22" t="s">
        <v>127</v>
      </c>
      <c r="Q77" s="22" t="s">
        <v>128</v>
      </c>
      <c r="R77" s="22" t="s">
        <v>119</v>
      </c>
      <c r="S77" s="19"/>
      <c r="T77" s="152"/>
    </row>
    <row r="78" spans="1:22" s="13" customFormat="1" ht="13.5" customHeight="1">
      <c r="A78" s="153"/>
      <c r="B78" s="25"/>
      <c r="C78" s="24"/>
      <c r="D78" s="137"/>
      <c r="E78" s="137"/>
      <c r="F78" s="137"/>
      <c r="G78" s="21"/>
      <c r="H78" s="22"/>
      <c r="I78" s="22"/>
      <c r="J78" s="22"/>
      <c r="K78" s="54"/>
      <c r="L78" s="137"/>
      <c r="M78" s="137"/>
      <c r="N78" s="137"/>
      <c r="O78" s="21"/>
      <c r="P78" s="22"/>
      <c r="Q78" s="22"/>
      <c r="R78" s="22"/>
      <c r="S78" s="25"/>
      <c r="T78" s="153"/>
      <c r="V78" s="14"/>
    </row>
    <row r="79" spans="1:22" s="13" customFormat="1" ht="13.5" customHeight="1">
      <c r="A79" s="153"/>
      <c r="B79" s="25"/>
      <c r="C79" s="24"/>
      <c r="D79" s="137"/>
      <c r="E79" s="137"/>
      <c r="F79" s="137"/>
      <c r="G79" s="56"/>
      <c r="H79" s="55"/>
      <c r="I79" s="55"/>
      <c r="J79" s="55"/>
      <c r="K79" s="54"/>
      <c r="L79" s="137"/>
      <c r="M79" s="137"/>
      <c r="N79" s="137"/>
      <c r="O79" s="56"/>
      <c r="P79" s="55"/>
      <c r="Q79" s="55"/>
      <c r="R79" s="55"/>
      <c r="S79" s="25"/>
      <c r="T79" s="153"/>
      <c r="V79" s="14"/>
    </row>
    <row r="80" spans="1:22" s="12" customFormat="1" ht="12" customHeight="1">
      <c r="A80" s="155"/>
      <c r="B80" s="48"/>
      <c r="C80" s="29" t="s">
        <v>175</v>
      </c>
      <c r="D80" s="161"/>
      <c r="E80" s="171">
        <f>G80</f>
        <v>0.93</v>
      </c>
      <c r="F80" s="161"/>
      <c r="G80" s="37">
        <v>0.93</v>
      </c>
      <c r="H80" s="38">
        <v>0.89</v>
      </c>
      <c r="I80" s="38">
        <v>0.85</v>
      </c>
      <c r="J80" s="237">
        <v>0.82</v>
      </c>
      <c r="K80" s="48"/>
      <c r="L80" s="161"/>
      <c r="M80" s="171">
        <f>O80</f>
        <v>0.93</v>
      </c>
      <c r="N80" s="161"/>
      <c r="O80" s="37">
        <v>0.93</v>
      </c>
      <c r="P80" s="38">
        <v>0.89</v>
      </c>
      <c r="Q80" s="38">
        <v>0.85</v>
      </c>
      <c r="R80" s="237">
        <v>0.82</v>
      </c>
      <c r="S80" s="48"/>
      <c r="T80" s="155"/>
      <c r="V80" s="17"/>
    </row>
    <row r="81" spans="1:22" ht="12" customHeight="1">
      <c r="A81" s="149"/>
      <c r="B81" s="34"/>
      <c r="C81" s="34"/>
      <c r="D81" s="134"/>
      <c r="E81" s="160"/>
      <c r="F81" s="134"/>
      <c r="G81" s="35"/>
      <c r="H81" s="34"/>
      <c r="I81" s="34"/>
      <c r="J81" s="34"/>
      <c r="K81" s="34"/>
      <c r="L81" s="134"/>
      <c r="M81" s="160"/>
      <c r="N81" s="134"/>
      <c r="O81" s="35"/>
      <c r="P81" s="34"/>
      <c r="Q81" s="34"/>
      <c r="R81" s="34"/>
      <c r="S81" s="34"/>
      <c r="T81" s="149"/>
      <c r="V81" s="5"/>
    </row>
    <row r="82" spans="1:22" s="12" customFormat="1" ht="12" customHeight="1">
      <c r="A82" s="155"/>
      <c r="B82" s="48"/>
      <c r="C82" s="29" t="s">
        <v>147</v>
      </c>
      <c r="D82" s="161"/>
      <c r="E82" s="172">
        <f>G82</f>
        <v>0.4</v>
      </c>
      <c r="F82" s="161"/>
      <c r="G82" s="108">
        <v>0.4</v>
      </c>
      <c r="H82" s="109">
        <v>0.399</v>
      </c>
      <c r="I82" s="109">
        <v>0.393</v>
      </c>
      <c r="J82" s="241">
        <v>0.394</v>
      </c>
      <c r="K82" s="48"/>
      <c r="L82" s="161"/>
      <c r="M82" s="172">
        <f>O82</f>
        <v>0.4</v>
      </c>
      <c r="N82" s="161"/>
      <c r="O82" s="108">
        <v>0.4</v>
      </c>
      <c r="P82" s="109">
        <v>0.399</v>
      </c>
      <c r="Q82" s="109">
        <v>0.393</v>
      </c>
      <c r="R82" s="241">
        <v>0.394</v>
      </c>
      <c r="S82" s="48"/>
      <c r="T82" s="155"/>
      <c r="V82" s="17"/>
    </row>
    <row r="83" spans="1:22" ht="12" customHeight="1">
      <c r="A83" s="149"/>
      <c r="B83" s="34"/>
      <c r="C83" s="34"/>
      <c r="D83" s="134"/>
      <c r="E83" s="160"/>
      <c r="F83" s="134"/>
      <c r="G83" s="35"/>
      <c r="H83" s="34"/>
      <c r="I83" s="34"/>
      <c r="J83" s="34"/>
      <c r="K83" s="34"/>
      <c r="L83" s="134"/>
      <c r="M83" s="160"/>
      <c r="N83" s="134"/>
      <c r="O83" s="35"/>
      <c r="P83" s="34"/>
      <c r="Q83" s="34"/>
      <c r="R83" s="34"/>
      <c r="S83" s="34"/>
      <c r="T83" s="149"/>
      <c r="V83" s="5"/>
    </row>
    <row r="84" spans="1:20" s="15" customFormat="1" ht="12" customHeight="1">
      <c r="A84" s="154"/>
      <c r="B84" s="32"/>
      <c r="C84" s="29" t="s">
        <v>26</v>
      </c>
      <c r="D84" s="157"/>
      <c r="E84" s="167">
        <f>G84</f>
        <v>6076</v>
      </c>
      <c r="F84" s="157"/>
      <c r="G84" s="42">
        <f>G85+G87</f>
        <v>6076</v>
      </c>
      <c r="H84" s="43">
        <f>H85+H87</f>
        <v>5773</v>
      </c>
      <c r="I84" s="43">
        <f>I85+I87</f>
        <v>5406</v>
      </c>
      <c r="J84" s="239">
        <f>J85+J87</f>
        <v>5269</v>
      </c>
      <c r="K84" s="32"/>
      <c r="L84" s="157"/>
      <c r="M84" s="167">
        <f>O84</f>
        <v>6076</v>
      </c>
      <c r="N84" s="157"/>
      <c r="O84" s="42">
        <f>O85+O87</f>
        <v>6076</v>
      </c>
      <c r="P84" s="43">
        <f>P85+P87</f>
        <v>5773</v>
      </c>
      <c r="Q84" s="43">
        <f>Q85+Q87</f>
        <v>5406</v>
      </c>
      <c r="R84" s="239">
        <f>R85+R87</f>
        <v>5269</v>
      </c>
      <c r="S84" s="32"/>
      <c r="T84" s="154"/>
    </row>
    <row r="85" spans="1:20" ht="12" customHeight="1">
      <c r="A85" s="149"/>
      <c r="B85" s="41"/>
      <c r="C85" s="39" t="s">
        <v>27</v>
      </c>
      <c r="D85" s="134"/>
      <c r="E85" s="168">
        <f>G85</f>
        <v>2186</v>
      </c>
      <c r="F85" s="134"/>
      <c r="G85" s="45">
        <v>2186</v>
      </c>
      <c r="H85" s="46">
        <v>2094</v>
      </c>
      <c r="I85" s="46">
        <v>1977</v>
      </c>
      <c r="J85" s="240">
        <v>1959</v>
      </c>
      <c r="K85" s="41"/>
      <c r="L85" s="134"/>
      <c r="M85" s="168">
        <f>O85</f>
        <v>2186</v>
      </c>
      <c r="N85" s="134"/>
      <c r="O85" s="45">
        <v>2186</v>
      </c>
      <c r="P85" s="46">
        <v>2094</v>
      </c>
      <c r="Q85" s="46">
        <v>1977</v>
      </c>
      <c r="R85" s="240">
        <v>1959</v>
      </c>
      <c r="S85" s="41"/>
      <c r="T85" s="149"/>
    </row>
    <row r="86" spans="1:20" ht="12" customHeight="1">
      <c r="A86" s="149"/>
      <c r="B86" s="41"/>
      <c r="C86" s="39" t="s">
        <v>52</v>
      </c>
      <c r="D86" s="134"/>
      <c r="E86" s="168">
        <f>G86</f>
        <v>237</v>
      </c>
      <c r="F86" s="134"/>
      <c r="G86" s="45">
        <v>237</v>
      </c>
      <c r="H86" s="46">
        <v>234</v>
      </c>
      <c r="I86" s="46">
        <v>247</v>
      </c>
      <c r="J86" s="240">
        <v>249</v>
      </c>
      <c r="K86" s="41"/>
      <c r="L86" s="134"/>
      <c r="M86" s="168">
        <f>O86</f>
        <v>237</v>
      </c>
      <c r="N86" s="134"/>
      <c r="O86" s="45">
        <v>237</v>
      </c>
      <c r="P86" s="46">
        <v>234</v>
      </c>
      <c r="Q86" s="46">
        <v>247</v>
      </c>
      <c r="R86" s="240">
        <v>249</v>
      </c>
      <c r="S86" s="41"/>
      <c r="T86" s="149"/>
    </row>
    <row r="87" spans="1:20" ht="12" customHeight="1">
      <c r="A87" s="149"/>
      <c r="B87" s="34"/>
      <c r="C87" s="39" t="s">
        <v>28</v>
      </c>
      <c r="D87" s="134"/>
      <c r="E87" s="168">
        <f>G87</f>
        <v>3890</v>
      </c>
      <c r="F87" s="134"/>
      <c r="G87" s="45">
        <v>3890</v>
      </c>
      <c r="H87" s="46">
        <v>3679</v>
      </c>
      <c r="I87" s="46">
        <v>3429</v>
      </c>
      <c r="J87" s="240">
        <v>3310</v>
      </c>
      <c r="K87" s="34"/>
      <c r="L87" s="134"/>
      <c r="M87" s="168">
        <f>O87</f>
        <v>3890</v>
      </c>
      <c r="N87" s="134"/>
      <c r="O87" s="45">
        <v>3890</v>
      </c>
      <c r="P87" s="46">
        <v>3679</v>
      </c>
      <c r="Q87" s="46">
        <v>3429</v>
      </c>
      <c r="R87" s="240">
        <v>3310</v>
      </c>
      <c r="S87" s="34"/>
      <c r="T87" s="149"/>
    </row>
    <row r="88" spans="1:20" ht="12" customHeight="1">
      <c r="A88" s="149"/>
      <c r="B88" s="34"/>
      <c r="C88" s="39" t="s">
        <v>52</v>
      </c>
      <c r="D88" s="134"/>
      <c r="E88" s="168">
        <f>G88</f>
        <v>424</v>
      </c>
      <c r="F88" s="134"/>
      <c r="G88" s="45">
        <v>424</v>
      </c>
      <c r="H88" s="46">
        <v>378</v>
      </c>
      <c r="I88" s="46">
        <v>320</v>
      </c>
      <c r="J88" s="240">
        <v>260</v>
      </c>
      <c r="K88" s="34"/>
      <c r="L88" s="134"/>
      <c r="M88" s="168">
        <f>O88</f>
        <v>424</v>
      </c>
      <c r="N88" s="134"/>
      <c r="O88" s="45">
        <v>424</v>
      </c>
      <c r="P88" s="46">
        <v>378</v>
      </c>
      <c r="Q88" s="46">
        <v>320</v>
      </c>
      <c r="R88" s="240">
        <v>260</v>
      </c>
      <c r="S88" s="34"/>
      <c r="T88" s="149"/>
    </row>
    <row r="89" spans="1:22" ht="12" customHeight="1">
      <c r="A89" s="149"/>
      <c r="B89" s="34"/>
      <c r="C89" s="34"/>
      <c r="D89" s="134"/>
      <c r="E89" s="160"/>
      <c r="F89" s="134"/>
      <c r="G89" s="35"/>
      <c r="H89" s="34"/>
      <c r="I89" s="34"/>
      <c r="J89" s="34"/>
      <c r="K89" s="34"/>
      <c r="L89" s="134"/>
      <c r="M89" s="160"/>
      <c r="N89" s="134"/>
      <c r="O89" s="35"/>
      <c r="P89" s="34"/>
      <c r="Q89" s="34"/>
      <c r="R89" s="34"/>
      <c r="S89" s="34"/>
      <c r="T89" s="149"/>
      <c r="V89" s="5"/>
    </row>
    <row r="90" spans="1:22" s="12" customFormat="1" ht="12" customHeight="1">
      <c r="A90" s="155"/>
      <c r="B90" s="48"/>
      <c r="C90" s="29" t="s">
        <v>30</v>
      </c>
      <c r="D90" s="161"/>
      <c r="E90" s="171">
        <f>G90</f>
        <v>0.1</v>
      </c>
      <c r="F90" s="161"/>
      <c r="G90" s="37">
        <v>0.1</v>
      </c>
      <c r="H90" s="38">
        <v>0.08</v>
      </c>
      <c r="I90" s="38">
        <v>0.06</v>
      </c>
      <c r="J90" s="237">
        <v>0.06</v>
      </c>
      <c r="K90" s="48"/>
      <c r="L90" s="161"/>
      <c r="M90" s="171">
        <f>O90</f>
        <v>0.1</v>
      </c>
      <c r="N90" s="161"/>
      <c r="O90" s="37">
        <v>0.1</v>
      </c>
      <c r="P90" s="38">
        <v>0.08</v>
      </c>
      <c r="Q90" s="38">
        <v>0.06</v>
      </c>
      <c r="R90" s="237">
        <v>0.06</v>
      </c>
      <c r="S90" s="48"/>
      <c r="T90" s="155"/>
      <c r="V90" s="17"/>
    </row>
    <row r="91" spans="1:22" ht="12" customHeight="1">
      <c r="A91" s="149"/>
      <c r="B91" s="34"/>
      <c r="C91" s="34"/>
      <c r="D91" s="134"/>
      <c r="E91" s="160"/>
      <c r="F91" s="134"/>
      <c r="G91" s="35"/>
      <c r="H91" s="34"/>
      <c r="I91" s="34"/>
      <c r="J91" s="34"/>
      <c r="K91" s="34"/>
      <c r="L91" s="134"/>
      <c r="M91" s="160"/>
      <c r="N91" s="134"/>
      <c r="O91" s="35"/>
      <c r="P91" s="34"/>
      <c r="Q91" s="34"/>
      <c r="R91" s="34"/>
      <c r="S91" s="34"/>
      <c r="T91" s="149"/>
      <c r="V91" s="5"/>
    </row>
    <row r="92" spans="1:20" s="15" customFormat="1" ht="12" customHeight="1">
      <c r="A92" s="154"/>
      <c r="B92" s="32"/>
      <c r="C92" s="29" t="s">
        <v>86</v>
      </c>
      <c r="D92" s="157"/>
      <c r="E92" s="158">
        <v>32</v>
      </c>
      <c r="F92" s="157"/>
      <c r="G92" s="30">
        <v>30</v>
      </c>
      <c r="H92" s="31">
        <v>33</v>
      </c>
      <c r="I92" s="31">
        <v>34</v>
      </c>
      <c r="J92" s="235">
        <v>33</v>
      </c>
      <c r="K92" s="32"/>
      <c r="L92" s="157"/>
      <c r="M92" s="158">
        <v>33</v>
      </c>
      <c r="N92" s="157"/>
      <c r="O92" s="30">
        <v>30</v>
      </c>
      <c r="P92" s="31">
        <v>34</v>
      </c>
      <c r="Q92" s="31">
        <v>35</v>
      </c>
      <c r="R92" s="235">
        <v>33</v>
      </c>
      <c r="S92" s="32"/>
      <c r="T92" s="154"/>
    </row>
    <row r="93" spans="1:20" ht="12" customHeight="1">
      <c r="A93" s="149"/>
      <c r="B93" s="41"/>
      <c r="C93" s="39" t="s">
        <v>32</v>
      </c>
      <c r="D93" s="134"/>
      <c r="E93" s="159">
        <v>70</v>
      </c>
      <c r="F93" s="196"/>
      <c r="G93" s="66">
        <v>68</v>
      </c>
      <c r="H93" s="67">
        <v>71</v>
      </c>
      <c r="I93" s="67">
        <v>71</v>
      </c>
      <c r="J93" s="236">
        <v>70</v>
      </c>
      <c r="K93" s="41"/>
      <c r="L93" s="134"/>
      <c r="M93" s="159">
        <v>71</v>
      </c>
      <c r="N93" s="196"/>
      <c r="O93" s="66">
        <v>67</v>
      </c>
      <c r="P93" s="67">
        <v>73</v>
      </c>
      <c r="Q93" s="67">
        <v>73</v>
      </c>
      <c r="R93" s="236">
        <v>71</v>
      </c>
      <c r="S93" s="41"/>
      <c r="T93" s="149"/>
    </row>
    <row r="94" spans="1:20" ht="12" customHeight="1">
      <c r="A94" s="149"/>
      <c r="B94" s="41"/>
      <c r="C94" s="39" t="s">
        <v>33</v>
      </c>
      <c r="D94" s="134"/>
      <c r="E94" s="159">
        <v>10</v>
      </c>
      <c r="F94" s="196"/>
      <c r="G94" s="66">
        <v>9</v>
      </c>
      <c r="H94" s="67">
        <v>11</v>
      </c>
      <c r="I94" s="67">
        <v>12</v>
      </c>
      <c r="J94" s="236">
        <v>11</v>
      </c>
      <c r="K94" s="41"/>
      <c r="L94" s="134"/>
      <c r="M94" s="159">
        <v>10</v>
      </c>
      <c r="N94" s="196"/>
      <c r="O94" s="66">
        <v>8</v>
      </c>
      <c r="P94" s="67">
        <v>11</v>
      </c>
      <c r="Q94" s="67">
        <v>12</v>
      </c>
      <c r="R94" s="236">
        <v>11</v>
      </c>
      <c r="S94" s="41"/>
      <c r="T94" s="149"/>
    </row>
    <row r="95" spans="1:22" ht="12" customHeight="1">
      <c r="A95" s="149"/>
      <c r="B95" s="34"/>
      <c r="C95" s="34"/>
      <c r="D95" s="134"/>
      <c r="E95" s="160"/>
      <c r="F95" s="134"/>
      <c r="G95" s="35"/>
      <c r="H95" s="34"/>
      <c r="I95" s="34"/>
      <c r="J95" s="34"/>
      <c r="K95" s="34"/>
      <c r="L95" s="134"/>
      <c r="M95" s="160"/>
      <c r="N95" s="134"/>
      <c r="O95" s="35"/>
      <c r="P95" s="34"/>
      <c r="Q95" s="34"/>
      <c r="R95" s="34"/>
      <c r="S95" s="34"/>
      <c r="T95" s="149"/>
      <c r="V95" s="5"/>
    </row>
    <row r="96" spans="1:22" s="12" customFormat="1" ht="12" customHeight="1">
      <c r="A96" s="155"/>
      <c r="B96" s="48"/>
      <c r="C96" s="29" t="s">
        <v>34</v>
      </c>
      <c r="D96" s="161"/>
      <c r="E96" s="171">
        <v>0.11</v>
      </c>
      <c r="F96" s="161"/>
      <c r="G96" s="37">
        <v>0.12</v>
      </c>
      <c r="H96" s="38">
        <v>0.12</v>
      </c>
      <c r="I96" s="38">
        <v>0.11</v>
      </c>
      <c r="J96" s="237">
        <v>0.11</v>
      </c>
      <c r="K96" s="48"/>
      <c r="L96" s="161"/>
      <c r="M96" s="171">
        <v>0.12</v>
      </c>
      <c r="N96" s="161"/>
      <c r="O96" s="37">
        <v>0.12</v>
      </c>
      <c r="P96" s="38">
        <v>0.12</v>
      </c>
      <c r="Q96" s="38">
        <v>0.11</v>
      </c>
      <c r="R96" s="237">
        <v>0.11</v>
      </c>
      <c r="S96" s="48"/>
      <c r="T96" s="155"/>
      <c r="V96" s="17"/>
    </row>
    <row r="97" spans="1:22" ht="12" customHeight="1">
      <c r="A97" s="149"/>
      <c r="B97" s="34"/>
      <c r="C97" s="34"/>
      <c r="D97" s="134"/>
      <c r="E97" s="160"/>
      <c r="F97" s="134"/>
      <c r="G97" s="35"/>
      <c r="H97" s="34"/>
      <c r="I97" s="34"/>
      <c r="J97" s="34"/>
      <c r="K97" s="34"/>
      <c r="L97" s="134"/>
      <c r="M97" s="160"/>
      <c r="N97" s="134"/>
      <c r="O97" s="35"/>
      <c r="P97" s="34"/>
      <c r="Q97" s="34"/>
      <c r="R97" s="34"/>
      <c r="S97" s="34"/>
      <c r="T97" s="149"/>
      <c r="V97" s="5"/>
    </row>
    <row r="98" spans="1:20" s="15" customFormat="1" ht="12" customHeight="1">
      <c r="A98" s="154"/>
      <c r="B98" s="32"/>
      <c r="C98" s="29" t="s">
        <v>42</v>
      </c>
      <c r="D98" s="157"/>
      <c r="E98" s="167">
        <v>122</v>
      </c>
      <c r="F98" s="157"/>
      <c r="G98" s="42">
        <v>120</v>
      </c>
      <c r="H98" s="43">
        <v>117</v>
      </c>
      <c r="I98" s="43">
        <v>127</v>
      </c>
      <c r="J98" s="239">
        <v>125</v>
      </c>
      <c r="K98" s="32"/>
      <c r="L98" s="157"/>
      <c r="M98" s="167">
        <v>122</v>
      </c>
      <c r="N98" s="157"/>
      <c r="O98" s="42">
        <v>120</v>
      </c>
      <c r="P98" s="43">
        <v>117</v>
      </c>
      <c r="Q98" s="43">
        <v>127</v>
      </c>
      <c r="R98" s="239">
        <v>125</v>
      </c>
      <c r="S98" s="32"/>
      <c r="T98" s="154"/>
    </row>
    <row r="99" spans="1:20" ht="12" customHeight="1">
      <c r="A99" s="149"/>
      <c r="B99" s="41"/>
      <c r="C99" s="39" t="s">
        <v>43</v>
      </c>
      <c r="D99" s="134"/>
      <c r="E99" s="168">
        <v>273</v>
      </c>
      <c r="F99" s="134"/>
      <c r="G99" s="45">
        <v>280</v>
      </c>
      <c r="H99" s="46">
        <v>261</v>
      </c>
      <c r="I99" s="46">
        <v>277</v>
      </c>
      <c r="J99" s="240">
        <v>272</v>
      </c>
      <c r="K99" s="41"/>
      <c r="L99" s="134"/>
      <c r="M99" s="168">
        <v>273</v>
      </c>
      <c r="N99" s="134"/>
      <c r="O99" s="45">
        <v>280</v>
      </c>
      <c r="P99" s="46">
        <v>261</v>
      </c>
      <c r="Q99" s="46">
        <v>277</v>
      </c>
      <c r="R99" s="240">
        <v>272</v>
      </c>
      <c r="S99" s="41"/>
      <c r="T99" s="149"/>
    </row>
    <row r="100" spans="1:20" ht="12" customHeight="1">
      <c r="A100" s="149"/>
      <c r="B100" s="34"/>
      <c r="C100" s="39" t="s">
        <v>62</v>
      </c>
      <c r="D100" s="134"/>
      <c r="E100" s="168">
        <v>35</v>
      </c>
      <c r="F100" s="134"/>
      <c r="G100" s="45">
        <v>29</v>
      </c>
      <c r="H100" s="46">
        <v>36</v>
      </c>
      <c r="I100" s="46">
        <v>39</v>
      </c>
      <c r="J100" s="240">
        <v>37</v>
      </c>
      <c r="K100" s="34"/>
      <c r="L100" s="134"/>
      <c r="M100" s="168">
        <v>35</v>
      </c>
      <c r="N100" s="134"/>
      <c r="O100" s="45">
        <v>29</v>
      </c>
      <c r="P100" s="46">
        <v>36</v>
      </c>
      <c r="Q100" s="46">
        <v>39</v>
      </c>
      <c r="R100" s="240">
        <v>37</v>
      </c>
      <c r="S100" s="34"/>
      <c r="T100" s="149"/>
    </row>
    <row r="101" spans="1:22" ht="12" customHeight="1">
      <c r="A101" s="149"/>
      <c r="B101" s="34"/>
      <c r="C101" s="34"/>
      <c r="D101" s="134"/>
      <c r="E101" s="160"/>
      <c r="F101" s="134"/>
      <c r="G101" s="35"/>
      <c r="H101" s="34"/>
      <c r="I101" s="34"/>
      <c r="J101" s="34"/>
      <c r="K101" s="34"/>
      <c r="L101" s="134"/>
      <c r="M101" s="160"/>
      <c r="N101" s="134"/>
      <c r="O101" s="35"/>
      <c r="P101" s="34"/>
      <c r="Q101" s="34"/>
      <c r="R101" s="34"/>
      <c r="S101" s="34"/>
      <c r="T101" s="149"/>
      <c r="V101" s="5"/>
    </row>
    <row r="102" spans="1:20" s="15" customFormat="1" ht="12" customHeight="1">
      <c r="A102" s="154"/>
      <c r="B102" s="32"/>
      <c r="C102" s="29" t="s">
        <v>35</v>
      </c>
      <c r="D102" s="157"/>
      <c r="E102" s="158">
        <v>157</v>
      </c>
      <c r="F102" s="157"/>
      <c r="G102" s="30">
        <v>233</v>
      </c>
      <c r="H102" s="31">
        <v>165</v>
      </c>
      <c r="I102" s="31">
        <v>107</v>
      </c>
      <c r="J102" s="235">
        <v>143</v>
      </c>
      <c r="K102" s="32"/>
      <c r="L102" s="157"/>
      <c r="M102" s="158">
        <v>161</v>
      </c>
      <c r="N102" s="157"/>
      <c r="O102" s="30">
        <v>233</v>
      </c>
      <c r="P102" s="31">
        <v>169</v>
      </c>
      <c r="Q102" s="31">
        <v>117</v>
      </c>
      <c r="R102" s="235">
        <v>140</v>
      </c>
      <c r="S102" s="32"/>
      <c r="T102" s="154"/>
    </row>
    <row r="103" spans="1:20" ht="12" customHeight="1">
      <c r="A103" s="149"/>
      <c r="B103" s="41"/>
      <c r="C103" s="39" t="s">
        <v>36</v>
      </c>
      <c r="D103" s="134"/>
      <c r="E103" s="159">
        <v>363</v>
      </c>
      <c r="F103" s="196"/>
      <c r="G103" s="66">
        <v>362</v>
      </c>
      <c r="H103" s="67">
        <v>328</v>
      </c>
      <c r="I103" s="67">
        <v>346</v>
      </c>
      <c r="J103" s="236">
        <v>485</v>
      </c>
      <c r="K103" s="41"/>
      <c r="L103" s="134"/>
      <c r="M103" s="159">
        <v>359</v>
      </c>
      <c r="N103" s="196"/>
      <c r="O103" s="66">
        <v>362</v>
      </c>
      <c r="P103" s="67">
        <v>323</v>
      </c>
      <c r="Q103" s="67">
        <v>365</v>
      </c>
      <c r="R103" s="236">
        <v>322</v>
      </c>
      <c r="S103" s="41"/>
      <c r="T103" s="149"/>
    </row>
    <row r="104" spans="1:20" ht="12" customHeight="1">
      <c r="A104" s="149"/>
      <c r="B104" s="41"/>
      <c r="C104" s="39" t="s">
        <v>37</v>
      </c>
      <c r="D104" s="134"/>
      <c r="E104" s="159">
        <v>52</v>
      </c>
      <c r="F104" s="196"/>
      <c r="G104" s="66">
        <v>61</v>
      </c>
      <c r="H104" s="67">
        <v>55</v>
      </c>
      <c r="I104" s="67">
        <v>52</v>
      </c>
      <c r="J104" s="236">
        <v>46</v>
      </c>
      <c r="K104" s="41"/>
      <c r="L104" s="134"/>
      <c r="M104" s="159">
        <v>60</v>
      </c>
      <c r="N104" s="196"/>
      <c r="O104" s="66">
        <v>61</v>
      </c>
      <c r="P104" s="67">
        <v>63</v>
      </c>
      <c r="Q104" s="67">
        <v>57</v>
      </c>
      <c r="R104" s="236">
        <v>88</v>
      </c>
      <c r="S104" s="41"/>
      <c r="T104" s="149"/>
    </row>
    <row r="105" spans="1:22" ht="12" customHeight="1">
      <c r="A105" s="149"/>
      <c r="B105" s="41"/>
      <c r="C105" s="34"/>
      <c r="D105" s="134"/>
      <c r="E105" s="162"/>
      <c r="F105" s="134"/>
      <c r="G105" s="73"/>
      <c r="H105" s="80"/>
      <c r="I105" s="80"/>
      <c r="J105" s="80"/>
      <c r="K105" s="41"/>
      <c r="L105" s="134"/>
      <c r="M105" s="162"/>
      <c r="N105" s="134"/>
      <c r="O105" s="73"/>
      <c r="P105" s="80"/>
      <c r="Q105" s="80"/>
      <c r="R105" s="80"/>
      <c r="S105" s="34"/>
      <c r="T105" s="149"/>
      <c r="V105" s="5"/>
    </row>
    <row r="106" spans="1:22" ht="12" customHeight="1">
      <c r="A106" s="149"/>
      <c r="B106" s="41"/>
      <c r="C106" s="29" t="s">
        <v>76</v>
      </c>
      <c r="D106" s="157"/>
      <c r="E106" s="158">
        <v>250</v>
      </c>
      <c r="F106" s="157"/>
      <c r="G106" s="30">
        <v>256</v>
      </c>
      <c r="H106" s="31">
        <v>239</v>
      </c>
      <c r="I106" s="31">
        <v>320</v>
      </c>
      <c r="J106" s="235">
        <v>189</v>
      </c>
      <c r="K106" s="41"/>
      <c r="L106" s="157"/>
      <c r="M106" s="158">
        <v>253</v>
      </c>
      <c r="N106" s="157"/>
      <c r="O106" s="30">
        <v>256</v>
      </c>
      <c r="P106" s="31">
        <v>260</v>
      </c>
      <c r="Q106" s="31">
        <v>318</v>
      </c>
      <c r="R106" s="235">
        <v>221</v>
      </c>
      <c r="S106" s="34"/>
      <c r="T106" s="149"/>
      <c r="V106" s="5"/>
    </row>
    <row r="107" spans="1:22" ht="12" customHeight="1">
      <c r="A107" s="149"/>
      <c r="B107" s="34"/>
      <c r="C107" s="34"/>
      <c r="D107" s="134"/>
      <c r="E107" s="160"/>
      <c r="F107" s="134"/>
      <c r="G107" s="35"/>
      <c r="H107" s="34"/>
      <c r="I107" s="34"/>
      <c r="J107" s="34"/>
      <c r="K107" s="34"/>
      <c r="L107" s="134"/>
      <c r="M107" s="160"/>
      <c r="N107" s="134"/>
      <c r="O107" s="35"/>
      <c r="P107" s="34"/>
      <c r="Q107" s="34"/>
      <c r="R107" s="34"/>
      <c r="S107" s="34"/>
      <c r="T107" s="149"/>
      <c r="V107" s="5"/>
    </row>
    <row r="108" spans="1:20" s="15" customFormat="1" ht="12" customHeight="1">
      <c r="A108" s="154"/>
      <c r="B108" s="32"/>
      <c r="C108" s="29" t="s">
        <v>177</v>
      </c>
      <c r="D108" s="161"/>
      <c r="E108" s="163">
        <v>0.14</v>
      </c>
      <c r="F108" s="161"/>
      <c r="G108" s="37">
        <v>0.11</v>
      </c>
      <c r="H108" s="38">
        <v>0.1</v>
      </c>
      <c r="I108" s="38">
        <v>0.18</v>
      </c>
      <c r="J108" s="38">
        <v>0.19</v>
      </c>
      <c r="K108" s="32"/>
      <c r="L108" s="161"/>
      <c r="M108" s="163">
        <v>0.14</v>
      </c>
      <c r="N108" s="161"/>
      <c r="O108" s="37">
        <v>0.11</v>
      </c>
      <c r="P108" s="38">
        <v>0.1</v>
      </c>
      <c r="Q108" s="38">
        <v>0.18</v>
      </c>
      <c r="R108" s="38">
        <v>0.19</v>
      </c>
      <c r="S108" s="32"/>
      <c r="T108" s="154"/>
    </row>
    <row r="109" spans="1:20" ht="12" customHeight="1">
      <c r="A109" s="149"/>
      <c r="B109" s="41"/>
      <c r="C109" s="39" t="s">
        <v>39</v>
      </c>
      <c r="D109" s="136"/>
      <c r="E109" s="164">
        <v>0.17</v>
      </c>
      <c r="F109" s="136"/>
      <c r="G109" s="44">
        <v>0.19</v>
      </c>
      <c r="H109" s="40">
        <v>0.16</v>
      </c>
      <c r="I109" s="40">
        <v>0.16</v>
      </c>
      <c r="J109" s="40">
        <v>0.15</v>
      </c>
      <c r="K109" s="41"/>
      <c r="L109" s="136"/>
      <c r="M109" s="164">
        <v>0.17</v>
      </c>
      <c r="N109" s="136"/>
      <c r="O109" s="44">
        <v>0.19</v>
      </c>
      <c r="P109" s="40">
        <v>0.16</v>
      </c>
      <c r="Q109" s="40">
        <v>0.16</v>
      </c>
      <c r="R109" s="40">
        <v>0.15</v>
      </c>
      <c r="S109" s="41"/>
      <c r="T109" s="149"/>
    </row>
    <row r="110" spans="1:20" ht="12" customHeight="1">
      <c r="A110" s="149"/>
      <c r="B110" s="41"/>
      <c r="C110" s="39" t="s">
        <v>40</v>
      </c>
      <c r="D110" s="136"/>
      <c r="E110" s="165">
        <v>0.13</v>
      </c>
      <c r="F110" s="136"/>
      <c r="G110" s="44">
        <v>0.06</v>
      </c>
      <c r="H110" s="40">
        <v>0.06</v>
      </c>
      <c r="I110" s="40">
        <v>0.19</v>
      </c>
      <c r="J110" s="40">
        <v>0.22</v>
      </c>
      <c r="K110" s="41"/>
      <c r="L110" s="136"/>
      <c r="M110" s="165">
        <v>0.13</v>
      </c>
      <c r="N110" s="136"/>
      <c r="O110" s="44">
        <v>0.06</v>
      </c>
      <c r="P110" s="40">
        <v>0.06</v>
      </c>
      <c r="Q110" s="40">
        <v>0.19</v>
      </c>
      <c r="R110" s="40">
        <v>0.22</v>
      </c>
      <c r="S110" s="41"/>
      <c r="T110" s="149"/>
    </row>
    <row r="111" spans="1:20" ht="9" customHeight="1">
      <c r="A111" s="149"/>
      <c r="B111" s="34"/>
      <c r="C111" s="34"/>
      <c r="D111" s="166"/>
      <c r="E111" s="166"/>
      <c r="F111" s="166"/>
      <c r="G111" s="36"/>
      <c r="H111" s="69"/>
      <c r="I111" s="69"/>
      <c r="J111" s="69"/>
      <c r="K111" s="34"/>
      <c r="L111" s="166"/>
      <c r="M111" s="166"/>
      <c r="N111" s="166"/>
      <c r="O111" s="36"/>
      <c r="P111" s="69"/>
      <c r="Q111" s="69"/>
      <c r="R111" s="69"/>
      <c r="S111" s="34"/>
      <c r="T111" s="149"/>
    </row>
    <row r="112" spans="1:20" ht="9" customHeight="1">
      <c r="A112" s="149"/>
      <c r="B112" s="149"/>
      <c r="C112" s="150"/>
      <c r="D112" s="149"/>
      <c r="E112" s="151"/>
      <c r="F112" s="151"/>
      <c r="G112" s="151"/>
      <c r="H112" s="151"/>
      <c r="I112" s="151"/>
      <c r="J112" s="151"/>
      <c r="K112" s="149"/>
      <c r="L112" s="149"/>
      <c r="M112" s="151"/>
      <c r="N112" s="151"/>
      <c r="O112" s="151"/>
      <c r="P112" s="151"/>
      <c r="Q112" s="151"/>
      <c r="R112" s="151"/>
      <c r="S112" s="149"/>
      <c r="T112" s="149"/>
    </row>
    <row r="113" spans="1:20" ht="13.5" customHeight="1">
      <c r="A113" s="2"/>
      <c r="B113" s="79" t="s">
        <v>161</v>
      </c>
      <c r="C113" s="302"/>
      <c r="D113" s="2"/>
      <c r="E113" s="4"/>
      <c r="F113" s="4"/>
      <c r="G113" s="2"/>
      <c r="H113" s="299"/>
      <c r="I113" s="299"/>
      <c r="J113" s="4"/>
      <c r="K113" s="2"/>
      <c r="L113" s="2"/>
      <c r="M113" s="4"/>
      <c r="N113" s="4"/>
      <c r="O113" s="2"/>
      <c r="P113" s="2"/>
      <c r="Q113" s="2"/>
      <c r="R113" s="3"/>
      <c r="S113" s="2"/>
      <c r="T113" s="2"/>
    </row>
    <row r="114" spans="1:20" ht="13.5" customHeight="1">
      <c r="A114" s="2"/>
      <c r="B114" s="79" t="s">
        <v>178</v>
      </c>
      <c r="C114" s="302"/>
      <c r="D114" s="2"/>
      <c r="E114" s="4"/>
      <c r="F114" s="4"/>
      <c r="G114" s="2"/>
      <c r="H114" s="299"/>
      <c r="I114" s="299"/>
      <c r="J114" s="4"/>
      <c r="K114" s="2"/>
      <c r="L114" s="2"/>
      <c r="M114" s="4"/>
      <c r="N114" s="4"/>
      <c r="O114" s="2"/>
      <c r="P114" s="2"/>
      <c r="Q114" s="2"/>
      <c r="R114" s="3"/>
      <c r="S114" s="2"/>
      <c r="T114" s="2"/>
    </row>
    <row r="115" spans="1:20" ht="9" customHeight="1">
      <c r="A115" s="49"/>
      <c r="B115" s="49"/>
      <c r="C115" s="51"/>
      <c r="D115" s="49"/>
      <c r="E115" s="52"/>
      <c r="F115" s="52"/>
      <c r="G115" s="52"/>
      <c r="H115" s="299"/>
      <c r="I115" s="299"/>
      <c r="J115" s="52"/>
      <c r="K115" s="49"/>
      <c r="L115" s="49"/>
      <c r="M115" s="52"/>
      <c r="N115" s="52"/>
      <c r="O115" s="52"/>
      <c r="P115" s="52"/>
      <c r="Q115" s="52"/>
      <c r="R115" s="52"/>
      <c r="S115" s="49"/>
      <c r="T115" s="49"/>
    </row>
    <row r="116" spans="1:20" ht="9" customHeight="1">
      <c r="A116" s="149"/>
      <c r="B116" s="149"/>
      <c r="C116" s="150"/>
      <c r="D116" s="149"/>
      <c r="E116" s="151"/>
      <c r="F116" s="151"/>
      <c r="G116" s="151"/>
      <c r="H116" s="151"/>
      <c r="I116" s="151"/>
      <c r="J116" s="151"/>
      <c r="K116" s="149"/>
      <c r="L116" s="149"/>
      <c r="M116" s="151"/>
      <c r="N116" s="151"/>
      <c r="O116" s="151"/>
      <c r="P116" s="151"/>
      <c r="Q116" s="151"/>
      <c r="R116" s="151"/>
      <c r="S116" s="149"/>
      <c r="T116" s="149"/>
    </row>
    <row r="117" spans="1:20" s="16" customFormat="1" ht="15" customHeight="1">
      <c r="A117" s="152"/>
      <c r="B117" s="19"/>
      <c r="C117" s="173" t="s">
        <v>48</v>
      </c>
      <c r="D117" s="133"/>
      <c r="E117" s="134">
        <v>2004</v>
      </c>
      <c r="F117" s="135"/>
      <c r="G117" s="21" t="s">
        <v>126</v>
      </c>
      <c r="H117" s="22" t="s">
        <v>127</v>
      </c>
      <c r="I117" s="22" t="s">
        <v>128</v>
      </c>
      <c r="J117" s="22" t="s">
        <v>119</v>
      </c>
      <c r="K117" s="53"/>
      <c r="L117" s="133"/>
      <c r="M117" s="134">
        <v>2004</v>
      </c>
      <c r="N117" s="135"/>
      <c r="O117" s="21" t="s">
        <v>126</v>
      </c>
      <c r="P117" s="22" t="s">
        <v>127</v>
      </c>
      <c r="Q117" s="22" t="s">
        <v>128</v>
      </c>
      <c r="R117" s="22" t="s">
        <v>119</v>
      </c>
      <c r="S117" s="19"/>
      <c r="T117" s="152"/>
    </row>
    <row r="118" spans="1:22" s="13" customFormat="1" ht="13.5" customHeight="1">
      <c r="A118" s="153"/>
      <c r="B118" s="25"/>
      <c r="C118" s="24"/>
      <c r="D118" s="137"/>
      <c r="E118" s="137"/>
      <c r="F118" s="137"/>
      <c r="G118" s="21"/>
      <c r="H118" s="22"/>
      <c r="I118" s="22"/>
      <c r="J118" s="22"/>
      <c r="K118" s="54"/>
      <c r="L118" s="137"/>
      <c r="M118" s="137"/>
      <c r="N118" s="137"/>
      <c r="O118" s="21"/>
      <c r="P118" s="22"/>
      <c r="Q118" s="22"/>
      <c r="R118" s="22"/>
      <c r="S118" s="25"/>
      <c r="T118" s="153"/>
      <c r="V118" s="14"/>
    </row>
    <row r="119" spans="1:22" s="13" customFormat="1" ht="13.5" customHeight="1">
      <c r="A119" s="153"/>
      <c r="B119" s="25"/>
      <c r="C119" s="24"/>
      <c r="D119" s="137"/>
      <c r="E119" s="137"/>
      <c r="F119" s="137"/>
      <c r="G119" s="56"/>
      <c r="H119" s="55"/>
      <c r="I119" s="55"/>
      <c r="J119" s="287"/>
      <c r="K119" s="54"/>
      <c r="L119" s="137"/>
      <c r="M119" s="137"/>
      <c r="N119" s="137"/>
      <c r="O119" s="56"/>
      <c r="P119" s="55"/>
      <c r="Q119" s="55"/>
      <c r="R119" s="55"/>
      <c r="S119" s="25"/>
      <c r="T119" s="153"/>
      <c r="V119" s="14"/>
    </row>
    <row r="120" spans="1:22" s="12" customFormat="1" ht="12" customHeight="1">
      <c r="A120" s="155"/>
      <c r="B120" s="48"/>
      <c r="C120" s="29" t="s">
        <v>175</v>
      </c>
      <c r="D120" s="161"/>
      <c r="E120" s="171">
        <f>G120</f>
        <v>0.91</v>
      </c>
      <c r="F120" s="161"/>
      <c r="G120" s="37">
        <v>0.91</v>
      </c>
      <c r="H120" s="38">
        <v>0.86</v>
      </c>
      <c r="I120" s="38">
        <v>0.79</v>
      </c>
      <c r="J120" s="237">
        <v>0.79</v>
      </c>
      <c r="K120" s="48"/>
      <c r="L120" s="161"/>
      <c r="M120" s="171">
        <f>O120</f>
        <v>0.91</v>
      </c>
      <c r="N120" s="161"/>
      <c r="O120" s="37">
        <v>0.91</v>
      </c>
      <c r="P120" s="38">
        <v>0.86</v>
      </c>
      <c r="Q120" s="38">
        <v>0.79</v>
      </c>
      <c r="R120" s="237">
        <v>0.79</v>
      </c>
      <c r="S120" s="48"/>
      <c r="T120" s="155"/>
      <c r="V120" s="17"/>
    </row>
    <row r="121" spans="1:22" ht="12" customHeight="1">
      <c r="A121" s="149"/>
      <c r="B121" s="34"/>
      <c r="C121" s="34"/>
      <c r="D121" s="134"/>
      <c r="E121" s="160"/>
      <c r="F121" s="134"/>
      <c r="G121" s="35"/>
      <c r="H121" s="34"/>
      <c r="I121" s="34"/>
      <c r="J121" s="34"/>
      <c r="K121" s="34"/>
      <c r="L121" s="134"/>
      <c r="M121" s="160"/>
      <c r="N121" s="134"/>
      <c r="O121" s="35"/>
      <c r="P121" s="34"/>
      <c r="Q121" s="34"/>
      <c r="R121" s="34"/>
      <c r="S121" s="34"/>
      <c r="T121" s="149"/>
      <c r="V121" s="5"/>
    </row>
    <row r="122" spans="1:22" s="12" customFormat="1" ht="12" customHeight="1">
      <c r="A122" s="155"/>
      <c r="B122" s="48"/>
      <c r="C122" s="29" t="s">
        <v>147</v>
      </c>
      <c r="D122" s="161"/>
      <c r="E122" s="308" t="s">
        <v>195</v>
      </c>
      <c r="F122" s="161"/>
      <c r="G122" s="99" t="s">
        <v>195</v>
      </c>
      <c r="H122" s="305">
        <v>0.17</v>
      </c>
      <c r="I122" s="297" t="s">
        <v>176</v>
      </c>
      <c r="J122" s="237">
        <v>0.16</v>
      </c>
      <c r="K122" s="48"/>
      <c r="L122" s="161"/>
      <c r="M122" s="308" t="s">
        <v>195</v>
      </c>
      <c r="N122" s="161"/>
      <c r="O122" s="99" t="s">
        <v>195</v>
      </c>
      <c r="P122" s="305">
        <v>0.17</v>
      </c>
      <c r="Q122" s="297" t="s">
        <v>176</v>
      </c>
      <c r="R122" s="237">
        <v>0.16</v>
      </c>
      <c r="S122" s="48"/>
      <c r="T122" s="155"/>
      <c r="V122" s="17"/>
    </row>
    <row r="123" spans="1:22" ht="12" customHeight="1">
      <c r="A123" s="149"/>
      <c r="B123" s="34"/>
      <c r="C123" s="34"/>
      <c r="D123" s="134"/>
      <c r="E123" s="160"/>
      <c r="F123" s="134"/>
      <c r="G123" s="35"/>
      <c r="H123" s="34"/>
      <c r="I123" s="34"/>
      <c r="J123" s="34"/>
      <c r="K123" s="34"/>
      <c r="L123" s="134"/>
      <c r="M123" s="160"/>
      <c r="N123" s="134"/>
      <c r="O123" s="35"/>
      <c r="P123" s="34"/>
      <c r="Q123" s="34"/>
      <c r="R123" s="34"/>
      <c r="S123" s="34"/>
      <c r="T123" s="149"/>
      <c r="V123" s="5"/>
    </row>
    <row r="124" spans="1:20" s="15" customFormat="1" ht="12" customHeight="1">
      <c r="A124" s="154"/>
      <c r="B124" s="32"/>
      <c r="C124" s="29" t="s">
        <v>26</v>
      </c>
      <c r="D124" s="157"/>
      <c r="E124" s="167">
        <f>G124</f>
        <v>1647</v>
      </c>
      <c r="F124" s="157"/>
      <c r="G124" s="42">
        <f>G125+G127</f>
        <v>1647</v>
      </c>
      <c r="H124" s="43">
        <f>H125+H127</f>
        <v>1517</v>
      </c>
      <c r="I124" s="43">
        <f>+I125+I127</f>
        <v>1437</v>
      </c>
      <c r="J124" s="239">
        <f>J125+J127</f>
        <v>1369</v>
      </c>
      <c r="K124" s="32"/>
      <c r="L124" s="157"/>
      <c r="M124" s="167">
        <f>O124</f>
        <v>1647</v>
      </c>
      <c r="N124" s="157"/>
      <c r="O124" s="42">
        <f>O125+O127</f>
        <v>1647</v>
      </c>
      <c r="P124" s="43">
        <f>P125+P127</f>
        <v>1517</v>
      </c>
      <c r="Q124" s="43">
        <f>+Q125+Q127</f>
        <v>1437</v>
      </c>
      <c r="R124" s="239">
        <f>R125+R127</f>
        <v>1369</v>
      </c>
      <c r="S124" s="32"/>
      <c r="T124" s="154"/>
    </row>
    <row r="125" spans="1:20" ht="12" customHeight="1">
      <c r="A125" s="149"/>
      <c r="B125" s="41"/>
      <c r="C125" s="39" t="s">
        <v>27</v>
      </c>
      <c r="D125" s="134"/>
      <c r="E125" s="168">
        <f>G125</f>
        <v>323</v>
      </c>
      <c r="F125" s="134"/>
      <c r="G125" s="45">
        <v>323</v>
      </c>
      <c r="H125" s="46">
        <v>299</v>
      </c>
      <c r="I125" s="46">
        <v>290</v>
      </c>
      <c r="J125" s="240">
        <v>288</v>
      </c>
      <c r="K125" s="41"/>
      <c r="L125" s="134"/>
      <c r="M125" s="168">
        <f>O125</f>
        <v>323</v>
      </c>
      <c r="N125" s="134"/>
      <c r="O125" s="45">
        <v>323</v>
      </c>
      <c r="P125" s="46">
        <v>299</v>
      </c>
      <c r="Q125" s="46">
        <v>290</v>
      </c>
      <c r="R125" s="240">
        <v>288</v>
      </c>
      <c r="S125" s="41"/>
      <c r="T125" s="149"/>
    </row>
    <row r="126" spans="1:20" ht="12" customHeight="1">
      <c r="A126" s="149"/>
      <c r="B126" s="41"/>
      <c r="C126" s="39" t="s">
        <v>52</v>
      </c>
      <c r="D126" s="134"/>
      <c r="E126" s="168">
        <f>G126</f>
        <v>26</v>
      </c>
      <c r="F126" s="134"/>
      <c r="G126" s="45">
        <v>26</v>
      </c>
      <c r="H126" s="46">
        <v>26</v>
      </c>
      <c r="I126" s="46">
        <v>27</v>
      </c>
      <c r="J126" s="240">
        <v>28</v>
      </c>
      <c r="K126" s="41"/>
      <c r="L126" s="134"/>
      <c r="M126" s="168">
        <f>O126</f>
        <v>26</v>
      </c>
      <c r="N126" s="134"/>
      <c r="O126" s="45">
        <v>26</v>
      </c>
      <c r="P126" s="46">
        <v>26</v>
      </c>
      <c r="Q126" s="46">
        <v>27</v>
      </c>
      <c r="R126" s="240">
        <v>28</v>
      </c>
      <c r="S126" s="41"/>
      <c r="T126" s="149"/>
    </row>
    <row r="127" spans="1:20" ht="12" customHeight="1">
      <c r="A127" s="149"/>
      <c r="B127" s="34"/>
      <c r="C127" s="39" t="s">
        <v>28</v>
      </c>
      <c r="D127" s="134"/>
      <c r="E127" s="168">
        <f>G127</f>
        <v>1324</v>
      </c>
      <c r="F127" s="134"/>
      <c r="G127" s="45">
        <v>1324</v>
      </c>
      <c r="H127" s="46">
        <v>1218</v>
      </c>
      <c r="I127" s="46">
        <v>1147</v>
      </c>
      <c r="J127" s="240">
        <v>1081</v>
      </c>
      <c r="K127" s="34"/>
      <c r="L127" s="134"/>
      <c r="M127" s="168">
        <f>O127</f>
        <v>1324</v>
      </c>
      <c r="N127" s="134"/>
      <c r="O127" s="45">
        <v>1324</v>
      </c>
      <c r="P127" s="46">
        <v>1218</v>
      </c>
      <c r="Q127" s="46">
        <v>1147</v>
      </c>
      <c r="R127" s="240">
        <v>1081</v>
      </c>
      <c r="S127" s="34"/>
      <c r="T127" s="149"/>
    </row>
    <row r="128" spans="1:20" ht="12" customHeight="1">
      <c r="A128" s="149"/>
      <c r="B128" s="34"/>
      <c r="C128" s="39" t="s">
        <v>52</v>
      </c>
      <c r="D128" s="134"/>
      <c r="E128" s="168">
        <f>G128</f>
        <v>2</v>
      </c>
      <c r="F128" s="134"/>
      <c r="G128" s="45">
        <v>2</v>
      </c>
      <c r="H128" s="46">
        <v>3</v>
      </c>
      <c r="I128" s="46">
        <v>3</v>
      </c>
      <c r="J128" s="240">
        <v>2</v>
      </c>
      <c r="K128" s="34"/>
      <c r="L128" s="134"/>
      <c r="M128" s="168">
        <f>O128</f>
        <v>2</v>
      </c>
      <c r="N128" s="134"/>
      <c r="O128" s="45">
        <v>2</v>
      </c>
      <c r="P128" s="46">
        <v>3</v>
      </c>
      <c r="Q128" s="46">
        <v>3</v>
      </c>
      <c r="R128" s="240">
        <v>2</v>
      </c>
      <c r="S128" s="34"/>
      <c r="T128" s="149"/>
    </row>
    <row r="129" spans="1:22" ht="12" customHeight="1">
      <c r="A129" s="149"/>
      <c r="B129" s="34"/>
      <c r="C129" s="34"/>
      <c r="D129" s="134"/>
      <c r="E129" s="160"/>
      <c r="F129" s="134"/>
      <c r="G129" s="35"/>
      <c r="H129" s="34"/>
      <c r="I129" s="34"/>
      <c r="J129" s="34"/>
      <c r="K129" s="34"/>
      <c r="L129" s="134"/>
      <c r="M129" s="160"/>
      <c r="N129" s="134"/>
      <c r="O129" s="35"/>
      <c r="P129" s="34"/>
      <c r="Q129" s="34"/>
      <c r="R129" s="34"/>
      <c r="S129" s="34"/>
      <c r="T129" s="149"/>
      <c r="V129" s="5"/>
    </row>
    <row r="130" spans="1:22" s="12" customFormat="1" ht="12" customHeight="1">
      <c r="A130" s="155"/>
      <c r="B130" s="48"/>
      <c r="C130" s="29" t="s">
        <v>30</v>
      </c>
      <c r="D130" s="161"/>
      <c r="E130" s="171">
        <f>G130</f>
        <v>0.12</v>
      </c>
      <c r="F130" s="161"/>
      <c r="G130" s="37">
        <v>0.12</v>
      </c>
      <c r="H130" s="38">
        <v>0.13</v>
      </c>
      <c r="I130" s="38">
        <v>0.15</v>
      </c>
      <c r="J130" s="237">
        <v>0.18</v>
      </c>
      <c r="K130" s="48"/>
      <c r="L130" s="161"/>
      <c r="M130" s="171">
        <f>O130</f>
        <v>0.12</v>
      </c>
      <c r="N130" s="161"/>
      <c r="O130" s="37">
        <v>0.12</v>
      </c>
      <c r="P130" s="38">
        <v>0.13</v>
      </c>
      <c r="Q130" s="38">
        <v>0.15</v>
      </c>
      <c r="R130" s="237">
        <v>0.18</v>
      </c>
      <c r="S130" s="48"/>
      <c r="T130" s="155"/>
      <c r="V130" s="17"/>
    </row>
    <row r="131" spans="1:22" ht="12" customHeight="1">
      <c r="A131" s="149"/>
      <c r="B131" s="34"/>
      <c r="C131" s="34"/>
      <c r="D131" s="134"/>
      <c r="E131" s="160"/>
      <c r="F131" s="134"/>
      <c r="G131" s="35"/>
      <c r="H131" s="34"/>
      <c r="I131" s="34"/>
      <c r="J131" s="34"/>
      <c r="K131" s="34"/>
      <c r="L131" s="134"/>
      <c r="M131" s="160"/>
      <c r="N131" s="134"/>
      <c r="O131" s="35"/>
      <c r="P131" s="34"/>
      <c r="Q131" s="34"/>
      <c r="R131" s="34"/>
      <c r="S131" s="34"/>
      <c r="T131" s="149"/>
      <c r="V131" s="5"/>
    </row>
    <row r="132" spans="1:20" s="15" customFormat="1" ht="12" customHeight="1">
      <c r="A132" s="154"/>
      <c r="B132" s="32"/>
      <c r="C132" s="29" t="s">
        <v>31</v>
      </c>
      <c r="D132" s="157"/>
      <c r="E132" s="158">
        <v>24</v>
      </c>
      <c r="F132" s="157"/>
      <c r="G132" s="30">
        <v>24</v>
      </c>
      <c r="H132" s="31">
        <v>24</v>
      </c>
      <c r="I132" s="31">
        <v>24</v>
      </c>
      <c r="J132" s="235">
        <v>25</v>
      </c>
      <c r="K132" s="32"/>
      <c r="L132" s="157"/>
      <c r="M132" s="158">
        <v>24</v>
      </c>
      <c r="N132" s="157"/>
      <c r="O132" s="30">
        <v>24</v>
      </c>
      <c r="P132" s="31">
        <v>24</v>
      </c>
      <c r="Q132" s="31">
        <v>24</v>
      </c>
      <c r="R132" s="235">
        <v>25</v>
      </c>
      <c r="S132" s="32"/>
      <c r="T132" s="154"/>
    </row>
    <row r="133" spans="1:20" ht="12" customHeight="1">
      <c r="A133" s="149"/>
      <c r="B133" s="41"/>
      <c r="C133" s="39" t="s">
        <v>32</v>
      </c>
      <c r="D133" s="134"/>
      <c r="E133" s="159">
        <v>65</v>
      </c>
      <c r="F133" s="134"/>
      <c r="G133" s="66">
        <v>62</v>
      </c>
      <c r="H133" s="67">
        <v>67</v>
      </c>
      <c r="I133" s="67">
        <v>66</v>
      </c>
      <c r="J133" s="236">
        <v>61</v>
      </c>
      <c r="K133" s="41"/>
      <c r="L133" s="134"/>
      <c r="M133" s="159">
        <v>65</v>
      </c>
      <c r="N133" s="134"/>
      <c r="O133" s="66">
        <v>62</v>
      </c>
      <c r="P133" s="67">
        <v>67</v>
      </c>
      <c r="Q133" s="67">
        <v>66</v>
      </c>
      <c r="R133" s="236">
        <v>61</v>
      </c>
      <c r="S133" s="41"/>
      <c r="T133" s="149"/>
    </row>
    <row r="134" spans="1:20" ht="12" customHeight="1">
      <c r="A134" s="149"/>
      <c r="B134" s="41"/>
      <c r="C134" s="39" t="s">
        <v>33</v>
      </c>
      <c r="D134" s="134"/>
      <c r="E134" s="159">
        <v>14</v>
      </c>
      <c r="F134" s="134"/>
      <c r="G134" s="66">
        <v>14</v>
      </c>
      <c r="H134" s="67">
        <v>13</v>
      </c>
      <c r="I134" s="67">
        <v>13</v>
      </c>
      <c r="J134" s="236">
        <v>15</v>
      </c>
      <c r="K134" s="41"/>
      <c r="L134" s="134"/>
      <c r="M134" s="159">
        <v>14</v>
      </c>
      <c r="N134" s="134"/>
      <c r="O134" s="66">
        <v>14</v>
      </c>
      <c r="P134" s="67">
        <v>13</v>
      </c>
      <c r="Q134" s="67">
        <v>13</v>
      </c>
      <c r="R134" s="236">
        <v>15</v>
      </c>
      <c r="S134" s="41"/>
      <c r="T134" s="149"/>
    </row>
    <row r="135" spans="1:22" ht="12" customHeight="1">
      <c r="A135" s="149"/>
      <c r="B135" s="34"/>
      <c r="C135" s="34"/>
      <c r="D135" s="134"/>
      <c r="E135" s="160"/>
      <c r="F135" s="134"/>
      <c r="G135" s="35"/>
      <c r="H135" s="34"/>
      <c r="I135" s="34"/>
      <c r="J135" s="34"/>
      <c r="K135" s="34"/>
      <c r="L135" s="134"/>
      <c r="M135" s="160"/>
      <c r="N135" s="134"/>
      <c r="O135" s="35"/>
      <c r="P135" s="34"/>
      <c r="Q135" s="34"/>
      <c r="R135" s="34"/>
      <c r="S135" s="34"/>
      <c r="T135" s="149"/>
      <c r="V135" s="5"/>
    </row>
    <row r="136" spans="1:22" s="12" customFormat="1" ht="12" customHeight="1">
      <c r="A136" s="155"/>
      <c r="B136" s="48"/>
      <c r="C136" s="29" t="s">
        <v>34</v>
      </c>
      <c r="D136" s="161"/>
      <c r="E136" s="171">
        <v>0.16</v>
      </c>
      <c r="F136" s="161"/>
      <c r="G136" s="37">
        <v>0.16</v>
      </c>
      <c r="H136" s="38">
        <v>0.15</v>
      </c>
      <c r="I136" s="38">
        <v>0.15</v>
      </c>
      <c r="J136" s="237">
        <v>0.16</v>
      </c>
      <c r="K136" s="48"/>
      <c r="L136" s="161"/>
      <c r="M136" s="171">
        <v>0.16</v>
      </c>
      <c r="N136" s="161"/>
      <c r="O136" s="37">
        <v>0.16</v>
      </c>
      <c r="P136" s="38">
        <v>0.15</v>
      </c>
      <c r="Q136" s="38">
        <v>0.15</v>
      </c>
      <c r="R136" s="237">
        <v>0.16</v>
      </c>
      <c r="S136" s="48"/>
      <c r="T136" s="155"/>
      <c r="V136" s="17"/>
    </row>
    <row r="137" spans="1:22" ht="12" customHeight="1">
      <c r="A137" s="149"/>
      <c r="B137" s="34"/>
      <c r="C137" s="34"/>
      <c r="D137" s="134"/>
      <c r="E137" s="160"/>
      <c r="F137" s="134"/>
      <c r="G137" s="35"/>
      <c r="H137" s="34"/>
      <c r="I137" s="34"/>
      <c r="J137" s="34"/>
      <c r="K137" s="34"/>
      <c r="L137" s="134"/>
      <c r="M137" s="160"/>
      <c r="N137" s="134"/>
      <c r="O137" s="35"/>
      <c r="P137" s="34"/>
      <c r="Q137" s="34"/>
      <c r="R137" s="34"/>
      <c r="S137" s="34"/>
      <c r="T137" s="149"/>
      <c r="V137" s="5"/>
    </row>
    <row r="138" spans="1:20" s="15" customFormat="1" ht="12" customHeight="1">
      <c r="A138" s="154"/>
      <c r="B138" s="32"/>
      <c r="C138" s="29" t="s">
        <v>42</v>
      </c>
      <c r="D138" s="157"/>
      <c r="E138" s="167">
        <v>107</v>
      </c>
      <c r="F138" s="157"/>
      <c r="G138" s="42">
        <v>112</v>
      </c>
      <c r="H138" s="43">
        <v>104</v>
      </c>
      <c r="I138" s="43">
        <v>108</v>
      </c>
      <c r="J138" s="239">
        <v>101</v>
      </c>
      <c r="K138" s="32"/>
      <c r="L138" s="157"/>
      <c r="M138" s="167">
        <v>107</v>
      </c>
      <c r="N138" s="157"/>
      <c r="O138" s="42">
        <v>112</v>
      </c>
      <c r="P138" s="43">
        <v>104</v>
      </c>
      <c r="Q138" s="43">
        <v>108</v>
      </c>
      <c r="R138" s="239">
        <v>101</v>
      </c>
      <c r="S138" s="32"/>
      <c r="T138" s="154"/>
    </row>
    <row r="139" spans="1:20" ht="12" customHeight="1">
      <c r="A139" s="149"/>
      <c r="B139" s="41"/>
      <c r="C139" s="39" t="s">
        <v>43</v>
      </c>
      <c r="D139" s="134"/>
      <c r="E139" s="168">
        <v>213</v>
      </c>
      <c r="F139" s="134"/>
      <c r="G139" s="45">
        <v>221</v>
      </c>
      <c r="H139" s="46">
        <v>205</v>
      </c>
      <c r="I139" s="46">
        <v>213</v>
      </c>
      <c r="J139" s="240">
        <v>209</v>
      </c>
      <c r="K139" s="41"/>
      <c r="L139" s="134"/>
      <c r="M139" s="168">
        <v>213</v>
      </c>
      <c r="N139" s="134"/>
      <c r="O139" s="45">
        <v>221</v>
      </c>
      <c r="P139" s="46">
        <v>205</v>
      </c>
      <c r="Q139" s="46">
        <v>213</v>
      </c>
      <c r="R139" s="240">
        <v>209</v>
      </c>
      <c r="S139" s="41"/>
      <c r="T139" s="149"/>
    </row>
    <row r="140" spans="1:20" ht="12" customHeight="1">
      <c r="A140" s="149"/>
      <c r="B140" s="34"/>
      <c r="C140" s="39" t="s">
        <v>44</v>
      </c>
      <c r="D140" s="134"/>
      <c r="E140" s="168">
        <v>80</v>
      </c>
      <c r="F140" s="134"/>
      <c r="G140" s="45">
        <v>86</v>
      </c>
      <c r="H140" s="46">
        <v>79</v>
      </c>
      <c r="I140" s="46">
        <v>81</v>
      </c>
      <c r="J140" s="240">
        <v>71</v>
      </c>
      <c r="K140" s="34"/>
      <c r="L140" s="134"/>
      <c r="M140" s="168">
        <v>80</v>
      </c>
      <c r="N140" s="134"/>
      <c r="O140" s="45">
        <v>86</v>
      </c>
      <c r="P140" s="46">
        <v>79</v>
      </c>
      <c r="Q140" s="46">
        <v>81</v>
      </c>
      <c r="R140" s="240">
        <v>71</v>
      </c>
      <c r="S140" s="34"/>
      <c r="T140" s="149"/>
    </row>
    <row r="141" spans="1:22" ht="12" customHeight="1">
      <c r="A141" s="149"/>
      <c r="B141" s="34"/>
      <c r="C141" s="34"/>
      <c r="D141" s="134"/>
      <c r="E141" s="160"/>
      <c r="F141" s="134"/>
      <c r="G141" s="35"/>
      <c r="H141" s="34"/>
      <c r="I141" s="34"/>
      <c r="J141" s="34"/>
      <c r="K141" s="34"/>
      <c r="L141" s="134"/>
      <c r="M141" s="160"/>
      <c r="N141" s="134"/>
      <c r="O141" s="35"/>
      <c r="P141" s="34"/>
      <c r="Q141" s="34"/>
      <c r="R141" s="34"/>
      <c r="S141" s="34"/>
      <c r="T141" s="149"/>
      <c r="V141" s="5"/>
    </row>
    <row r="142" spans="1:20" s="15" customFormat="1" ht="12" customHeight="1">
      <c r="A142" s="154"/>
      <c r="B142" s="32"/>
      <c r="C142" s="29" t="s">
        <v>182</v>
      </c>
      <c r="D142" s="157"/>
      <c r="E142" s="158">
        <v>16</v>
      </c>
      <c r="F142" s="157"/>
      <c r="G142" s="30">
        <v>19</v>
      </c>
      <c r="H142" s="31">
        <v>16</v>
      </c>
      <c r="I142" s="31">
        <v>20</v>
      </c>
      <c r="J142" s="235">
        <v>10</v>
      </c>
      <c r="K142" s="32"/>
      <c r="L142" s="157"/>
      <c r="M142" s="158">
        <v>16</v>
      </c>
      <c r="N142" s="157"/>
      <c r="O142" s="30">
        <v>19</v>
      </c>
      <c r="P142" s="31">
        <v>16</v>
      </c>
      <c r="Q142" s="31">
        <v>20</v>
      </c>
      <c r="R142" s="235">
        <v>10</v>
      </c>
      <c r="S142" s="32"/>
      <c r="T142" s="154"/>
    </row>
    <row r="143" spans="1:20" ht="12" customHeight="1">
      <c r="A143" s="149"/>
      <c r="B143" s="41"/>
      <c r="C143" s="39" t="s">
        <v>183</v>
      </c>
      <c r="D143" s="134"/>
      <c r="E143" s="159">
        <v>30</v>
      </c>
      <c r="F143" s="134"/>
      <c r="G143" s="66">
        <v>50</v>
      </c>
      <c r="H143" s="67">
        <v>32</v>
      </c>
      <c r="I143" s="67">
        <v>64</v>
      </c>
      <c r="J143" s="236">
        <v>-20</v>
      </c>
      <c r="K143" s="41"/>
      <c r="L143" s="134"/>
      <c r="M143" s="159">
        <v>30</v>
      </c>
      <c r="N143" s="134"/>
      <c r="O143" s="66">
        <v>50</v>
      </c>
      <c r="P143" s="67">
        <v>32</v>
      </c>
      <c r="Q143" s="67">
        <v>64</v>
      </c>
      <c r="R143" s="236">
        <v>-20</v>
      </c>
      <c r="S143" s="41"/>
      <c r="T143" s="149"/>
    </row>
    <row r="144" spans="1:20" ht="12" customHeight="1">
      <c r="A144" s="149"/>
      <c r="B144" s="41"/>
      <c r="C144" s="39" t="s">
        <v>184</v>
      </c>
      <c r="D144" s="134"/>
      <c r="E144" s="159">
        <v>13</v>
      </c>
      <c r="F144" s="134"/>
      <c r="G144" s="66">
        <v>10</v>
      </c>
      <c r="H144" s="67">
        <v>13</v>
      </c>
      <c r="I144" s="67">
        <v>13</v>
      </c>
      <c r="J144" s="236">
        <v>15</v>
      </c>
      <c r="K144" s="41"/>
      <c r="L144" s="134"/>
      <c r="M144" s="159">
        <v>13</v>
      </c>
      <c r="N144" s="134"/>
      <c r="O144" s="66">
        <v>10</v>
      </c>
      <c r="P144" s="67">
        <v>13</v>
      </c>
      <c r="Q144" s="67">
        <v>13</v>
      </c>
      <c r="R144" s="236">
        <v>15</v>
      </c>
      <c r="S144" s="41"/>
      <c r="T144" s="149"/>
    </row>
    <row r="145" spans="1:20" ht="12" customHeight="1">
      <c r="A145" s="149"/>
      <c r="B145" s="41"/>
      <c r="C145" s="39"/>
      <c r="D145" s="134"/>
      <c r="E145" s="162"/>
      <c r="F145" s="134"/>
      <c r="G145" s="73"/>
      <c r="H145" s="80"/>
      <c r="I145" s="80"/>
      <c r="J145" s="80"/>
      <c r="K145" s="41"/>
      <c r="L145" s="134"/>
      <c r="M145" s="162"/>
      <c r="N145" s="134"/>
      <c r="O145" s="73"/>
      <c r="P145" s="80"/>
      <c r="Q145" s="80"/>
      <c r="R145" s="80"/>
      <c r="S145" s="41"/>
      <c r="T145" s="149"/>
    </row>
    <row r="146" spans="1:20" ht="12" customHeight="1">
      <c r="A146" s="149"/>
      <c r="B146" s="41"/>
      <c r="C146" s="29" t="s">
        <v>76</v>
      </c>
      <c r="D146" s="157"/>
      <c r="E146" s="298" t="s">
        <v>91</v>
      </c>
      <c r="F146" s="277"/>
      <c r="G146" s="112" t="s">
        <v>91</v>
      </c>
      <c r="H146" s="111" t="s">
        <v>91</v>
      </c>
      <c r="I146" s="111" t="s">
        <v>91</v>
      </c>
      <c r="J146" s="242" t="s">
        <v>91</v>
      </c>
      <c r="K146" s="41"/>
      <c r="L146" s="157"/>
      <c r="M146" s="298" t="s">
        <v>91</v>
      </c>
      <c r="N146" s="277"/>
      <c r="O146" s="112" t="s">
        <v>91</v>
      </c>
      <c r="P146" s="111" t="s">
        <v>91</v>
      </c>
      <c r="Q146" s="111" t="s">
        <v>91</v>
      </c>
      <c r="R146" s="242" t="s">
        <v>91</v>
      </c>
      <c r="S146" s="41"/>
      <c r="T146" s="149"/>
    </row>
    <row r="147" spans="1:22" ht="12" customHeight="1">
      <c r="A147" s="149"/>
      <c r="B147" s="34"/>
      <c r="C147" s="34"/>
      <c r="D147" s="134"/>
      <c r="E147" s="160"/>
      <c r="F147" s="134"/>
      <c r="G147" s="35"/>
      <c r="H147" s="34"/>
      <c r="I147" s="34"/>
      <c r="J147" s="34"/>
      <c r="K147" s="34"/>
      <c r="L147" s="134"/>
      <c r="M147" s="160"/>
      <c r="N147" s="134"/>
      <c r="O147" s="35"/>
      <c r="P147" s="34"/>
      <c r="Q147" s="34"/>
      <c r="R147" s="34"/>
      <c r="S147" s="34"/>
      <c r="T147" s="149"/>
      <c r="V147" s="5"/>
    </row>
    <row r="148" spans="1:20" s="15" customFormat="1" ht="12" customHeight="1">
      <c r="A148" s="154"/>
      <c r="B148" s="32"/>
      <c r="C148" s="29" t="s">
        <v>38</v>
      </c>
      <c r="D148" s="161"/>
      <c r="E148" s="163">
        <v>0.19</v>
      </c>
      <c r="F148" s="161"/>
      <c r="G148" s="37">
        <v>0.16</v>
      </c>
      <c r="H148" s="38">
        <v>0.21</v>
      </c>
      <c r="I148" s="38">
        <v>0.22</v>
      </c>
      <c r="J148" s="237">
        <v>0.15</v>
      </c>
      <c r="K148" s="32"/>
      <c r="L148" s="161"/>
      <c r="M148" s="163">
        <v>0.18</v>
      </c>
      <c r="N148" s="161"/>
      <c r="O148" s="37">
        <v>0.16</v>
      </c>
      <c r="P148" s="38">
        <v>0.21</v>
      </c>
      <c r="Q148" s="38">
        <v>0.22</v>
      </c>
      <c r="R148" s="237">
        <v>0.15</v>
      </c>
      <c r="S148" s="32"/>
      <c r="T148" s="154"/>
    </row>
    <row r="149" spans="1:20" ht="12" customHeight="1">
      <c r="A149" s="149"/>
      <c r="B149" s="41"/>
      <c r="C149" s="39" t="s">
        <v>39</v>
      </c>
      <c r="D149" s="136"/>
      <c r="E149" s="164">
        <v>0.24</v>
      </c>
      <c r="F149" s="136"/>
      <c r="G149" s="44">
        <v>0.26</v>
      </c>
      <c r="H149" s="40">
        <v>0.23</v>
      </c>
      <c r="I149" s="40">
        <v>0.23</v>
      </c>
      <c r="J149" s="238">
        <v>0.23</v>
      </c>
      <c r="K149" s="41"/>
      <c r="L149" s="136"/>
      <c r="M149" s="164">
        <v>0.24</v>
      </c>
      <c r="N149" s="136"/>
      <c r="O149" s="44">
        <v>0.26</v>
      </c>
      <c r="P149" s="40">
        <v>0.23</v>
      </c>
      <c r="Q149" s="40">
        <v>0.23</v>
      </c>
      <c r="R149" s="238">
        <v>0.23</v>
      </c>
      <c r="S149" s="41"/>
      <c r="T149" s="149"/>
    </row>
    <row r="150" spans="1:20" ht="12" customHeight="1">
      <c r="A150" s="149"/>
      <c r="B150" s="41"/>
      <c r="C150" s="39" t="s">
        <v>40</v>
      </c>
      <c r="D150" s="136"/>
      <c r="E150" s="165">
        <v>0.17</v>
      </c>
      <c r="F150" s="136"/>
      <c r="G150" s="44">
        <v>0.14</v>
      </c>
      <c r="H150" s="40">
        <v>0.2</v>
      </c>
      <c r="I150" s="40">
        <v>0.22</v>
      </c>
      <c r="J150" s="238">
        <v>0.13</v>
      </c>
      <c r="K150" s="41"/>
      <c r="L150" s="136"/>
      <c r="M150" s="165">
        <v>0.17</v>
      </c>
      <c r="N150" s="136"/>
      <c r="O150" s="44">
        <v>0.14</v>
      </c>
      <c r="P150" s="40">
        <v>0.2</v>
      </c>
      <c r="Q150" s="40">
        <v>0.22</v>
      </c>
      <c r="R150" s="238">
        <v>0.13</v>
      </c>
      <c r="S150" s="41"/>
      <c r="T150" s="149"/>
    </row>
    <row r="151" spans="1:22" ht="12" customHeight="1">
      <c r="A151" s="149"/>
      <c r="B151" s="34"/>
      <c r="C151" s="34"/>
      <c r="D151" s="166"/>
      <c r="E151" s="166"/>
      <c r="F151" s="166"/>
      <c r="G151" s="36"/>
      <c r="H151" s="69"/>
      <c r="I151" s="69"/>
      <c r="J151" s="69"/>
      <c r="K151" s="34"/>
      <c r="L151" s="166"/>
      <c r="M151" s="166"/>
      <c r="N151" s="166"/>
      <c r="O151" s="35"/>
      <c r="P151" s="34"/>
      <c r="Q151" s="34"/>
      <c r="R151" s="34"/>
      <c r="S151" s="34"/>
      <c r="T151" s="149"/>
      <c r="V151" s="5"/>
    </row>
    <row r="152" spans="1:20" ht="9" customHeight="1">
      <c r="A152" s="149"/>
      <c r="B152" s="149"/>
      <c r="C152" s="150"/>
      <c r="D152" s="149"/>
      <c r="E152" s="151"/>
      <c r="F152" s="151"/>
      <c r="G152" s="149"/>
      <c r="H152" s="149"/>
      <c r="I152" s="149"/>
      <c r="J152" s="151"/>
      <c r="K152" s="149"/>
      <c r="L152" s="149"/>
      <c r="M152" s="151"/>
      <c r="N152" s="151"/>
      <c r="O152" s="149"/>
      <c r="P152" s="149"/>
      <c r="Q152" s="149"/>
      <c r="R152" s="150"/>
      <c r="S152" s="149"/>
      <c r="T152" s="149"/>
    </row>
    <row r="153" spans="1:20" ht="13.5" customHeight="1">
      <c r="A153" s="2"/>
      <c r="B153" s="79" t="s">
        <v>161</v>
      </c>
      <c r="C153" s="220"/>
      <c r="D153" s="2"/>
      <c r="E153" s="4"/>
      <c r="F153" s="4"/>
      <c r="G153" s="2"/>
      <c r="H153" s="2"/>
      <c r="I153" s="2"/>
      <c r="J153" s="4"/>
      <c r="K153" s="2"/>
      <c r="L153" s="2"/>
      <c r="M153" s="4"/>
      <c r="N153" s="4"/>
      <c r="O153" s="2"/>
      <c r="P153" s="2"/>
      <c r="Q153" s="2"/>
      <c r="R153" s="3"/>
      <c r="S153" s="2"/>
      <c r="T153" s="2"/>
    </row>
    <row r="154" spans="1:20" ht="12.75" customHeight="1">
      <c r="A154" s="2"/>
      <c r="B154" s="79" t="s">
        <v>185</v>
      </c>
      <c r="C154" s="113"/>
      <c r="D154" s="2"/>
      <c r="E154" s="4"/>
      <c r="F154" s="4"/>
      <c r="G154" s="2"/>
      <c r="H154" s="2"/>
      <c r="I154" s="2"/>
      <c r="J154" s="4"/>
      <c r="K154" s="2"/>
      <c r="L154" s="2"/>
      <c r="M154" s="4"/>
      <c r="N154" s="4"/>
      <c r="O154" s="2"/>
      <c r="P154" s="2"/>
      <c r="Q154" s="2"/>
      <c r="R154" s="3"/>
      <c r="S154" s="2"/>
      <c r="T154" s="2"/>
    </row>
    <row r="155" spans="7:18" ht="12" customHeight="1">
      <c r="G155" s="95"/>
      <c r="H155" s="95"/>
      <c r="I155" s="95"/>
      <c r="J155" s="95"/>
      <c r="O155" s="95"/>
      <c r="P155" s="95"/>
      <c r="Q155" s="95"/>
      <c r="R155" s="95"/>
    </row>
    <row r="156" spans="7:18" ht="12" customHeight="1">
      <c r="G156" s="95"/>
      <c r="H156" s="95"/>
      <c r="I156" s="95"/>
      <c r="J156" s="95"/>
      <c r="O156" s="95"/>
      <c r="P156" s="95"/>
      <c r="Q156" s="95"/>
      <c r="R156" s="95"/>
    </row>
    <row r="158" spans="7:17" ht="12" customHeight="1">
      <c r="G158" s="300"/>
      <c r="H158" s="300"/>
      <c r="I158" s="300"/>
      <c r="O158" s="300"/>
      <c r="P158" s="300"/>
      <c r="Q158" s="300"/>
    </row>
  </sheetData>
  <sheetProtection/>
  <mergeCells count="4">
    <mergeCell ref="E2:J2"/>
    <mergeCell ref="M2:R2"/>
    <mergeCell ref="E76:J76"/>
    <mergeCell ref="M76:R76"/>
  </mergeCells>
  <printOptions horizontalCentered="1"/>
  <pageMargins left="0.5118110236220472" right="0.5118110236220472" top="0.31496062992125984" bottom="0.4330708661417323" header="0.2362204724409449" footer="0.2362204724409449"/>
  <pageSetup fitToHeight="0" fitToWidth="1" horizontalDpi="600" verticalDpi="600" orientation="portrait" paperSize="9" scale="67" r:id="rId1"/>
  <headerFooter alignWithMargins="0">
    <oddFooter>&amp;L&amp;"KPN Sans,Regular"KPN Investor Relations&amp;C&amp;"KPN Sans,Regular"&amp;A&amp;R&amp;"KPN Sans,Regular"IFRS</oddFooter>
  </headerFooter>
  <rowBreaks count="1" manualBreakCount="1">
    <brk id="7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SheetLayoutView="100" zoomScalePageLayoutView="0" workbookViewId="0" topLeftCell="A1">
      <selection activeCell="V26" sqref="V26"/>
    </sheetView>
  </sheetViews>
  <sheetFormatPr defaultColWidth="9.75390625" defaultRowHeight="12" customHeight="1"/>
  <cols>
    <col min="1" max="1" width="1.25" style="1" customWidth="1"/>
    <col min="2" max="2" width="0.875" style="1" customWidth="1"/>
    <col min="3" max="3" width="40.75390625" style="6" customWidth="1"/>
    <col min="4" max="4" width="1.75390625" style="6" customWidth="1"/>
    <col min="5" max="5" width="9.00390625" style="6" customWidth="1"/>
    <col min="6" max="6" width="1.75390625" style="6" customWidth="1"/>
    <col min="7" max="9" width="9.00390625" style="119" customWidth="1"/>
    <col min="10" max="10" width="9.00390625" style="6" customWidth="1"/>
    <col min="11" max="11" width="1.75390625" style="1" customWidth="1"/>
    <col min="12" max="12" width="1.75390625" style="6" customWidth="1"/>
    <col min="13" max="13" width="9.00390625" style="6" customWidth="1"/>
    <col min="14" max="14" width="1.75390625" style="6" customWidth="1"/>
    <col min="15" max="18" width="9.00390625" style="1" customWidth="1"/>
    <col min="19" max="19" width="0.875" style="1" customWidth="1"/>
    <col min="20" max="20" width="1.25" style="1" customWidth="1"/>
    <col min="21" max="16384" width="9.75390625" style="8" customWidth="1"/>
  </cols>
  <sheetData>
    <row r="1" spans="1:20" s="1" customFormat="1" ht="9" customHeight="1">
      <c r="A1" s="149"/>
      <c r="B1" s="149"/>
      <c r="C1" s="150"/>
      <c r="D1" s="150"/>
      <c r="E1" s="150"/>
      <c r="F1" s="150"/>
      <c r="G1" s="174"/>
      <c r="H1" s="174"/>
      <c r="I1" s="174"/>
      <c r="J1" s="150"/>
      <c r="K1" s="149"/>
      <c r="L1" s="150"/>
      <c r="M1" s="150"/>
      <c r="N1" s="150"/>
      <c r="O1" s="149"/>
      <c r="P1" s="149"/>
      <c r="Q1" s="149"/>
      <c r="R1" s="149"/>
      <c r="S1" s="149"/>
      <c r="T1" s="149"/>
    </row>
    <row r="2" spans="1:20" s="1" customFormat="1" ht="12.75" customHeight="1">
      <c r="A2" s="149"/>
      <c r="B2" s="89"/>
      <c r="C2" s="173" t="s">
        <v>169</v>
      </c>
      <c r="D2" s="133"/>
      <c r="E2" s="384" t="s">
        <v>208</v>
      </c>
      <c r="F2" s="385"/>
      <c r="G2" s="385"/>
      <c r="H2" s="385"/>
      <c r="I2" s="385"/>
      <c r="J2" s="386"/>
      <c r="K2" s="55"/>
      <c r="L2" s="135"/>
      <c r="M2" s="384" t="s">
        <v>210</v>
      </c>
      <c r="N2" s="385"/>
      <c r="O2" s="385"/>
      <c r="P2" s="385"/>
      <c r="Q2" s="385"/>
      <c r="R2" s="386"/>
      <c r="S2" s="54"/>
      <c r="T2" s="149"/>
    </row>
    <row r="3" spans="1:20" s="16" customFormat="1" ht="15" customHeight="1">
      <c r="A3" s="152"/>
      <c r="B3" s="89"/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19"/>
      <c r="T3" s="152"/>
    </row>
    <row r="4" spans="1:21" s="13" customFormat="1" ht="13.5" customHeight="1">
      <c r="A4" s="153"/>
      <c r="B4" s="20"/>
      <c r="C4" s="24"/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25"/>
      <c r="T4" s="153"/>
      <c r="U4" s="14"/>
    </row>
    <row r="5" spans="1:21" s="13" customFormat="1" ht="13.5" customHeight="1">
      <c r="A5" s="153"/>
      <c r="B5" s="20"/>
      <c r="C5" s="24"/>
      <c r="D5" s="156"/>
      <c r="E5" s="156"/>
      <c r="F5" s="156"/>
      <c r="G5" s="21"/>
      <c r="H5" s="22"/>
      <c r="I5" s="22"/>
      <c r="J5" s="22"/>
      <c r="K5" s="20"/>
      <c r="L5" s="156"/>
      <c r="M5" s="156"/>
      <c r="N5" s="156"/>
      <c r="O5" s="21"/>
      <c r="P5" s="22"/>
      <c r="Q5" s="22"/>
      <c r="R5" s="22"/>
      <c r="S5" s="25"/>
      <c r="T5" s="153"/>
      <c r="U5" s="14"/>
    </row>
    <row r="6" spans="1:20" s="15" customFormat="1" ht="12" customHeight="1">
      <c r="A6" s="154"/>
      <c r="B6" s="90"/>
      <c r="C6" s="29" t="s">
        <v>143</v>
      </c>
      <c r="D6" s="157"/>
      <c r="E6" s="158">
        <f>'P&amp;L, Revenues '!E57</f>
        <v>6167</v>
      </c>
      <c r="F6" s="157"/>
      <c r="G6" s="30">
        <f>'P&amp;L, Revenues '!G57</f>
        <v>1544</v>
      </c>
      <c r="H6" s="31">
        <f>'P&amp;L, Revenues '!H57</f>
        <v>1515</v>
      </c>
      <c r="I6" s="31">
        <f>'P&amp;L, Revenues '!I57</f>
        <v>1530</v>
      </c>
      <c r="J6" s="235">
        <f>'P&amp;L, Revenues '!J57</f>
        <v>1578</v>
      </c>
      <c r="K6" s="90"/>
      <c r="L6" s="157"/>
      <c r="M6" s="158">
        <f>'P&amp;L, Revenues '!M57</f>
        <v>6174</v>
      </c>
      <c r="N6" s="157"/>
      <c r="O6" s="30">
        <f>'P&amp;L, Revenues '!O57</f>
        <v>1535</v>
      </c>
      <c r="P6" s="31">
        <f>'P&amp;L, Revenues '!P57</f>
        <v>1512</v>
      </c>
      <c r="Q6" s="31">
        <f>'P&amp;L, Revenues '!Q57</f>
        <v>1536</v>
      </c>
      <c r="R6" s="235">
        <f>'P&amp;L, Revenues '!R57</f>
        <v>1591</v>
      </c>
      <c r="S6" s="32"/>
      <c r="T6" s="154"/>
    </row>
    <row r="7" spans="1:20" s="1" customFormat="1" ht="12" customHeight="1">
      <c r="A7" s="149"/>
      <c r="B7" s="22"/>
      <c r="C7" s="34"/>
      <c r="D7" s="134"/>
      <c r="E7" s="160"/>
      <c r="F7" s="134"/>
      <c r="G7" s="35"/>
      <c r="H7" s="34"/>
      <c r="I7" s="34"/>
      <c r="J7" s="34"/>
      <c r="K7" s="22"/>
      <c r="L7" s="134"/>
      <c r="M7" s="160"/>
      <c r="N7" s="134"/>
      <c r="O7" s="35"/>
      <c r="P7" s="34"/>
      <c r="Q7" s="34"/>
      <c r="R7" s="34"/>
      <c r="S7" s="34"/>
      <c r="T7" s="149"/>
    </row>
    <row r="8" spans="1:20" s="15" customFormat="1" ht="12" customHeight="1">
      <c r="A8" s="154"/>
      <c r="B8" s="90"/>
      <c r="C8" s="29" t="s">
        <v>133</v>
      </c>
      <c r="D8" s="157"/>
      <c r="E8" s="158">
        <f>'P&amp;L, Result &amp; Margin'!E12</f>
        <v>1316</v>
      </c>
      <c r="F8" s="157"/>
      <c r="G8" s="30">
        <f>'P&amp;L, Result &amp; Margin'!G12</f>
        <v>343</v>
      </c>
      <c r="H8" s="31">
        <f>'P&amp;L, Result &amp; Margin'!H12</f>
        <v>318</v>
      </c>
      <c r="I8" s="31">
        <f>'P&amp;L, Result &amp; Margin'!I12</f>
        <v>337</v>
      </c>
      <c r="J8" s="235">
        <f>'P&amp;L, Result &amp; Margin'!J12</f>
        <v>318</v>
      </c>
      <c r="K8" s="90"/>
      <c r="L8" s="157"/>
      <c r="M8" s="158">
        <f>'P&amp;L, Result &amp; Margin'!M12</f>
        <v>1347</v>
      </c>
      <c r="N8" s="157"/>
      <c r="O8" s="30">
        <f>'P&amp;L, Result &amp; Margin'!O12</f>
        <v>326</v>
      </c>
      <c r="P8" s="31">
        <f>'P&amp;L, Result &amp; Margin'!P12</f>
        <v>312</v>
      </c>
      <c r="Q8" s="31">
        <f>'P&amp;L, Result &amp; Margin'!Q12</f>
        <v>359</v>
      </c>
      <c r="R8" s="235">
        <f>'P&amp;L, Result &amp; Margin'!R12</f>
        <v>350</v>
      </c>
      <c r="S8" s="32"/>
      <c r="T8" s="154"/>
    </row>
    <row r="9" spans="1:20" s="1" customFormat="1" ht="12" customHeight="1">
      <c r="A9" s="149"/>
      <c r="B9" s="22"/>
      <c r="C9" s="34"/>
      <c r="D9" s="134"/>
      <c r="E9" s="160"/>
      <c r="F9" s="134"/>
      <c r="G9" s="35"/>
      <c r="H9" s="34"/>
      <c r="I9" s="34"/>
      <c r="J9" s="250"/>
      <c r="K9" s="22"/>
      <c r="L9" s="134"/>
      <c r="M9" s="160"/>
      <c r="N9" s="134"/>
      <c r="O9" s="35"/>
      <c r="P9" s="34"/>
      <c r="Q9" s="34"/>
      <c r="R9" s="250"/>
      <c r="S9" s="34"/>
      <c r="T9" s="149"/>
    </row>
    <row r="10" spans="1:20" s="15" customFormat="1" ht="12" customHeight="1">
      <c r="A10" s="154"/>
      <c r="B10" s="90"/>
      <c r="C10" s="29" t="s">
        <v>123</v>
      </c>
      <c r="D10" s="157"/>
      <c r="E10" s="158">
        <f>'Cash flow, Capex &amp; Debt'!E28</f>
        <v>460</v>
      </c>
      <c r="F10" s="157"/>
      <c r="G10" s="30">
        <f>'Cash flow, Capex &amp; Debt'!G28</f>
        <v>150</v>
      </c>
      <c r="H10" s="31">
        <f>'Cash flow, Capex &amp; Debt'!H28</f>
        <v>103</v>
      </c>
      <c r="I10" s="31">
        <f>'Cash flow, Capex &amp; Debt'!I28</f>
        <v>107</v>
      </c>
      <c r="J10" s="235">
        <f>'Cash flow, Capex &amp; Debt'!J28</f>
        <v>100</v>
      </c>
      <c r="K10" s="90"/>
      <c r="L10" s="157"/>
      <c r="M10" s="158">
        <f>'Cash flow, Capex &amp; Debt'!M28</f>
        <v>463</v>
      </c>
      <c r="N10" s="157"/>
      <c r="O10" s="30">
        <f>'Cash flow, Capex &amp; Debt'!O28</f>
        <v>154</v>
      </c>
      <c r="P10" s="31">
        <f>'Cash flow, Capex &amp; Debt'!P28</f>
        <v>103</v>
      </c>
      <c r="Q10" s="31">
        <f>'Cash flow, Capex &amp; Debt'!Q28</f>
        <v>106</v>
      </c>
      <c r="R10" s="235">
        <f>'Cash flow, Capex &amp; Debt'!R28</f>
        <v>100</v>
      </c>
      <c r="S10" s="32"/>
      <c r="T10" s="154"/>
    </row>
    <row r="11" spans="1:20" s="15" customFormat="1" ht="12" customHeight="1">
      <c r="A11" s="154"/>
      <c r="B11" s="91"/>
      <c r="C11" s="29" t="s">
        <v>154</v>
      </c>
      <c r="D11" s="161"/>
      <c r="E11" s="171">
        <f>E10/E6</f>
        <v>0.07459056267228799</v>
      </c>
      <c r="F11" s="161"/>
      <c r="G11" s="37">
        <f>G10/G6</f>
        <v>0.09715025906735751</v>
      </c>
      <c r="H11" s="38">
        <f>H10/H6</f>
        <v>0.06798679867986798</v>
      </c>
      <c r="I11" s="38">
        <f>I10/I6</f>
        <v>0.06993464052287582</v>
      </c>
      <c r="J11" s="237">
        <f>J10/J6</f>
        <v>0.06337135614702155</v>
      </c>
      <c r="K11" s="91"/>
      <c r="L11" s="161"/>
      <c r="M11" s="171">
        <f>M10/M6</f>
        <v>0.07499190152251377</v>
      </c>
      <c r="N11" s="161"/>
      <c r="O11" s="37">
        <f>O10/O6</f>
        <v>0.1003257328990228</v>
      </c>
      <c r="P11" s="38">
        <f>P10/P6</f>
        <v>0.06812169312169312</v>
      </c>
      <c r="Q11" s="38">
        <f>Q10/Q6</f>
        <v>0.06901041666666667</v>
      </c>
      <c r="R11" s="237">
        <f>R10/R6</f>
        <v>0.06285355122564425</v>
      </c>
      <c r="S11" s="32"/>
      <c r="T11" s="154"/>
    </row>
    <row r="12" spans="1:21" s="13" customFormat="1" ht="12" customHeight="1">
      <c r="A12" s="153"/>
      <c r="B12" s="22"/>
      <c r="C12" s="24"/>
      <c r="D12" s="156"/>
      <c r="E12" s="156"/>
      <c r="F12" s="156"/>
      <c r="G12" s="21"/>
      <c r="H12" s="22"/>
      <c r="I12" s="22"/>
      <c r="J12" s="20"/>
      <c r="K12" s="20"/>
      <c r="L12" s="156"/>
      <c r="M12" s="156"/>
      <c r="N12" s="156"/>
      <c r="O12" s="21"/>
      <c r="P12" s="22"/>
      <c r="Q12" s="22"/>
      <c r="R12" s="20"/>
      <c r="S12" s="25"/>
      <c r="T12" s="153"/>
      <c r="U12" s="14"/>
    </row>
    <row r="13" spans="1:21" s="13" customFormat="1" ht="9" customHeight="1">
      <c r="A13" s="149"/>
      <c r="B13" s="149"/>
      <c r="C13" s="150"/>
      <c r="D13" s="150"/>
      <c r="E13" s="150"/>
      <c r="F13" s="150"/>
      <c r="G13" s="174"/>
      <c r="H13" s="174"/>
      <c r="I13" s="174"/>
      <c r="J13" s="150"/>
      <c r="K13" s="149"/>
      <c r="L13" s="150"/>
      <c r="M13" s="150"/>
      <c r="N13" s="150"/>
      <c r="O13" s="149"/>
      <c r="P13" s="149"/>
      <c r="Q13" s="149"/>
      <c r="R13" s="149"/>
      <c r="S13" s="149"/>
      <c r="T13" s="149"/>
      <c r="U13" s="14"/>
    </row>
    <row r="14" spans="1:21" s="13" customFormat="1" ht="9" customHeight="1">
      <c r="A14" s="281"/>
      <c r="B14" s="21"/>
      <c r="C14" s="281"/>
      <c r="D14" s="280"/>
      <c r="E14" s="280"/>
      <c r="F14" s="280"/>
      <c r="G14" s="21"/>
      <c r="H14" s="21"/>
      <c r="I14" s="21"/>
      <c r="J14" s="280"/>
      <c r="K14" s="280"/>
      <c r="L14" s="280"/>
      <c r="M14" s="280"/>
      <c r="N14" s="280"/>
      <c r="O14" s="21"/>
      <c r="P14" s="21"/>
      <c r="Q14" s="21"/>
      <c r="R14" s="21"/>
      <c r="S14" s="282"/>
      <c r="T14" s="281"/>
      <c r="U14" s="14"/>
    </row>
    <row r="15" spans="1:21" s="13" customFormat="1" ht="9" customHeight="1">
      <c r="A15" s="149"/>
      <c r="B15" s="149"/>
      <c r="C15" s="150"/>
      <c r="D15" s="150"/>
      <c r="E15" s="150"/>
      <c r="F15" s="150"/>
      <c r="G15" s="174"/>
      <c r="H15" s="174"/>
      <c r="I15" s="174"/>
      <c r="J15" s="150"/>
      <c r="K15" s="149"/>
      <c r="L15" s="150"/>
      <c r="M15" s="150"/>
      <c r="N15" s="150"/>
      <c r="O15" s="149"/>
      <c r="P15" s="149"/>
      <c r="Q15" s="149"/>
      <c r="R15" s="149"/>
      <c r="S15" s="149"/>
      <c r="T15" s="149"/>
      <c r="U15" s="14"/>
    </row>
    <row r="16" spans="1:21" s="13" customFormat="1" ht="15" customHeight="1">
      <c r="A16" s="152"/>
      <c r="B16" s="89"/>
      <c r="C16" s="173" t="s">
        <v>170</v>
      </c>
      <c r="D16" s="133"/>
      <c r="E16" s="134">
        <v>2004</v>
      </c>
      <c r="F16" s="135"/>
      <c r="G16" s="21" t="s">
        <v>126</v>
      </c>
      <c r="H16" s="22" t="s">
        <v>127</v>
      </c>
      <c r="I16" s="22" t="s">
        <v>128</v>
      </c>
      <c r="J16" s="22" t="s">
        <v>119</v>
      </c>
      <c r="K16" s="53"/>
      <c r="L16" s="133"/>
      <c r="M16" s="134">
        <v>2004</v>
      </c>
      <c r="N16" s="135"/>
      <c r="O16" s="21" t="s">
        <v>126</v>
      </c>
      <c r="P16" s="22" t="s">
        <v>127</v>
      </c>
      <c r="Q16" s="22" t="s">
        <v>128</v>
      </c>
      <c r="R16" s="22" t="s">
        <v>119</v>
      </c>
      <c r="S16" s="19"/>
      <c r="T16" s="152"/>
      <c r="U16" s="14"/>
    </row>
    <row r="17" spans="1:21" s="13" customFormat="1" ht="13.5" customHeight="1">
      <c r="A17" s="153"/>
      <c r="B17" s="22"/>
      <c r="C17" s="24"/>
      <c r="D17" s="137"/>
      <c r="E17" s="137"/>
      <c r="F17" s="137"/>
      <c r="G17" s="23"/>
      <c r="H17" s="92"/>
      <c r="I17" s="92"/>
      <c r="J17" s="92"/>
      <c r="K17" s="54"/>
      <c r="L17" s="137"/>
      <c r="M17" s="137"/>
      <c r="N17" s="137"/>
      <c r="O17" s="23"/>
      <c r="P17" s="92"/>
      <c r="Q17" s="92"/>
      <c r="R17" s="92"/>
      <c r="S17" s="25"/>
      <c r="T17" s="153"/>
      <c r="U17" s="14"/>
    </row>
    <row r="18" spans="1:21" s="13" customFormat="1" ht="12" customHeight="1">
      <c r="A18" s="153"/>
      <c r="B18" s="22"/>
      <c r="C18" s="24"/>
      <c r="D18" s="137"/>
      <c r="E18" s="137"/>
      <c r="F18" s="137"/>
      <c r="G18" s="21"/>
      <c r="H18" s="22"/>
      <c r="I18" s="22"/>
      <c r="J18" s="22"/>
      <c r="K18" s="54"/>
      <c r="L18" s="137"/>
      <c r="M18" s="137"/>
      <c r="N18" s="137"/>
      <c r="O18" s="21"/>
      <c r="P18" s="22"/>
      <c r="Q18" s="22"/>
      <c r="R18" s="22"/>
      <c r="S18" s="25"/>
      <c r="T18" s="153"/>
      <c r="U18" s="14"/>
    </row>
    <row r="19" spans="1:20" ht="15">
      <c r="A19" s="154"/>
      <c r="B19" s="28"/>
      <c r="C19" s="29" t="s">
        <v>220</v>
      </c>
      <c r="D19" s="157"/>
      <c r="E19" s="175" t="str">
        <f>G19</f>
        <v> &gt;70%</v>
      </c>
      <c r="F19" s="134"/>
      <c r="G19" s="291" t="s">
        <v>221</v>
      </c>
      <c r="H19" s="114" t="s">
        <v>221</v>
      </c>
      <c r="I19" s="377" t="s">
        <v>224</v>
      </c>
      <c r="J19" s="252" t="s">
        <v>224</v>
      </c>
      <c r="K19" s="22"/>
      <c r="L19" s="134"/>
      <c r="M19" s="175" t="str">
        <f>O19</f>
        <v> &gt;70%</v>
      </c>
      <c r="N19" s="134"/>
      <c r="O19" s="291" t="s">
        <v>221</v>
      </c>
      <c r="P19" s="114" t="s">
        <v>221</v>
      </c>
      <c r="Q19" s="377" t="s">
        <v>224</v>
      </c>
      <c r="R19" s="252" t="s">
        <v>224</v>
      </c>
      <c r="S19" s="32"/>
      <c r="T19" s="154"/>
    </row>
    <row r="20" spans="1:20" ht="12" customHeight="1">
      <c r="A20" s="154"/>
      <c r="B20" s="28"/>
      <c r="C20" s="34"/>
      <c r="D20" s="134"/>
      <c r="E20" s="176"/>
      <c r="F20" s="134"/>
      <c r="G20" s="292"/>
      <c r="H20" s="71"/>
      <c r="I20" s="71"/>
      <c r="J20" s="376"/>
      <c r="K20" s="22"/>
      <c r="L20" s="134"/>
      <c r="M20" s="176"/>
      <c r="N20" s="134"/>
      <c r="O20" s="292"/>
      <c r="P20" s="71"/>
      <c r="Q20" s="71"/>
      <c r="R20" s="376"/>
      <c r="S20" s="32"/>
      <c r="T20" s="154"/>
    </row>
    <row r="21" spans="1:20" ht="15.75" customHeight="1">
      <c r="A21" s="154"/>
      <c r="B21" s="28"/>
      <c r="C21" s="29" t="s">
        <v>219</v>
      </c>
      <c r="D21" s="157"/>
      <c r="E21" s="175" t="str">
        <f>G21</f>
        <v>+/-60%</v>
      </c>
      <c r="F21" s="134"/>
      <c r="G21" s="291" t="s">
        <v>222</v>
      </c>
      <c r="H21" s="377" t="s">
        <v>222</v>
      </c>
      <c r="I21" s="377" t="s">
        <v>225</v>
      </c>
      <c r="J21" s="252" t="s">
        <v>225</v>
      </c>
      <c r="K21" s="22"/>
      <c r="L21" s="134"/>
      <c r="M21" s="175" t="str">
        <f>O21</f>
        <v>+/-60%</v>
      </c>
      <c r="N21" s="134"/>
      <c r="O21" s="291" t="s">
        <v>222</v>
      </c>
      <c r="P21" s="377" t="s">
        <v>222</v>
      </c>
      <c r="Q21" s="114" t="s">
        <v>225</v>
      </c>
      <c r="R21" s="252" t="s">
        <v>225</v>
      </c>
      <c r="S21" s="32"/>
      <c r="T21" s="154"/>
    </row>
    <row r="22" spans="1:20" ht="12" customHeight="1">
      <c r="A22" s="154"/>
      <c r="B22" s="28"/>
      <c r="C22" s="34"/>
      <c r="D22" s="134"/>
      <c r="E22" s="176"/>
      <c r="F22" s="134"/>
      <c r="G22" s="292"/>
      <c r="H22" s="71"/>
      <c r="I22" s="71"/>
      <c r="J22" s="376"/>
      <c r="K22" s="22"/>
      <c r="L22" s="134"/>
      <c r="M22" s="176"/>
      <c r="N22" s="134"/>
      <c r="O22" s="292"/>
      <c r="P22" s="71"/>
      <c r="Q22" s="71"/>
      <c r="R22" s="376"/>
      <c r="S22" s="32"/>
      <c r="T22" s="154"/>
    </row>
    <row r="23" spans="1:20" ht="15.75" customHeight="1">
      <c r="A23" s="154"/>
      <c r="B23" s="28"/>
      <c r="C23" s="29" t="s">
        <v>218</v>
      </c>
      <c r="D23" s="157"/>
      <c r="E23" s="175" t="str">
        <f>G23</f>
        <v>+/-60%</v>
      </c>
      <c r="F23" s="134"/>
      <c r="G23" s="291" t="s">
        <v>222</v>
      </c>
      <c r="H23" s="377" t="s">
        <v>222</v>
      </c>
      <c r="I23" s="377" t="s">
        <v>225</v>
      </c>
      <c r="J23" s="252" t="s">
        <v>225</v>
      </c>
      <c r="K23" s="22"/>
      <c r="L23" s="134"/>
      <c r="M23" s="175" t="str">
        <f>O23</f>
        <v>+/-60%</v>
      </c>
      <c r="N23" s="134"/>
      <c r="O23" s="291" t="s">
        <v>222</v>
      </c>
      <c r="P23" s="377" t="s">
        <v>222</v>
      </c>
      <c r="Q23" s="114" t="s">
        <v>225</v>
      </c>
      <c r="R23" s="252" t="s">
        <v>225</v>
      </c>
      <c r="S23" s="32"/>
      <c r="T23" s="154"/>
    </row>
    <row r="24" spans="1:20" ht="12" customHeight="1">
      <c r="A24" s="154"/>
      <c r="B24" s="28"/>
      <c r="C24" s="34"/>
      <c r="D24" s="134"/>
      <c r="E24" s="176"/>
      <c r="F24" s="134"/>
      <c r="G24" s="292"/>
      <c r="H24" s="71"/>
      <c r="I24" s="71"/>
      <c r="J24" s="376"/>
      <c r="K24" s="22"/>
      <c r="L24" s="134"/>
      <c r="M24" s="176"/>
      <c r="N24" s="134"/>
      <c r="O24" s="292"/>
      <c r="P24" s="71"/>
      <c r="Q24" s="71"/>
      <c r="R24" s="376"/>
      <c r="S24" s="32"/>
      <c r="T24" s="154"/>
    </row>
    <row r="25" spans="1:20" ht="15.75" customHeight="1">
      <c r="A25" s="154"/>
      <c r="B25" s="28"/>
      <c r="C25" s="29" t="s">
        <v>217</v>
      </c>
      <c r="D25" s="157"/>
      <c r="E25" s="175" t="str">
        <f>G25</f>
        <v>+-45%</v>
      </c>
      <c r="F25" s="134"/>
      <c r="G25" s="291" t="s">
        <v>223</v>
      </c>
      <c r="H25" s="377" t="s">
        <v>223</v>
      </c>
      <c r="I25" s="377" t="s">
        <v>223</v>
      </c>
      <c r="J25" s="252" t="s">
        <v>226</v>
      </c>
      <c r="K25" s="22"/>
      <c r="L25" s="134"/>
      <c r="M25" s="175" t="str">
        <f>O25</f>
        <v>+-45%</v>
      </c>
      <c r="N25" s="134"/>
      <c r="O25" s="291" t="s">
        <v>223</v>
      </c>
      <c r="P25" s="377" t="s">
        <v>223</v>
      </c>
      <c r="Q25" s="377" t="s">
        <v>223</v>
      </c>
      <c r="R25" s="252" t="s">
        <v>226</v>
      </c>
      <c r="S25" s="32"/>
      <c r="T25" s="154"/>
    </row>
    <row r="26" spans="1:20" ht="12" customHeight="1">
      <c r="A26" s="154"/>
      <c r="B26" s="22"/>
      <c r="C26" s="34"/>
      <c r="D26" s="134"/>
      <c r="E26" s="176"/>
      <c r="F26" s="134"/>
      <c r="G26" s="292"/>
      <c r="H26" s="71"/>
      <c r="I26" s="71"/>
      <c r="J26" s="376"/>
      <c r="K26" s="22"/>
      <c r="L26" s="134"/>
      <c r="M26" s="176"/>
      <c r="N26" s="134"/>
      <c r="O26" s="292"/>
      <c r="P26" s="71"/>
      <c r="Q26" s="71"/>
      <c r="R26" s="376"/>
      <c r="S26" s="32"/>
      <c r="T26" s="154"/>
    </row>
    <row r="27" spans="1:20" ht="12" customHeight="1">
      <c r="A27" s="154"/>
      <c r="B27" s="90"/>
      <c r="C27" s="29" t="s">
        <v>46</v>
      </c>
      <c r="D27" s="157"/>
      <c r="E27" s="167">
        <f>G27</f>
        <v>7434</v>
      </c>
      <c r="F27" s="157"/>
      <c r="G27" s="42">
        <f>SUM(G28:G30)</f>
        <v>7434</v>
      </c>
      <c r="H27" s="43">
        <f>SUM(H28:H30)</f>
        <v>7504</v>
      </c>
      <c r="I27" s="43">
        <f>SUM(I28:I30)</f>
        <v>7570</v>
      </c>
      <c r="J27" s="239">
        <f>SUM(J28:J30)</f>
        <v>7628</v>
      </c>
      <c r="K27" s="90"/>
      <c r="L27" s="157"/>
      <c r="M27" s="167">
        <f>O27</f>
        <v>7434</v>
      </c>
      <c r="N27" s="157"/>
      <c r="O27" s="42">
        <f>SUM(O28:O30)</f>
        <v>7434</v>
      </c>
      <c r="P27" s="43">
        <f>SUM(P28:P30)</f>
        <v>7504</v>
      </c>
      <c r="Q27" s="43">
        <f>SUM(Q28:Q30)</f>
        <v>7570</v>
      </c>
      <c r="R27" s="239">
        <f>SUM(R28:R30)</f>
        <v>7628</v>
      </c>
      <c r="S27" s="32"/>
      <c r="T27" s="154"/>
    </row>
    <row r="28" spans="1:20" ht="12" customHeight="1">
      <c r="A28" s="149"/>
      <c r="B28" s="93"/>
      <c r="C28" s="39" t="s">
        <v>18</v>
      </c>
      <c r="D28" s="177"/>
      <c r="E28" s="168">
        <f>G28</f>
        <v>5922</v>
      </c>
      <c r="F28" s="177"/>
      <c r="G28" s="45">
        <v>5922</v>
      </c>
      <c r="H28" s="46">
        <v>5979</v>
      </c>
      <c r="I28" s="46">
        <v>6032</v>
      </c>
      <c r="J28" s="240">
        <v>6080</v>
      </c>
      <c r="K28" s="93"/>
      <c r="L28" s="177"/>
      <c r="M28" s="168">
        <f>O28</f>
        <v>5922</v>
      </c>
      <c r="N28" s="177"/>
      <c r="O28" s="45">
        <v>5922</v>
      </c>
      <c r="P28" s="46">
        <v>5979</v>
      </c>
      <c r="Q28" s="46">
        <v>6032</v>
      </c>
      <c r="R28" s="240">
        <v>6080</v>
      </c>
      <c r="S28" s="41"/>
      <c r="T28" s="149"/>
    </row>
    <row r="29" spans="1:20" ht="12" customHeight="1">
      <c r="A29" s="149"/>
      <c r="B29" s="93"/>
      <c r="C29" s="39" t="s">
        <v>51</v>
      </c>
      <c r="D29" s="177"/>
      <c r="E29" s="168">
        <f>G29</f>
        <v>1490</v>
      </c>
      <c r="F29" s="177"/>
      <c r="G29" s="45">
        <v>1490</v>
      </c>
      <c r="H29" s="46">
        <v>1503</v>
      </c>
      <c r="I29" s="46">
        <v>1514</v>
      </c>
      <c r="J29" s="240">
        <v>1525</v>
      </c>
      <c r="K29" s="93"/>
      <c r="L29" s="177"/>
      <c r="M29" s="168">
        <f>O29</f>
        <v>1490</v>
      </c>
      <c r="N29" s="177"/>
      <c r="O29" s="45">
        <v>1490</v>
      </c>
      <c r="P29" s="46">
        <v>1503</v>
      </c>
      <c r="Q29" s="46">
        <v>1514</v>
      </c>
      <c r="R29" s="240">
        <v>1525</v>
      </c>
      <c r="S29" s="41"/>
      <c r="T29" s="149"/>
    </row>
    <row r="30" spans="1:20" ht="12" customHeight="1">
      <c r="A30" s="149"/>
      <c r="B30" s="93"/>
      <c r="C30" s="39" t="s">
        <v>104</v>
      </c>
      <c r="D30" s="177"/>
      <c r="E30" s="168">
        <f>G30</f>
        <v>22</v>
      </c>
      <c r="F30" s="177"/>
      <c r="G30" s="45">
        <v>22</v>
      </c>
      <c r="H30" s="46">
        <v>22</v>
      </c>
      <c r="I30" s="46">
        <v>24</v>
      </c>
      <c r="J30" s="240">
        <v>23</v>
      </c>
      <c r="K30" s="93"/>
      <c r="L30" s="177"/>
      <c r="M30" s="168">
        <f>O30</f>
        <v>22</v>
      </c>
      <c r="N30" s="177"/>
      <c r="O30" s="45">
        <v>22</v>
      </c>
      <c r="P30" s="46">
        <v>22</v>
      </c>
      <c r="Q30" s="46">
        <v>24</v>
      </c>
      <c r="R30" s="240">
        <v>23</v>
      </c>
      <c r="S30" s="34"/>
      <c r="T30" s="149"/>
    </row>
    <row r="31" spans="1:20" ht="12" customHeight="1">
      <c r="A31" s="154"/>
      <c r="B31" s="22"/>
      <c r="C31" s="34"/>
      <c r="D31" s="134"/>
      <c r="E31" s="176"/>
      <c r="F31" s="134"/>
      <c r="G31" s="70"/>
      <c r="H31" s="71"/>
      <c r="I31" s="71"/>
      <c r="J31" s="80"/>
      <c r="K31" s="22"/>
      <c r="L31" s="134"/>
      <c r="M31" s="176"/>
      <c r="N31" s="134"/>
      <c r="O31" s="70"/>
      <c r="P31" s="71"/>
      <c r="Q31" s="71"/>
      <c r="R31" s="80"/>
      <c r="S31" s="32"/>
      <c r="T31" s="154"/>
    </row>
    <row r="32" spans="1:20" ht="12" customHeight="1">
      <c r="A32" s="149"/>
      <c r="B32" s="90"/>
      <c r="C32" s="29" t="s">
        <v>47</v>
      </c>
      <c r="D32" s="157"/>
      <c r="E32" s="167">
        <f>G32</f>
        <v>9551</v>
      </c>
      <c r="F32" s="157"/>
      <c r="G32" s="42">
        <v>9551</v>
      </c>
      <c r="H32" s="43">
        <v>9631</v>
      </c>
      <c r="I32" s="43">
        <v>9746</v>
      </c>
      <c r="J32" s="239">
        <v>9806</v>
      </c>
      <c r="K32" s="90"/>
      <c r="L32" s="157"/>
      <c r="M32" s="167">
        <f>O32</f>
        <v>9551</v>
      </c>
      <c r="N32" s="157"/>
      <c r="O32" s="42">
        <v>9551</v>
      </c>
      <c r="P32" s="43">
        <v>9631</v>
      </c>
      <c r="Q32" s="43">
        <v>9746</v>
      </c>
      <c r="R32" s="239">
        <v>9806</v>
      </c>
      <c r="S32" s="41"/>
      <c r="T32" s="149"/>
    </row>
    <row r="33" spans="1:20" ht="12" customHeight="1">
      <c r="A33" s="154"/>
      <c r="B33" s="22"/>
      <c r="C33" s="34"/>
      <c r="D33" s="134"/>
      <c r="E33" s="162"/>
      <c r="F33" s="134"/>
      <c r="G33" s="35"/>
      <c r="H33" s="34"/>
      <c r="I33" s="34"/>
      <c r="J33" s="80"/>
      <c r="K33" s="22"/>
      <c r="L33" s="134"/>
      <c r="M33" s="162"/>
      <c r="N33" s="134"/>
      <c r="O33" s="35"/>
      <c r="P33" s="34"/>
      <c r="Q33" s="34"/>
      <c r="R33" s="80"/>
      <c r="S33" s="32"/>
      <c r="T33" s="154"/>
    </row>
    <row r="34" spans="1:20" ht="12.75" customHeight="1">
      <c r="A34" s="149"/>
      <c r="B34" s="90"/>
      <c r="C34" s="29" t="s">
        <v>64</v>
      </c>
      <c r="D34" s="157"/>
      <c r="E34" s="158">
        <v>1685</v>
      </c>
      <c r="F34" s="157"/>
      <c r="G34" s="30">
        <v>417</v>
      </c>
      <c r="H34" s="31">
        <v>423</v>
      </c>
      <c r="I34" s="31">
        <v>419</v>
      </c>
      <c r="J34" s="235">
        <v>426</v>
      </c>
      <c r="K34" s="90"/>
      <c r="L34" s="157"/>
      <c r="M34" s="158">
        <f>SUM(O34:R34)</f>
        <v>1650.6999999999998</v>
      </c>
      <c r="N34" s="157"/>
      <c r="O34" s="30">
        <v>412.1</v>
      </c>
      <c r="P34" s="31">
        <v>412</v>
      </c>
      <c r="Q34" s="31">
        <v>410</v>
      </c>
      <c r="R34" s="235">
        <v>416.6</v>
      </c>
      <c r="S34" s="41"/>
      <c r="T34" s="149"/>
    </row>
    <row r="35" spans="1:20" ht="12" customHeight="1">
      <c r="A35" s="154"/>
      <c r="B35" s="22"/>
      <c r="C35" s="34"/>
      <c r="D35" s="134"/>
      <c r="E35" s="160"/>
      <c r="F35" s="134"/>
      <c r="G35" s="35"/>
      <c r="H35" s="34"/>
      <c r="I35" s="34"/>
      <c r="J35" s="34"/>
      <c r="K35" s="22"/>
      <c r="L35" s="134"/>
      <c r="M35" s="160"/>
      <c r="N35" s="134"/>
      <c r="O35" s="35"/>
      <c r="P35" s="34"/>
      <c r="Q35" s="34"/>
      <c r="R35" s="34"/>
      <c r="S35" s="32"/>
      <c r="T35" s="154"/>
    </row>
    <row r="36" spans="1:20" ht="15.75" customHeight="1">
      <c r="A36" s="149"/>
      <c r="B36" s="33"/>
      <c r="C36" s="29" t="s">
        <v>216</v>
      </c>
      <c r="D36" s="157"/>
      <c r="E36" s="158">
        <f>SUM(G36:J36)</f>
        <v>1628</v>
      </c>
      <c r="F36" s="157"/>
      <c r="G36" s="30">
        <v>393</v>
      </c>
      <c r="H36" s="31">
        <v>383</v>
      </c>
      <c r="I36" s="31">
        <v>409</v>
      </c>
      <c r="J36" s="235">
        <v>443</v>
      </c>
      <c r="K36" s="90"/>
      <c r="L36" s="157"/>
      <c r="M36" s="158">
        <f>SUM(O36:R36)</f>
        <v>1628</v>
      </c>
      <c r="N36" s="157"/>
      <c r="O36" s="30">
        <v>393</v>
      </c>
      <c r="P36" s="31">
        <v>383</v>
      </c>
      <c r="Q36" s="31">
        <v>409</v>
      </c>
      <c r="R36" s="235">
        <v>443</v>
      </c>
      <c r="S36" s="41"/>
      <c r="T36" s="149"/>
    </row>
    <row r="37" spans="1:20" ht="12" customHeight="1">
      <c r="A37" s="152"/>
      <c r="B37" s="22"/>
      <c r="C37" s="34"/>
      <c r="D37" s="134"/>
      <c r="E37" s="160"/>
      <c r="F37" s="134"/>
      <c r="G37" s="36"/>
      <c r="H37" s="69"/>
      <c r="I37" s="69"/>
      <c r="J37" s="34"/>
      <c r="K37" s="22"/>
      <c r="L37" s="134"/>
      <c r="M37" s="160"/>
      <c r="N37" s="134"/>
      <c r="O37" s="36"/>
      <c r="P37" s="69"/>
      <c r="Q37" s="69"/>
      <c r="R37" s="34"/>
      <c r="S37" s="34"/>
      <c r="T37" s="152"/>
    </row>
    <row r="38" spans="1:20" ht="12.75" customHeight="1">
      <c r="A38" s="149"/>
      <c r="B38" s="90"/>
      <c r="C38" s="29" t="s">
        <v>65</v>
      </c>
      <c r="D38" s="157"/>
      <c r="E38" s="178">
        <v>2.44</v>
      </c>
      <c r="F38" s="157"/>
      <c r="G38" s="243">
        <v>2.33</v>
      </c>
      <c r="H38" s="115">
        <v>2.23</v>
      </c>
      <c r="I38" s="115">
        <v>2.44</v>
      </c>
      <c r="J38" s="246">
        <v>2.65</v>
      </c>
      <c r="K38" s="90"/>
      <c r="L38" s="157"/>
      <c r="M38" s="178">
        <v>2.44</v>
      </c>
      <c r="N38" s="157"/>
      <c r="O38" s="243">
        <v>2.33</v>
      </c>
      <c r="P38" s="115">
        <v>2.23</v>
      </c>
      <c r="Q38" s="115">
        <v>2.44</v>
      </c>
      <c r="R38" s="246">
        <v>2.65</v>
      </c>
      <c r="S38" s="72"/>
      <c r="T38" s="149"/>
    </row>
    <row r="39" spans="1:20" ht="12.75" customHeight="1">
      <c r="A39" s="149"/>
      <c r="B39" s="90"/>
      <c r="C39" s="29" t="s">
        <v>66</v>
      </c>
      <c r="D39" s="157"/>
      <c r="E39" s="167">
        <v>241</v>
      </c>
      <c r="F39" s="157"/>
      <c r="G39" s="42">
        <v>226</v>
      </c>
      <c r="H39" s="43">
        <v>231</v>
      </c>
      <c r="I39" s="43">
        <v>238</v>
      </c>
      <c r="J39" s="239">
        <v>265</v>
      </c>
      <c r="K39" s="90"/>
      <c r="L39" s="157"/>
      <c r="M39" s="167">
        <v>241</v>
      </c>
      <c r="N39" s="157"/>
      <c r="O39" s="42">
        <v>226</v>
      </c>
      <c r="P39" s="43">
        <v>231</v>
      </c>
      <c r="Q39" s="43">
        <v>238</v>
      </c>
      <c r="R39" s="239">
        <v>265</v>
      </c>
      <c r="S39" s="34"/>
      <c r="T39" s="149"/>
    </row>
    <row r="40" spans="1:20" ht="12" customHeight="1">
      <c r="A40" s="149"/>
      <c r="B40" s="22"/>
      <c r="C40" s="34"/>
      <c r="D40" s="134"/>
      <c r="E40" s="179"/>
      <c r="F40" s="134"/>
      <c r="G40" s="35"/>
      <c r="H40" s="34"/>
      <c r="I40" s="34"/>
      <c r="J40" s="85"/>
      <c r="K40" s="22"/>
      <c r="L40" s="134"/>
      <c r="M40" s="179"/>
      <c r="N40" s="134"/>
      <c r="O40" s="35"/>
      <c r="P40" s="34"/>
      <c r="Q40" s="34"/>
      <c r="R40" s="85"/>
      <c r="S40" s="34"/>
      <c r="T40" s="149"/>
    </row>
    <row r="41" spans="1:20" ht="12" customHeight="1">
      <c r="A41" s="152"/>
      <c r="B41" s="90"/>
      <c r="C41" s="29" t="s">
        <v>156</v>
      </c>
      <c r="D41" s="157"/>
      <c r="E41" s="180">
        <f aca="true" t="shared" si="0" ref="E41:E54">SUM(G41:J41)</f>
        <v>71.94</v>
      </c>
      <c r="F41" s="157"/>
      <c r="G41" s="244">
        <v>17.42</v>
      </c>
      <c r="H41" s="116">
        <v>16.6</v>
      </c>
      <c r="I41" s="116">
        <v>17.92</v>
      </c>
      <c r="J41" s="247">
        <v>20</v>
      </c>
      <c r="K41" s="90"/>
      <c r="L41" s="157"/>
      <c r="M41" s="180">
        <f>SUM(O41:R41)</f>
        <v>71.94</v>
      </c>
      <c r="N41" s="157"/>
      <c r="O41" s="244">
        <v>17.42</v>
      </c>
      <c r="P41" s="116">
        <v>16.6</v>
      </c>
      <c r="Q41" s="116">
        <v>17.92</v>
      </c>
      <c r="R41" s="247">
        <v>20</v>
      </c>
      <c r="S41" s="34"/>
      <c r="T41" s="152"/>
    </row>
    <row r="42" spans="1:21" ht="12" customHeight="1">
      <c r="A42" s="154"/>
      <c r="B42" s="90"/>
      <c r="C42" s="29" t="s">
        <v>155</v>
      </c>
      <c r="D42" s="157"/>
      <c r="E42" s="180">
        <f>SUM(E43:E47)</f>
        <v>30.48</v>
      </c>
      <c r="F42" s="157"/>
      <c r="G42" s="244">
        <f>SUM(G43:G47)</f>
        <v>7.04</v>
      </c>
      <c r="H42" s="116">
        <f>SUM(H43:H47)</f>
        <v>6.85</v>
      </c>
      <c r="I42" s="116">
        <f>SUM(I43:I47)</f>
        <v>7.61</v>
      </c>
      <c r="J42" s="247">
        <f>SUM(J43:J47)</f>
        <v>8.969999999999999</v>
      </c>
      <c r="K42" s="90"/>
      <c r="L42" s="157"/>
      <c r="M42" s="180">
        <f>SUM(M43:M47)</f>
        <v>30.48</v>
      </c>
      <c r="N42" s="157"/>
      <c r="O42" s="244">
        <f>SUM(O43:O47)</f>
        <v>7.04</v>
      </c>
      <c r="P42" s="116">
        <f>SUM(P43:P47)</f>
        <v>6.85</v>
      </c>
      <c r="Q42" s="116">
        <f>SUM(Q43:Q47)</f>
        <v>7.61</v>
      </c>
      <c r="R42" s="247">
        <f>SUM(R43:R47)</f>
        <v>8.969999999999999</v>
      </c>
      <c r="S42" s="32"/>
      <c r="T42" s="154"/>
      <c r="U42" s="18"/>
    </row>
    <row r="43" spans="1:20" ht="12" customHeight="1">
      <c r="A43" s="149"/>
      <c r="B43" s="93"/>
      <c r="C43" s="39" t="s">
        <v>19</v>
      </c>
      <c r="D43" s="177"/>
      <c r="E43" s="181">
        <v>8.2</v>
      </c>
      <c r="F43" s="177"/>
      <c r="G43" s="245">
        <v>1.56</v>
      </c>
      <c r="H43" s="117">
        <v>1.68</v>
      </c>
      <c r="I43" s="117">
        <v>2.09</v>
      </c>
      <c r="J43" s="248">
        <v>2.86</v>
      </c>
      <c r="K43" s="93"/>
      <c r="L43" s="177"/>
      <c r="M43" s="181">
        <v>8.2</v>
      </c>
      <c r="N43" s="177"/>
      <c r="O43" s="245">
        <v>1.56</v>
      </c>
      <c r="P43" s="117">
        <v>1.68</v>
      </c>
      <c r="Q43" s="117">
        <v>2.09</v>
      </c>
      <c r="R43" s="248">
        <v>2.86</v>
      </c>
      <c r="S43" s="41"/>
      <c r="T43" s="149"/>
    </row>
    <row r="44" spans="1:20" ht="12" customHeight="1">
      <c r="A44" s="149"/>
      <c r="B44" s="93"/>
      <c r="C44" s="39" t="s">
        <v>14</v>
      </c>
      <c r="D44" s="177"/>
      <c r="E44" s="181">
        <v>11.74</v>
      </c>
      <c r="F44" s="177"/>
      <c r="G44" s="245">
        <v>2.9</v>
      </c>
      <c r="H44" s="117">
        <v>2.69</v>
      </c>
      <c r="I44" s="117">
        <v>2.9</v>
      </c>
      <c r="J44" s="248">
        <v>3.26</v>
      </c>
      <c r="K44" s="93"/>
      <c r="L44" s="177"/>
      <c r="M44" s="181">
        <v>11.74</v>
      </c>
      <c r="N44" s="177"/>
      <c r="O44" s="245">
        <v>2.9</v>
      </c>
      <c r="P44" s="117">
        <v>2.69</v>
      </c>
      <c r="Q44" s="117">
        <v>2.9</v>
      </c>
      <c r="R44" s="248">
        <v>3.26</v>
      </c>
      <c r="S44" s="41"/>
      <c r="T44" s="149"/>
    </row>
    <row r="45" spans="1:20" ht="12" customHeight="1">
      <c r="A45" s="149"/>
      <c r="B45" s="93"/>
      <c r="C45" s="34" t="s">
        <v>15</v>
      </c>
      <c r="D45" s="177"/>
      <c r="E45" s="181">
        <f t="shared" si="0"/>
        <v>7.1</v>
      </c>
      <c r="F45" s="177"/>
      <c r="G45" s="245">
        <v>1.73</v>
      </c>
      <c r="H45" s="117">
        <v>1.65</v>
      </c>
      <c r="I45" s="117">
        <v>1.75</v>
      </c>
      <c r="J45" s="248">
        <v>1.97</v>
      </c>
      <c r="K45" s="93"/>
      <c r="L45" s="177"/>
      <c r="M45" s="181">
        <f>SUM(O45:R45)</f>
        <v>7.1</v>
      </c>
      <c r="N45" s="177"/>
      <c r="O45" s="245">
        <v>1.73</v>
      </c>
      <c r="P45" s="117">
        <v>1.65</v>
      </c>
      <c r="Q45" s="117">
        <v>1.75</v>
      </c>
      <c r="R45" s="248">
        <v>1.97</v>
      </c>
      <c r="S45" s="34"/>
      <c r="T45" s="149"/>
    </row>
    <row r="46" spans="1:20" ht="12" customHeight="1">
      <c r="A46" s="149"/>
      <c r="B46" s="93"/>
      <c r="C46" s="34" t="s">
        <v>17</v>
      </c>
      <c r="D46" s="177"/>
      <c r="E46" s="181">
        <f t="shared" si="0"/>
        <v>2.4299999999999997</v>
      </c>
      <c r="F46" s="177"/>
      <c r="G46" s="245">
        <v>0.61</v>
      </c>
      <c r="H46" s="117">
        <v>0.59</v>
      </c>
      <c r="I46" s="117">
        <v>0.62</v>
      </c>
      <c r="J46" s="248">
        <v>0.61</v>
      </c>
      <c r="K46" s="93"/>
      <c r="L46" s="177"/>
      <c r="M46" s="181">
        <f>SUM(O46:R46)</f>
        <v>2.4299999999999997</v>
      </c>
      <c r="N46" s="177"/>
      <c r="O46" s="245">
        <v>0.61</v>
      </c>
      <c r="P46" s="117">
        <v>0.59</v>
      </c>
      <c r="Q46" s="117">
        <v>0.62</v>
      </c>
      <c r="R46" s="248">
        <v>0.61</v>
      </c>
      <c r="S46" s="34"/>
      <c r="T46" s="149"/>
    </row>
    <row r="47" spans="1:20" ht="12" customHeight="1">
      <c r="A47" s="154"/>
      <c r="B47" s="93"/>
      <c r="C47" s="39" t="s">
        <v>16</v>
      </c>
      <c r="D47" s="177"/>
      <c r="E47" s="181">
        <v>1.01</v>
      </c>
      <c r="F47" s="177"/>
      <c r="G47" s="245">
        <v>0.24</v>
      </c>
      <c r="H47" s="117">
        <v>0.24</v>
      </c>
      <c r="I47" s="117">
        <v>0.25</v>
      </c>
      <c r="J47" s="248">
        <v>0.27</v>
      </c>
      <c r="K47" s="93"/>
      <c r="L47" s="177"/>
      <c r="M47" s="181">
        <v>1.01</v>
      </c>
      <c r="N47" s="177"/>
      <c r="O47" s="245">
        <v>0.24</v>
      </c>
      <c r="P47" s="117">
        <v>0.24</v>
      </c>
      <c r="Q47" s="117">
        <v>0.25</v>
      </c>
      <c r="R47" s="248">
        <v>0.27</v>
      </c>
      <c r="S47" s="32"/>
      <c r="T47" s="154"/>
    </row>
    <row r="48" spans="1:20" ht="12" customHeight="1">
      <c r="A48" s="152"/>
      <c r="B48" s="90"/>
      <c r="C48" s="29" t="s">
        <v>157</v>
      </c>
      <c r="D48" s="157"/>
      <c r="E48" s="180">
        <f>SUM(E49:E53)</f>
        <v>42.461</v>
      </c>
      <c r="F48" s="157"/>
      <c r="G48" s="244">
        <f>SUM(G49:G53)</f>
        <v>10.62</v>
      </c>
      <c r="H48" s="116">
        <f>SUM(H49:H53)</f>
        <v>9.99</v>
      </c>
      <c r="I48" s="116">
        <f>SUM(I49:I53)</f>
        <v>10.561</v>
      </c>
      <c r="J48" s="247">
        <f>SUM(J49:J53)</f>
        <v>11.299999999999999</v>
      </c>
      <c r="K48" s="90"/>
      <c r="L48" s="157"/>
      <c r="M48" s="180">
        <f>SUM(M49:M53)</f>
        <v>42.461</v>
      </c>
      <c r="N48" s="157"/>
      <c r="O48" s="244">
        <f>SUM(O49:O53)</f>
        <v>10.62</v>
      </c>
      <c r="P48" s="116">
        <f>SUM(P49:P53)</f>
        <v>9.99</v>
      </c>
      <c r="Q48" s="116">
        <f>SUM(Q49:Q53)</f>
        <v>10.561</v>
      </c>
      <c r="R48" s="247">
        <f>SUM(R49:R53)</f>
        <v>11.299999999999999</v>
      </c>
      <c r="S48" s="34"/>
      <c r="T48" s="152"/>
    </row>
    <row r="49" spans="1:20" ht="12" customHeight="1">
      <c r="A49" s="152"/>
      <c r="B49" s="93"/>
      <c r="C49" s="39" t="s">
        <v>130</v>
      </c>
      <c r="D49" s="177"/>
      <c r="E49" s="181">
        <f t="shared" si="0"/>
        <v>13.57</v>
      </c>
      <c r="F49" s="177"/>
      <c r="G49" s="245">
        <v>3.5</v>
      </c>
      <c r="H49" s="117">
        <v>3.16</v>
      </c>
      <c r="I49" s="117">
        <v>3.32</v>
      </c>
      <c r="J49" s="248">
        <v>3.59</v>
      </c>
      <c r="K49" s="93"/>
      <c r="L49" s="177"/>
      <c r="M49" s="181">
        <f>SUM(O49:R49)</f>
        <v>13.57</v>
      </c>
      <c r="N49" s="177"/>
      <c r="O49" s="245">
        <v>3.5</v>
      </c>
      <c r="P49" s="117">
        <v>3.16</v>
      </c>
      <c r="Q49" s="117">
        <v>3.32</v>
      </c>
      <c r="R49" s="248">
        <v>3.59</v>
      </c>
      <c r="S49" s="34"/>
      <c r="T49" s="152"/>
    </row>
    <row r="50" spans="1:20" ht="12" customHeight="1">
      <c r="A50" s="152"/>
      <c r="B50" s="93"/>
      <c r="C50" s="39" t="s">
        <v>129</v>
      </c>
      <c r="D50" s="177"/>
      <c r="E50" s="181">
        <f t="shared" si="0"/>
        <v>11.951</v>
      </c>
      <c r="F50" s="177"/>
      <c r="G50" s="245">
        <v>3</v>
      </c>
      <c r="H50" s="117">
        <v>2.79</v>
      </c>
      <c r="I50" s="117">
        <v>2.941</v>
      </c>
      <c r="J50" s="248">
        <v>3.22</v>
      </c>
      <c r="K50" s="93"/>
      <c r="L50" s="177"/>
      <c r="M50" s="181">
        <f>SUM(O50:R50)</f>
        <v>11.951</v>
      </c>
      <c r="N50" s="177"/>
      <c r="O50" s="245">
        <v>3</v>
      </c>
      <c r="P50" s="117">
        <v>2.79</v>
      </c>
      <c r="Q50" s="117">
        <v>2.941</v>
      </c>
      <c r="R50" s="248">
        <v>3.22</v>
      </c>
      <c r="S50" s="34"/>
      <c r="T50" s="152"/>
    </row>
    <row r="51" spans="1:20" ht="12" customHeight="1">
      <c r="A51" s="152"/>
      <c r="B51" s="93"/>
      <c r="C51" s="34" t="s">
        <v>56</v>
      </c>
      <c r="D51" s="177"/>
      <c r="E51" s="181">
        <v>3.94</v>
      </c>
      <c r="F51" s="177"/>
      <c r="G51" s="245">
        <v>0.77</v>
      </c>
      <c r="H51" s="117">
        <v>0.8</v>
      </c>
      <c r="I51" s="117">
        <v>1.01</v>
      </c>
      <c r="J51" s="248">
        <v>1.37</v>
      </c>
      <c r="K51" s="93"/>
      <c r="L51" s="177"/>
      <c r="M51" s="181">
        <v>3.94</v>
      </c>
      <c r="N51" s="177"/>
      <c r="O51" s="245">
        <v>0.77</v>
      </c>
      <c r="P51" s="117">
        <v>0.8</v>
      </c>
      <c r="Q51" s="117">
        <v>1.01</v>
      </c>
      <c r="R51" s="248">
        <v>1.37</v>
      </c>
      <c r="S51" s="34"/>
      <c r="T51" s="152"/>
    </row>
    <row r="52" spans="1:20" ht="12" customHeight="1">
      <c r="A52" s="152"/>
      <c r="B52" s="93"/>
      <c r="C52" s="39" t="s">
        <v>54</v>
      </c>
      <c r="D52" s="177"/>
      <c r="E52" s="181">
        <f t="shared" si="0"/>
        <v>6.109999999999999</v>
      </c>
      <c r="F52" s="177"/>
      <c r="G52" s="245">
        <v>1.57</v>
      </c>
      <c r="H52" s="117">
        <v>1.48</v>
      </c>
      <c r="I52" s="117">
        <v>1.54</v>
      </c>
      <c r="J52" s="248">
        <v>1.52</v>
      </c>
      <c r="K52" s="93"/>
      <c r="L52" s="177"/>
      <c r="M52" s="181">
        <f>SUM(O52:R52)</f>
        <v>6.109999999999999</v>
      </c>
      <c r="N52" s="177"/>
      <c r="O52" s="245">
        <v>1.57</v>
      </c>
      <c r="P52" s="117">
        <v>1.48</v>
      </c>
      <c r="Q52" s="117">
        <v>1.54</v>
      </c>
      <c r="R52" s="248">
        <v>1.52</v>
      </c>
      <c r="S52" s="34"/>
      <c r="T52" s="152"/>
    </row>
    <row r="53" spans="1:20" ht="12" customHeight="1">
      <c r="A53" s="152"/>
      <c r="B53" s="93"/>
      <c r="C53" s="39" t="s">
        <v>55</v>
      </c>
      <c r="D53" s="177"/>
      <c r="E53" s="181">
        <f t="shared" si="0"/>
        <v>6.890000000000001</v>
      </c>
      <c r="F53" s="177"/>
      <c r="G53" s="245">
        <v>1.78</v>
      </c>
      <c r="H53" s="117">
        <v>1.76</v>
      </c>
      <c r="I53" s="117">
        <v>1.75</v>
      </c>
      <c r="J53" s="248">
        <v>1.6</v>
      </c>
      <c r="K53" s="93"/>
      <c r="L53" s="177"/>
      <c r="M53" s="181">
        <f>SUM(O53:R53)</f>
        <v>6.890000000000001</v>
      </c>
      <c r="N53" s="177"/>
      <c r="O53" s="245">
        <v>1.78</v>
      </c>
      <c r="P53" s="117">
        <v>1.76</v>
      </c>
      <c r="Q53" s="117">
        <v>1.75</v>
      </c>
      <c r="R53" s="248">
        <v>1.6</v>
      </c>
      <c r="S53" s="34"/>
      <c r="T53" s="152"/>
    </row>
    <row r="54" spans="1:20" ht="12" customHeight="1">
      <c r="A54" s="152"/>
      <c r="B54" s="90"/>
      <c r="C54" s="29" t="s">
        <v>158</v>
      </c>
      <c r="D54" s="157"/>
      <c r="E54" s="180">
        <f t="shared" si="0"/>
        <v>-1.0009999999999906</v>
      </c>
      <c r="F54" s="157"/>
      <c r="G54" s="244">
        <f>G41-(G42+G48)</f>
        <v>-0.23999999999999844</v>
      </c>
      <c r="H54" s="116">
        <f>H41-(H42+H48)</f>
        <v>-0.23999999999999844</v>
      </c>
      <c r="I54" s="116">
        <f>I41-(I42+I48)</f>
        <v>-0.25099999999999767</v>
      </c>
      <c r="J54" s="247">
        <f>J41-(J42+J48)</f>
        <v>-0.269999999999996</v>
      </c>
      <c r="K54" s="90"/>
      <c r="L54" s="157"/>
      <c r="M54" s="180">
        <f>SUM(O54:R54)</f>
        <v>-1.0009999999999906</v>
      </c>
      <c r="N54" s="157"/>
      <c r="O54" s="244">
        <f>O41-(O42+O48)</f>
        <v>-0.23999999999999844</v>
      </c>
      <c r="P54" s="116">
        <f>P41-(P42+P48)</f>
        <v>-0.23999999999999844</v>
      </c>
      <c r="Q54" s="116">
        <f>Q41-(Q42+Q48)</f>
        <v>-0.25099999999999767</v>
      </c>
      <c r="R54" s="247">
        <f>R41-(R42+R48)</f>
        <v>-0.269999999999996</v>
      </c>
      <c r="S54" s="34"/>
      <c r="T54" s="152"/>
    </row>
    <row r="55" spans="1:20" ht="12" customHeight="1">
      <c r="A55" s="152"/>
      <c r="B55" s="22"/>
      <c r="C55" s="34"/>
      <c r="D55" s="134"/>
      <c r="E55" s="160"/>
      <c r="F55" s="134"/>
      <c r="G55" s="35"/>
      <c r="H55" s="34"/>
      <c r="I55" s="34"/>
      <c r="J55" s="34"/>
      <c r="K55" s="22"/>
      <c r="L55" s="134"/>
      <c r="M55" s="160"/>
      <c r="N55" s="134"/>
      <c r="O55" s="35"/>
      <c r="P55" s="34"/>
      <c r="Q55" s="34"/>
      <c r="R55" s="34"/>
      <c r="S55" s="34"/>
      <c r="T55" s="152"/>
    </row>
    <row r="56" spans="1:21" s="13" customFormat="1" ht="9" customHeight="1">
      <c r="A56" s="149"/>
      <c r="B56" s="149"/>
      <c r="C56" s="150"/>
      <c r="D56" s="150"/>
      <c r="E56" s="150"/>
      <c r="F56" s="150"/>
      <c r="G56" s="174"/>
      <c r="H56" s="174"/>
      <c r="I56" s="174"/>
      <c r="J56" s="150"/>
      <c r="K56" s="149"/>
      <c r="L56" s="150"/>
      <c r="M56" s="150"/>
      <c r="N56" s="150"/>
      <c r="O56" s="149"/>
      <c r="P56" s="149"/>
      <c r="Q56" s="149"/>
      <c r="R56" s="149"/>
      <c r="S56" s="149"/>
      <c r="T56" s="149"/>
      <c r="U56" s="14"/>
    </row>
    <row r="57" spans="1:21" s="13" customFormat="1" ht="13.5" customHeight="1">
      <c r="A57" s="281"/>
      <c r="B57" s="79" t="s">
        <v>196</v>
      </c>
      <c r="C57" s="281"/>
      <c r="D57" s="280"/>
      <c r="E57" s="280"/>
      <c r="F57" s="280"/>
      <c r="G57" s="21"/>
      <c r="H57" s="21"/>
      <c r="I57" s="21"/>
      <c r="J57" s="280"/>
      <c r="K57" s="280"/>
      <c r="L57" s="280"/>
      <c r="M57" s="280"/>
      <c r="N57" s="280"/>
      <c r="O57" s="21"/>
      <c r="P57" s="21"/>
      <c r="Q57" s="21"/>
      <c r="R57" s="21"/>
      <c r="S57" s="282"/>
      <c r="T57" s="281"/>
      <c r="U57" s="14"/>
    </row>
    <row r="58" spans="1:21" s="13" customFormat="1" ht="13.5" customHeight="1">
      <c r="A58" s="281"/>
      <c r="B58" s="79" t="s">
        <v>106</v>
      </c>
      <c r="C58" s="281"/>
      <c r="D58" s="280"/>
      <c r="E58" s="280"/>
      <c r="F58" s="280"/>
      <c r="G58" s="21"/>
      <c r="H58" s="21"/>
      <c r="I58" s="21"/>
      <c r="J58" s="280"/>
      <c r="K58" s="280"/>
      <c r="L58" s="280"/>
      <c r="M58" s="280"/>
      <c r="N58" s="280"/>
      <c r="O58" s="21"/>
      <c r="P58" s="21"/>
      <c r="Q58" s="21"/>
      <c r="R58" s="21"/>
      <c r="S58" s="282"/>
      <c r="T58" s="281"/>
      <c r="U58" s="14"/>
    </row>
    <row r="59" spans="1:21" s="13" customFormat="1" ht="13.5" customHeight="1">
      <c r="A59" s="281"/>
      <c r="B59" s="79" t="s">
        <v>174</v>
      </c>
      <c r="C59" s="281"/>
      <c r="D59" s="280"/>
      <c r="E59" s="280"/>
      <c r="F59" s="280"/>
      <c r="G59" s="21"/>
      <c r="H59" s="21"/>
      <c r="I59" s="21"/>
      <c r="J59" s="280"/>
      <c r="K59" s="280"/>
      <c r="L59" s="280"/>
      <c r="M59" s="280"/>
      <c r="N59" s="280"/>
      <c r="O59" s="21"/>
      <c r="P59" s="21"/>
      <c r="Q59" s="21"/>
      <c r="R59" s="21"/>
      <c r="S59" s="282"/>
      <c r="T59" s="281"/>
      <c r="U59" s="14"/>
    </row>
    <row r="60" spans="1:21" s="13" customFormat="1" ht="9" customHeight="1">
      <c r="A60" s="281"/>
      <c r="B60" s="21"/>
      <c r="C60" s="281"/>
      <c r="D60" s="280"/>
      <c r="E60" s="280"/>
      <c r="F60" s="280"/>
      <c r="G60" s="21"/>
      <c r="H60" s="21"/>
      <c r="I60" s="21"/>
      <c r="J60" s="280"/>
      <c r="K60" s="280"/>
      <c r="L60" s="280"/>
      <c r="M60" s="280"/>
      <c r="N60" s="280"/>
      <c r="O60" s="21"/>
      <c r="P60" s="21"/>
      <c r="Q60" s="21"/>
      <c r="R60" s="21"/>
      <c r="S60" s="282"/>
      <c r="T60" s="281"/>
      <c r="U60" s="14"/>
    </row>
  </sheetData>
  <sheetProtection/>
  <mergeCells count="2">
    <mergeCell ref="E2:J2"/>
    <mergeCell ref="M2:R2"/>
  </mergeCells>
  <printOptions horizontalCentered="1"/>
  <pageMargins left="0.4724409448818898" right="0.15748031496062992" top="0.31496062992125984" bottom="0.4330708661417323" header="0.2362204724409449" footer="0.2362204724409449"/>
  <pageSetup fitToHeight="1" fitToWidth="1" horizontalDpi="600" verticalDpi="600" orientation="portrait" paperSize="9" scale="68" r:id="rId1"/>
  <headerFooter alignWithMargins="0">
    <oddFooter>&amp;L&amp;"KPN Sans,Regular"KPN Investor Relations&amp;C&amp;"KPN Sans,Regular"&amp;A&amp;R&amp;"KPN Sans,Regular"IFRS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SheetLayoutView="100" zoomScalePageLayoutView="0" workbookViewId="0" topLeftCell="A28">
      <selection activeCell="L1" sqref="L1"/>
    </sheetView>
  </sheetViews>
  <sheetFormatPr defaultColWidth="9.75390625" defaultRowHeight="12" customHeight="1"/>
  <cols>
    <col min="1" max="1" width="1.25" style="1" customWidth="1"/>
    <col min="2" max="2" width="0.875" style="1" customWidth="1"/>
    <col min="3" max="3" width="40.75390625" style="6" customWidth="1"/>
    <col min="4" max="4" width="1.75390625" style="6" customWidth="1"/>
    <col min="5" max="5" width="9.00390625" style="6" customWidth="1"/>
    <col min="6" max="6" width="1.75390625" style="6" customWidth="1"/>
    <col min="7" max="9" width="9.00390625" style="1" customWidth="1"/>
    <col min="10" max="10" width="9.00390625" style="6" customWidth="1"/>
    <col min="11" max="11" width="1.75390625" style="1" customWidth="1"/>
    <col min="12" max="12" width="1.75390625" style="6" customWidth="1"/>
    <col min="13" max="13" width="9.00390625" style="6" customWidth="1"/>
    <col min="14" max="14" width="1.75390625" style="6" customWidth="1"/>
    <col min="15" max="18" width="9.00390625" style="1" customWidth="1"/>
    <col min="19" max="19" width="0.875" style="1" customWidth="1"/>
    <col min="20" max="20" width="1.25" style="1" customWidth="1"/>
    <col min="21" max="16384" width="9.75390625" style="8" customWidth="1"/>
  </cols>
  <sheetData>
    <row r="1" spans="1:20" s="1" customFormat="1" ht="9" customHeight="1">
      <c r="A1" s="149"/>
      <c r="B1" s="149"/>
      <c r="C1" s="150"/>
      <c r="D1" s="150"/>
      <c r="E1" s="150"/>
      <c r="F1" s="150"/>
      <c r="G1" s="174"/>
      <c r="H1" s="174"/>
      <c r="I1" s="174"/>
      <c r="J1" s="150"/>
      <c r="K1" s="149"/>
      <c r="L1" s="150"/>
      <c r="M1" s="150"/>
      <c r="N1" s="150"/>
      <c r="O1" s="149"/>
      <c r="P1" s="149"/>
      <c r="Q1" s="149"/>
      <c r="R1" s="149"/>
      <c r="S1" s="149"/>
      <c r="T1" s="149"/>
    </row>
    <row r="2" spans="1:20" s="1" customFormat="1" ht="12.75" customHeight="1">
      <c r="A2" s="149"/>
      <c r="B2" s="89"/>
      <c r="C2" s="173" t="s">
        <v>171</v>
      </c>
      <c r="D2" s="133"/>
      <c r="E2" s="384" t="s">
        <v>208</v>
      </c>
      <c r="F2" s="385"/>
      <c r="G2" s="385"/>
      <c r="H2" s="385"/>
      <c r="I2" s="385"/>
      <c r="J2" s="386"/>
      <c r="K2" s="55"/>
      <c r="L2" s="135"/>
      <c r="M2" s="384" t="s">
        <v>210</v>
      </c>
      <c r="N2" s="385"/>
      <c r="O2" s="385"/>
      <c r="P2" s="385"/>
      <c r="Q2" s="385"/>
      <c r="R2" s="386"/>
      <c r="S2" s="54"/>
      <c r="T2" s="149"/>
    </row>
    <row r="3" spans="1:20" s="16" customFormat="1" ht="15" customHeight="1">
      <c r="A3" s="152"/>
      <c r="B3" s="89"/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19"/>
      <c r="T3" s="152"/>
    </row>
    <row r="4" spans="1:21" s="13" customFormat="1" ht="13.5" customHeight="1">
      <c r="A4" s="153"/>
      <c r="B4" s="20"/>
      <c r="C4" s="24"/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25"/>
      <c r="T4" s="153"/>
      <c r="U4" s="14"/>
    </row>
    <row r="5" spans="1:20" ht="12" customHeight="1">
      <c r="A5" s="152"/>
      <c r="B5" s="22"/>
      <c r="C5" s="29" t="s">
        <v>59</v>
      </c>
      <c r="D5" s="157"/>
      <c r="E5" s="160"/>
      <c r="F5" s="157"/>
      <c r="G5" s="35"/>
      <c r="H5" s="34"/>
      <c r="I5" s="34"/>
      <c r="J5" s="34"/>
      <c r="K5" s="22"/>
      <c r="L5" s="157"/>
      <c r="M5" s="160"/>
      <c r="N5" s="157"/>
      <c r="O5" s="35"/>
      <c r="P5" s="34"/>
      <c r="Q5" s="34"/>
      <c r="R5" s="34"/>
      <c r="S5" s="34"/>
      <c r="T5" s="152"/>
    </row>
    <row r="6" spans="1:20" ht="12" customHeight="1">
      <c r="A6" s="152"/>
      <c r="B6" s="93"/>
      <c r="C6" s="39" t="s">
        <v>53</v>
      </c>
      <c r="D6" s="177"/>
      <c r="E6" s="168">
        <f>G6</f>
        <v>1361</v>
      </c>
      <c r="F6" s="177"/>
      <c r="G6" s="45">
        <v>1361</v>
      </c>
      <c r="H6" s="46">
        <v>1361</v>
      </c>
      <c r="I6" s="46">
        <v>1361</v>
      </c>
      <c r="J6" s="240">
        <v>1354</v>
      </c>
      <c r="K6" s="93"/>
      <c r="L6" s="177"/>
      <c r="M6" s="168">
        <f>O6</f>
        <v>1361</v>
      </c>
      <c r="N6" s="177"/>
      <c r="O6" s="45">
        <v>1361</v>
      </c>
      <c r="P6" s="46">
        <v>1361</v>
      </c>
      <c r="Q6" s="46">
        <v>1361</v>
      </c>
      <c r="R6" s="240">
        <v>1354</v>
      </c>
      <c r="S6" s="34"/>
      <c r="T6" s="152"/>
    </row>
    <row r="7" spans="1:20" ht="12.75" customHeight="1">
      <c r="A7" s="152"/>
      <c r="B7" s="92"/>
      <c r="C7" s="39" t="s">
        <v>172</v>
      </c>
      <c r="D7" s="136"/>
      <c r="E7" s="165">
        <f>G7</f>
        <v>0.99</v>
      </c>
      <c r="F7" s="136"/>
      <c r="G7" s="44">
        <v>0.99</v>
      </c>
      <c r="H7" s="40">
        <v>0.99</v>
      </c>
      <c r="I7" s="40">
        <v>0.99</v>
      </c>
      <c r="J7" s="303">
        <v>0.99</v>
      </c>
      <c r="K7" s="92"/>
      <c r="L7" s="136"/>
      <c r="M7" s="165">
        <f>O7</f>
        <v>0.99</v>
      </c>
      <c r="N7" s="136"/>
      <c r="O7" s="44">
        <v>0.99</v>
      </c>
      <c r="P7" s="40">
        <v>0.99</v>
      </c>
      <c r="Q7" s="40">
        <v>0.99</v>
      </c>
      <c r="R7" s="303">
        <v>0.99</v>
      </c>
      <c r="S7" s="34"/>
      <c r="T7" s="152"/>
    </row>
    <row r="8" spans="1:20" ht="12" customHeight="1">
      <c r="A8" s="152"/>
      <c r="B8" s="93"/>
      <c r="C8" s="39" t="s">
        <v>186</v>
      </c>
      <c r="D8" s="177"/>
      <c r="E8" s="168">
        <f>G8</f>
        <v>1898</v>
      </c>
      <c r="F8" s="177"/>
      <c r="G8" s="45">
        <v>1898</v>
      </c>
      <c r="H8" s="46">
        <v>1664</v>
      </c>
      <c r="I8" s="46">
        <v>1450</v>
      </c>
      <c r="J8" s="240">
        <v>1242</v>
      </c>
      <c r="K8" s="93"/>
      <c r="L8" s="177"/>
      <c r="M8" s="168">
        <f>O8</f>
        <v>1898</v>
      </c>
      <c r="N8" s="177"/>
      <c r="O8" s="45">
        <v>1898</v>
      </c>
      <c r="P8" s="46">
        <v>1664</v>
      </c>
      <c r="Q8" s="46">
        <v>1450</v>
      </c>
      <c r="R8" s="240">
        <v>1242</v>
      </c>
      <c r="S8" s="34"/>
      <c r="T8" s="152"/>
    </row>
    <row r="9" spans="1:20" ht="12" customHeight="1">
      <c r="A9" s="152"/>
      <c r="B9" s="93"/>
      <c r="C9" s="125" t="s">
        <v>189</v>
      </c>
      <c r="D9" s="177"/>
      <c r="E9" s="168">
        <f>G9</f>
        <v>1834</v>
      </c>
      <c r="F9" s="177"/>
      <c r="G9" s="45">
        <v>1834</v>
      </c>
      <c r="H9" s="46">
        <v>1602</v>
      </c>
      <c r="I9" s="46">
        <v>1397</v>
      </c>
      <c r="J9" s="240">
        <v>1194</v>
      </c>
      <c r="K9" s="93"/>
      <c r="L9" s="177"/>
      <c r="M9" s="168">
        <f>O9</f>
        <v>1834</v>
      </c>
      <c r="N9" s="177"/>
      <c r="O9" s="45">
        <v>1834</v>
      </c>
      <c r="P9" s="46">
        <v>1602</v>
      </c>
      <c r="Q9" s="46">
        <v>1397</v>
      </c>
      <c r="R9" s="240">
        <v>1194</v>
      </c>
      <c r="S9" s="34"/>
      <c r="T9" s="152"/>
    </row>
    <row r="10" spans="1:20" ht="12" customHeight="1">
      <c r="A10" s="152"/>
      <c r="B10" s="22"/>
      <c r="C10" s="34"/>
      <c r="D10" s="134"/>
      <c r="E10" s="160"/>
      <c r="F10" s="134"/>
      <c r="G10" s="35"/>
      <c r="H10" s="34"/>
      <c r="I10" s="34"/>
      <c r="J10" s="34"/>
      <c r="K10" s="22"/>
      <c r="L10" s="134"/>
      <c r="M10" s="160"/>
      <c r="N10" s="134"/>
      <c r="O10" s="35"/>
      <c r="P10" s="34"/>
      <c r="Q10" s="34"/>
      <c r="R10" s="34"/>
      <c r="S10" s="34"/>
      <c r="T10" s="152"/>
    </row>
    <row r="11" spans="1:20" ht="12" customHeight="1">
      <c r="A11" s="153"/>
      <c r="B11" s="90"/>
      <c r="C11" s="29" t="s">
        <v>116</v>
      </c>
      <c r="D11" s="157"/>
      <c r="E11" s="167">
        <f>G11</f>
        <v>1627</v>
      </c>
      <c r="F11" s="157"/>
      <c r="G11" s="42">
        <f>SUM(G12:G14)</f>
        <v>1627</v>
      </c>
      <c r="H11" s="43">
        <f>SUM(H12:H14)</f>
        <v>1596</v>
      </c>
      <c r="I11" s="43">
        <f>SUM(I12:I14)</f>
        <v>1570</v>
      </c>
      <c r="J11" s="239">
        <f>SUM(J12:J14)</f>
        <v>1552</v>
      </c>
      <c r="K11" s="90"/>
      <c r="L11" s="157"/>
      <c r="M11" s="167">
        <f>O11</f>
        <v>1627</v>
      </c>
      <c r="N11" s="157"/>
      <c r="O11" s="42">
        <f>SUM(O12:O14)</f>
        <v>1627</v>
      </c>
      <c r="P11" s="43">
        <f>SUM(P12:P14)</f>
        <v>1596</v>
      </c>
      <c r="Q11" s="43">
        <f>SUM(Q12:Q14)</f>
        <v>1570</v>
      </c>
      <c r="R11" s="239">
        <f>SUM(R12:R14)</f>
        <v>1552</v>
      </c>
      <c r="S11" s="41"/>
      <c r="T11" s="153"/>
    </row>
    <row r="12" spans="1:20" ht="12" customHeight="1">
      <c r="A12" s="155"/>
      <c r="B12" s="93"/>
      <c r="C12" s="39" t="s">
        <v>81</v>
      </c>
      <c r="D12" s="177"/>
      <c r="E12" s="168">
        <f>G12</f>
        <v>757</v>
      </c>
      <c r="F12" s="177"/>
      <c r="G12" s="45">
        <v>757</v>
      </c>
      <c r="H12" s="46">
        <v>748</v>
      </c>
      <c r="I12" s="46">
        <v>738</v>
      </c>
      <c r="J12" s="240">
        <v>736</v>
      </c>
      <c r="K12" s="93"/>
      <c r="L12" s="177"/>
      <c r="M12" s="168">
        <f>O12</f>
        <v>757</v>
      </c>
      <c r="N12" s="177"/>
      <c r="O12" s="45">
        <v>757</v>
      </c>
      <c r="P12" s="46">
        <v>748</v>
      </c>
      <c r="Q12" s="46">
        <v>738</v>
      </c>
      <c r="R12" s="240">
        <v>736</v>
      </c>
      <c r="S12" s="48"/>
      <c r="T12" s="155"/>
    </row>
    <row r="13" spans="1:20" ht="12" customHeight="1">
      <c r="A13" s="149"/>
      <c r="B13" s="93"/>
      <c r="C13" s="34" t="s">
        <v>45</v>
      </c>
      <c r="D13" s="177"/>
      <c r="E13" s="168">
        <f>G13</f>
        <v>264</v>
      </c>
      <c r="F13" s="177"/>
      <c r="G13" s="45">
        <v>264</v>
      </c>
      <c r="H13" s="46">
        <v>244</v>
      </c>
      <c r="I13" s="46">
        <v>231</v>
      </c>
      <c r="J13" s="240">
        <v>220</v>
      </c>
      <c r="K13" s="93"/>
      <c r="L13" s="177"/>
      <c r="M13" s="168">
        <f>O13</f>
        <v>264</v>
      </c>
      <c r="N13" s="177"/>
      <c r="O13" s="45">
        <v>264</v>
      </c>
      <c r="P13" s="46">
        <v>244</v>
      </c>
      <c r="Q13" s="46">
        <v>231</v>
      </c>
      <c r="R13" s="240">
        <v>220</v>
      </c>
      <c r="S13" s="34"/>
      <c r="T13" s="149"/>
    </row>
    <row r="14" spans="1:20" ht="12" customHeight="1">
      <c r="A14" s="153"/>
      <c r="B14" s="93"/>
      <c r="C14" s="39" t="s">
        <v>22</v>
      </c>
      <c r="D14" s="177"/>
      <c r="E14" s="168">
        <f>G14</f>
        <v>606</v>
      </c>
      <c r="F14" s="177"/>
      <c r="G14" s="45">
        <v>606</v>
      </c>
      <c r="H14" s="46">
        <v>604</v>
      </c>
      <c r="I14" s="46">
        <v>601</v>
      </c>
      <c r="J14" s="240">
        <v>596</v>
      </c>
      <c r="K14" s="93"/>
      <c r="L14" s="177"/>
      <c r="M14" s="168">
        <f>O14</f>
        <v>606</v>
      </c>
      <c r="N14" s="177"/>
      <c r="O14" s="45">
        <v>606</v>
      </c>
      <c r="P14" s="46">
        <v>604</v>
      </c>
      <c r="Q14" s="46">
        <v>601</v>
      </c>
      <c r="R14" s="240">
        <v>596</v>
      </c>
      <c r="S14" s="25"/>
      <c r="T14" s="153"/>
    </row>
    <row r="15" spans="1:20" ht="12.75" customHeight="1">
      <c r="A15" s="149"/>
      <c r="B15" s="22"/>
      <c r="C15" s="34"/>
      <c r="D15" s="134"/>
      <c r="E15" s="160"/>
      <c r="F15" s="134"/>
      <c r="G15" s="35"/>
      <c r="H15" s="34"/>
      <c r="I15" s="34"/>
      <c r="J15" s="34"/>
      <c r="K15" s="22"/>
      <c r="L15" s="134"/>
      <c r="M15" s="160"/>
      <c r="N15" s="134"/>
      <c r="O15" s="35"/>
      <c r="P15" s="34"/>
      <c r="Q15" s="34"/>
      <c r="R15" s="34"/>
      <c r="S15" s="34"/>
      <c r="T15" s="149"/>
    </row>
    <row r="16" spans="1:20" ht="15">
      <c r="A16" s="154"/>
      <c r="B16" s="91"/>
      <c r="C16" s="29" t="s">
        <v>202</v>
      </c>
      <c r="D16" s="161"/>
      <c r="E16" s="185">
        <f>G16</f>
        <v>0.3</v>
      </c>
      <c r="F16" s="161"/>
      <c r="G16" s="99">
        <v>0.3</v>
      </c>
      <c r="H16" s="38">
        <v>0.29</v>
      </c>
      <c r="I16" s="38">
        <v>0.28</v>
      </c>
      <c r="J16" s="237">
        <v>0.29</v>
      </c>
      <c r="K16" s="91"/>
      <c r="L16" s="161"/>
      <c r="M16" s="185">
        <f>O16</f>
        <v>0.3</v>
      </c>
      <c r="N16" s="161"/>
      <c r="O16" s="99">
        <v>0.3</v>
      </c>
      <c r="P16" s="38">
        <v>0.29</v>
      </c>
      <c r="Q16" s="38">
        <v>0.28</v>
      </c>
      <c r="R16" s="237">
        <v>0.29</v>
      </c>
      <c r="S16" s="32"/>
      <c r="T16" s="154"/>
    </row>
    <row r="17" spans="1:20" ht="12" customHeight="1">
      <c r="A17" s="149"/>
      <c r="B17" s="22"/>
      <c r="C17" s="34"/>
      <c r="D17" s="134"/>
      <c r="E17" s="160"/>
      <c r="F17" s="134"/>
      <c r="G17" s="35"/>
      <c r="H17" s="34"/>
      <c r="I17" s="34"/>
      <c r="J17" s="34"/>
      <c r="K17" s="22"/>
      <c r="L17" s="134"/>
      <c r="M17" s="160"/>
      <c r="N17" s="134"/>
      <c r="O17" s="35"/>
      <c r="P17" s="34"/>
      <c r="Q17" s="34"/>
      <c r="R17" s="34"/>
      <c r="S17" s="41"/>
      <c r="T17" s="149"/>
    </row>
    <row r="18" spans="1:20" ht="12" customHeight="1">
      <c r="A18" s="149"/>
      <c r="B18" s="90"/>
      <c r="C18" s="29" t="s">
        <v>179</v>
      </c>
      <c r="D18" s="157"/>
      <c r="E18" s="167">
        <f>G18</f>
        <v>936</v>
      </c>
      <c r="F18" s="157"/>
      <c r="G18" s="42">
        <f>SUM(G19:G22)</f>
        <v>936</v>
      </c>
      <c r="H18" s="43">
        <f>SUM(H19:H22)</f>
        <v>801</v>
      </c>
      <c r="I18" s="43">
        <f>SUM(I19:I22)</f>
        <v>663</v>
      </c>
      <c r="J18" s="239">
        <f>SUM(J19:J22)</f>
        <v>568</v>
      </c>
      <c r="K18" s="90"/>
      <c r="L18" s="157"/>
      <c r="M18" s="167">
        <f>O18</f>
        <v>936</v>
      </c>
      <c r="N18" s="157"/>
      <c r="O18" s="42">
        <f>SUM(O19:O22)</f>
        <v>936</v>
      </c>
      <c r="P18" s="43">
        <f>SUM(P19:P22)</f>
        <v>801</v>
      </c>
      <c r="Q18" s="43">
        <f>SUM(Q19:Q22)</f>
        <v>663</v>
      </c>
      <c r="R18" s="239">
        <f>SUM(R19:R22)</f>
        <v>568</v>
      </c>
      <c r="S18" s="41"/>
      <c r="T18" s="149"/>
    </row>
    <row r="19" spans="1:20" ht="12" customHeight="1">
      <c r="A19" s="149"/>
      <c r="B19" s="93"/>
      <c r="C19" s="39" t="s">
        <v>81</v>
      </c>
      <c r="D19" s="177"/>
      <c r="E19" s="168">
        <f>G19</f>
        <v>435</v>
      </c>
      <c r="F19" s="177"/>
      <c r="G19" s="45">
        <v>435</v>
      </c>
      <c r="H19" s="46">
        <v>376</v>
      </c>
      <c r="I19" s="46">
        <v>341</v>
      </c>
      <c r="J19" s="240">
        <v>311</v>
      </c>
      <c r="K19" s="93"/>
      <c r="L19" s="177"/>
      <c r="M19" s="168">
        <f>O19</f>
        <v>435</v>
      </c>
      <c r="N19" s="177"/>
      <c r="O19" s="45">
        <v>435</v>
      </c>
      <c r="P19" s="46">
        <v>376</v>
      </c>
      <c r="Q19" s="46">
        <v>341</v>
      </c>
      <c r="R19" s="240">
        <v>311</v>
      </c>
      <c r="S19" s="34"/>
      <c r="T19" s="149"/>
    </row>
    <row r="20" spans="1:20" ht="12" customHeight="1">
      <c r="A20" s="149"/>
      <c r="B20" s="93"/>
      <c r="C20" s="39" t="s">
        <v>70</v>
      </c>
      <c r="D20" s="177"/>
      <c r="E20" s="168">
        <f>G20</f>
        <v>177</v>
      </c>
      <c r="F20" s="177"/>
      <c r="G20" s="45">
        <v>177</v>
      </c>
      <c r="H20" s="46">
        <v>160</v>
      </c>
      <c r="I20" s="46">
        <v>147</v>
      </c>
      <c r="J20" s="240">
        <v>136</v>
      </c>
      <c r="K20" s="93"/>
      <c r="L20" s="177"/>
      <c r="M20" s="168">
        <f>O20</f>
        <v>177</v>
      </c>
      <c r="N20" s="177"/>
      <c r="O20" s="45">
        <v>177</v>
      </c>
      <c r="P20" s="46">
        <v>160</v>
      </c>
      <c r="Q20" s="46">
        <v>147</v>
      </c>
      <c r="R20" s="240">
        <v>136</v>
      </c>
      <c r="S20" s="34"/>
      <c r="T20" s="149"/>
    </row>
    <row r="21" spans="1:20" ht="12" customHeight="1">
      <c r="A21" s="149"/>
      <c r="B21" s="93"/>
      <c r="C21" s="34" t="s">
        <v>22</v>
      </c>
      <c r="D21" s="177"/>
      <c r="E21" s="168">
        <f>G21</f>
        <v>236</v>
      </c>
      <c r="F21" s="177"/>
      <c r="G21" s="45">
        <v>236</v>
      </c>
      <c r="H21" s="46">
        <v>204</v>
      </c>
      <c r="I21" s="46">
        <v>138</v>
      </c>
      <c r="J21" s="240">
        <v>106</v>
      </c>
      <c r="K21" s="93"/>
      <c r="L21" s="177"/>
      <c r="M21" s="168">
        <f>O21</f>
        <v>236</v>
      </c>
      <c r="N21" s="177"/>
      <c r="O21" s="45">
        <v>236</v>
      </c>
      <c r="P21" s="46">
        <v>204</v>
      </c>
      <c r="Q21" s="46">
        <v>138</v>
      </c>
      <c r="R21" s="240">
        <v>106</v>
      </c>
      <c r="S21" s="34"/>
      <c r="T21" s="149"/>
    </row>
    <row r="22" spans="1:20" ht="12.75" customHeight="1">
      <c r="A22" s="149"/>
      <c r="B22" s="93"/>
      <c r="C22" s="34" t="s">
        <v>201</v>
      </c>
      <c r="D22" s="177"/>
      <c r="E22" s="226">
        <f>G22</f>
        <v>88</v>
      </c>
      <c r="F22" s="177"/>
      <c r="G22" s="45">
        <v>88</v>
      </c>
      <c r="H22" s="225">
        <v>61</v>
      </c>
      <c r="I22" s="225">
        <v>37</v>
      </c>
      <c r="J22" s="240">
        <v>15</v>
      </c>
      <c r="K22" s="93"/>
      <c r="L22" s="177"/>
      <c r="M22" s="226">
        <f>O22</f>
        <v>88</v>
      </c>
      <c r="N22" s="177"/>
      <c r="O22" s="45">
        <v>88</v>
      </c>
      <c r="P22" s="225">
        <v>61</v>
      </c>
      <c r="Q22" s="225">
        <v>37</v>
      </c>
      <c r="R22" s="240">
        <v>15</v>
      </c>
      <c r="S22" s="34"/>
      <c r="T22" s="149"/>
    </row>
    <row r="23" spans="1:20" ht="12" customHeight="1">
      <c r="A23" s="149"/>
      <c r="B23" s="93"/>
      <c r="C23" s="34"/>
      <c r="D23" s="177"/>
      <c r="E23" s="284"/>
      <c r="F23" s="177"/>
      <c r="G23" s="110"/>
      <c r="H23" s="253"/>
      <c r="I23" s="253"/>
      <c r="J23" s="96"/>
      <c r="K23" s="93"/>
      <c r="L23" s="177"/>
      <c r="M23" s="284"/>
      <c r="N23" s="177"/>
      <c r="O23" s="110"/>
      <c r="P23" s="253"/>
      <c r="Q23" s="253"/>
      <c r="R23" s="96"/>
      <c r="S23" s="34"/>
      <c r="T23" s="149"/>
    </row>
    <row r="24" spans="1:20" ht="12" customHeight="1">
      <c r="A24" s="149"/>
      <c r="B24" s="28"/>
      <c r="C24" s="29" t="s">
        <v>20</v>
      </c>
      <c r="D24" s="161"/>
      <c r="E24" s="184"/>
      <c r="F24" s="184"/>
      <c r="G24" s="21"/>
      <c r="H24" s="22"/>
      <c r="I24" s="22"/>
      <c r="J24" s="22"/>
      <c r="K24" s="100"/>
      <c r="L24" s="161"/>
      <c r="M24" s="184"/>
      <c r="N24" s="184"/>
      <c r="O24" s="21"/>
      <c r="P24" s="22"/>
      <c r="Q24" s="22"/>
      <c r="R24" s="22"/>
      <c r="S24" s="27"/>
      <c r="T24" s="154"/>
    </row>
    <row r="25" spans="1:20" s="103" customFormat="1" ht="12" customHeight="1">
      <c r="A25" s="154"/>
      <c r="B25" s="28"/>
      <c r="C25" s="304" t="s">
        <v>102</v>
      </c>
      <c r="D25" s="161"/>
      <c r="E25" s="163">
        <f>G25</f>
        <v>0.44</v>
      </c>
      <c r="F25" s="161"/>
      <c r="G25" s="99">
        <v>0.44</v>
      </c>
      <c r="H25" s="305">
        <v>0.43</v>
      </c>
      <c r="I25" s="305">
        <v>0.42</v>
      </c>
      <c r="J25" s="306">
        <v>0.41</v>
      </c>
      <c r="K25" s="91"/>
      <c r="L25" s="161"/>
      <c r="M25" s="163">
        <f>O25</f>
        <v>0.44</v>
      </c>
      <c r="N25" s="161"/>
      <c r="O25" s="99">
        <v>0.44</v>
      </c>
      <c r="P25" s="305">
        <v>0.43</v>
      </c>
      <c r="Q25" s="305">
        <v>0.42</v>
      </c>
      <c r="R25" s="306">
        <v>0.41</v>
      </c>
      <c r="S25" s="102"/>
      <c r="T25" s="154"/>
    </row>
    <row r="26" spans="1:20" s="103" customFormat="1" ht="12" customHeight="1">
      <c r="A26" s="154"/>
      <c r="B26" s="28"/>
      <c r="C26" s="304" t="s">
        <v>101</v>
      </c>
      <c r="D26" s="161"/>
      <c r="E26" s="163">
        <f>G26</f>
        <v>0.75</v>
      </c>
      <c r="F26" s="161"/>
      <c r="G26" s="99">
        <v>0.75</v>
      </c>
      <c r="H26" s="305">
        <v>0.75</v>
      </c>
      <c r="I26" s="305">
        <v>0.76</v>
      </c>
      <c r="J26" s="306">
        <v>0.77</v>
      </c>
      <c r="K26" s="91"/>
      <c r="L26" s="161"/>
      <c r="M26" s="163">
        <f>O26</f>
        <v>0.75</v>
      </c>
      <c r="N26" s="161"/>
      <c r="O26" s="99">
        <v>0.75</v>
      </c>
      <c r="P26" s="305">
        <v>0.75</v>
      </c>
      <c r="Q26" s="305">
        <v>0.76</v>
      </c>
      <c r="R26" s="306">
        <v>0.77</v>
      </c>
      <c r="S26" s="102"/>
      <c r="T26" s="154"/>
    </row>
    <row r="27" spans="1:20" ht="12" customHeight="1">
      <c r="A27" s="149"/>
      <c r="B27" s="33"/>
      <c r="C27" s="34"/>
      <c r="D27" s="134"/>
      <c r="E27" s="160"/>
      <c r="F27" s="134"/>
      <c r="G27" s="35"/>
      <c r="H27" s="34"/>
      <c r="I27" s="34"/>
      <c r="J27" s="34"/>
      <c r="K27" s="22"/>
      <c r="L27" s="134"/>
      <c r="M27" s="160"/>
      <c r="N27" s="134"/>
      <c r="O27" s="35"/>
      <c r="P27" s="34"/>
      <c r="Q27" s="34"/>
      <c r="R27" s="34"/>
      <c r="S27" s="34"/>
      <c r="T27" s="149"/>
    </row>
    <row r="28" spans="1:20" ht="12" customHeight="1">
      <c r="A28" s="154"/>
      <c r="B28" s="28"/>
      <c r="C28" s="29" t="s">
        <v>200</v>
      </c>
      <c r="D28" s="157"/>
      <c r="E28" s="167">
        <f>G28</f>
        <v>1381</v>
      </c>
      <c r="F28" s="157"/>
      <c r="G28" s="42">
        <v>1381</v>
      </c>
      <c r="H28" s="43">
        <v>1217</v>
      </c>
      <c r="I28" s="43">
        <v>1057</v>
      </c>
      <c r="J28" s="239">
        <v>913</v>
      </c>
      <c r="K28" s="90"/>
      <c r="L28" s="157"/>
      <c r="M28" s="167">
        <f>O28</f>
        <v>1381</v>
      </c>
      <c r="N28" s="157"/>
      <c r="O28" s="42">
        <v>1381</v>
      </c>
      <c r="P28" s="43">
        <v>1217</v>
      </c>
      <c r="Q28" s="43">
        <v>1057</v>
      </c>
      <c r="R28" s="239">
        <v>913</v>
      </c>
      <c r="S28" s="32"/>
      <c r="T28" s="154"/>
    </row>
    <row r="29" spans="1:20" ht="12" customHeight="1">
      <c r="A29" s="149"/>
      <c r="B29" s="33"/>
      <c r="C29" s="39" t="s">
        <v>180</v>
      </c>
      <c r="D29" s="134"/>
      <c r="E29" s="168">
        <f>G29</f>
        <v>11</v>
      </c>
      <c r="F29" s="134"/>
      <c r="G29" s="45">
        <v>11</v>
      </c>
      <c r="H29" s="46">
        <v>23</v>
      </c>
      <c r="I29" s="46">
        <v>31</v>
      </c>
      <c r="J29" s="240">
        <v>30</v>
      </c>
      <c r="K29" s="22"/>
      <c r="L29" s="134"/>
      <c r="M29" s="168">
        <f>O29</f>
        <v>11</v>
      </c>
      <c r="N29" s="134"/>
      <c r="O29" s="45">
        <v>11</v>
      </c>
      <c r="P29" s="46">
        <v>23</v>
      </c>
      <c r="Q29" s="46">
        <v>31</v>
      </c>
      <c r="R29" s="240">
        <v>30</v>
      </c>
      <c r="S29" s="41"/>
      <c r="T29" s="149"/>
    </row>
    <row r="30" spans="1:20" ht="12" customHeight="1">
      <c r="A30" s="154"/>
      <c r="B30" s="28"/>
      <c r="C30" s="39" t="s">
        <v>181</v>
      </c>
      <c r="D30" s="134"/>
      <c r="E30" s="168">
        <f>G30</f>
        <v>1392</v>
      </c>
      <c r="F30" s="134"/>
      <c r="G30" s="45">
        <v>1392</v>
      </c>
      <c r="H30" s="46">
        <v>1240</v>
      </c>
      <c r="I30" s="46">
        <v>1088</v>
      </c>
      <c r="J30" s="240">
        <v>943</v>
      </c>
      <c r="K30" s="22"/>
      <c r="L30" s="134"/>
      <c r="M30" s="168">
        <f>O30</f>
        <v>1392</v>
      </c>
      <c r="N30" s="134"/>
      <c r="O30" s="45">
        <v>1392</v>
      </c>
      <c r="P30" s="46">
        <v>1240</v>
      </c>
      <c r="Q30" s="46">
        <v>1088</v>
      </c>
      <c r="R30" s="240">
        <v>943</v>
      </c>
      <c r="S30" s="41"/>
      <c r="T30" s="154"/>
    </row>
    <row r="31" spans="1:20" ht="12" customHeight="1">
      <c r="A31" s="149"/>
      <c r="B31" s="33"/>
      <c r="C31" s="39"/>
      <c r="D31" s="136"/>
      <c r="E31" s="184"/>
      <c r="F31" s="184"/>
      <c r="G31" s="21"/>
      <c r="H31" s="22"/>
      <c r="I31" s="22"/>
      <c r="J31" s="22"/>
      <c r="K31" s="100"/>
      <c r="L31" s="136"/>
      <c r="M31" s="184"/>
      <c r="N31" s="184"/>
      <c r="O31" s="21"/>
      <c r="P31" s="22"/>
      <c r="Q31" s="22"/>
      <c r="R31" s="22"/>
      <c r="S31" s="27"/>
      <c r="T31" s="149"/>
    </row>
    <row r="32" spans="1:20" ht="12" customHeight="1">
      <c r="A32" s="149"/>
      <c r="B32" s="33"/>
      <c r="C32" s="39" t="s">
        <v>194</v>
      </c>
      <c r="D32" s="136"/>
      <c r="E32" s="165">
        <f>G32</f>
        <v>0.0358</v>
      </c>
      <c r="F32" s="136"/>
      <c r="G32" s="44">
        <v>0.0358</v>
      </c>
      <c r="H32" s="40">
        <v>0.02</v>
      </c>
      <c r="I32" s="40"/>
      <c r="J32" s="254"/>
      <c r="K32" s="92"/>
      <c r="L32" s="136"/>
      <c r="M32" s="165">
        <f>O32</f>
        <v>0.0358</v>
      </c>
      <c r="N32" s="136"/>
      <c r="O32" s="44">
        <v>0.0358</v>
      </c>
      <c r="P32" s="40">
        <v>0.02</v>
      </c>
      <c r="Q32" s="40"/>
      <c r="R32" s="254"/>
      <c r="S32" s="27"/>
      <c r="T32" s="149"/>
    </row>
    <row r="33" spans="1:20" ht="12" customHeight="1">
      <c r="A33" s="182"/>
      <c r="B33" s="33"/>
      <c r="C33" s="39" t="s">
        <v>190</v>
      </c>
      <c r="D33" s="136"/>
      <c r="E33" s="165">
        <f>G33</f>
        <v>0.27</v>
      </c>
      <c r="F33" s="136"/>
      <c r="G33" s="44">
        <v>0.27</v>
      </c>
      <c r="H33" s="40">
        <v>0.23</v>
      </c>
      <c r="I33" s="40">
        <v>0.18</v>
      </c>
      <c r="J33" s="254">
        <v>0.11</v>
      </c>
      <c r="K33" s="92"/>
      <c r="L33" s="136"/>
      <c r="M33" s="165">
        <f>O33</f>
        <v>0.27</v>
      </c>
      <c r="N33" s="136"/>
      <c r="O33" s="44">
        <v>0.27</v>
      </c>
      <c r="P33" s="40">
        <v>0.23</v>
      </c>
      <c r="Q33" s="40">
        <v>0.18</v>
      </c>
      <c r="R33" s="254">
        <v>0.11</v>
      </c>
      <c r="S33" s="41"/>
      <c r="T33" s="149"/>
    </row>
    <row r="34" spans="1:20" ht="12" customHeight="1">
      <c r="A34" s="182"/>
      <c r="B34" s="33"/>
      <c r="C34" s="39" t="s">
        <v>191</v>
      </c>
      <c r="D34" s="136"/>
      <c r="E34" s="165">
        <f>G34</f>
        <v>0.46</v>
      </c>
      <c r="F34" s="136"/>
      <c r="G34" s="44">
        <v>0.46</v>
      </c>
      <c r="H34" s="40">
        <v>0.49</v>
      </c>
      <c r="I34" s="40">
        <v>0.52</v>
      </c>
      <c r="J34" s="238">
        <v>0.54</v>
      </c>
      <c r="K34" s="92"/>
      <c r="L34" s="136"/>
      <c r="M34" s="165">
        <f>O34</f>
        <v>0.46</v>
      </c>
      <c r="N34" s="136"/>
      <c r="O34" s="44">
        <v>0.46</v>
      </c>
      <c r="P34" s="40">
        <v>0.49</v>
      </c>
      <c r="Q34" s="40">
        <v>0.52</v>
      </c>
      <c r="R34" s="238">
        <v>0.54</v>
      </c>
      <c r="S34" s="41"/>
      <c r="T34" s="149"/>
    </row>
    <row r="35" spans="1:20" ht="12" customHeight="1">
      <c r="A35" s="149"/>
      <c r="B35" s="33"/>
      <c r="C35" s="39" t="s">
        <v>192</v>
      </c>
      <c r="D35" s="136"/>
      <c r="E35" s="165">
        <f>G35</f>
        <v>0.197</v>
      </c>
      <c r="F35" s="136"/>
      <c r="G35" s="44">
        <v>0.197</v>
      </c>
      <c r="H35" s="40">
        <v>0.23</v>
      </c>
      <c r="I35" s="40">
        <v>0.26</v>
      </c>
      <c r="J35" s="238">
        <v>0.31</v>
      </c>
      <c r="K35" s="92"/>
      <c r="L35" s="136"/>
      <c r="M35" s="165">
        <f>O35</f>
        <v>0.197</v>
      </c>
      <c r="N35" s="136"/>
      <c r="O35" s="44">
        <v>0.197</v>
      </c>
      <c r="P35" s="40">
        <v>0.23</v>
      </c>
      <c r="Q35" s="40">
        <v>0.26</v>
      </c>
      <c r="R35" s="238">
        <v>0.31</v>
      </c>
      <c r="S35" s="41"/>
      <c r="T35" s="149"/>
    </row>
    <row r="36" spans="1:20" ht="12" customHeight="1">
      <c r="A36" s="149"/>
      <c r="B36" s="33"/>
      <c r="C36" s="39" t="s">
        <v>193</v>
      </c>
      <c r="D36" s="134"/>
      <c r="E36" s="165">
        <f>G36</f>
        <v>0.034</v>
      </c>
      <c r="F36" s="136"/>
      <c r="G36" s="44">
        <v>0.034</v>
      </c>
      <c r="H36" s="40">
        <v>0.03</v>
      </c>
      <c r="I36" s="40">
        <v>0.04</v>
      </c>
      <c r="J36" s="238">
        <v>0.04</v>
      </c>
      <c r="K36" s="92"/>
      <c r="L36" s="134"/>
      <c r="M36" s="165">
        <f>O36</f>
        <v>0.034</v>
      </c>
      <c r="N36" s="136"/>
      <c r="O36" s="44">
        <v>0.034</v>
      </c>
      <c r="P36" s="40">
        <v>0.03</v>
      </c>
      <c r="Q36" s="40">
        <v>0.04</v>
      </c>
      <c r="R36" s="238">
        <v>0.04</v>
      </c>
      <c r="S36" s="41"/>
      <c r="T36" s="149"/>
    </row>
    <row r="37" spans="1:20" ht="12" customHeight="1">
      <c r="A37" s="149"/>
      <c r="B37" s="22"/>
      <c r="C37" s="34"/>
      <c r="D37" s="134"/>
      <c r="E37" s="160"/>
      <c r="F37" s="134"/>
      <c r="G37" s="36"/>
      <c r="H37" s="34"/>
      <c r="I37" s="34"/>
      <c r="J37" s="34"/>
      <c r="K37" s="22"/>
      <c r="L37" s="134"/>
      <c r="M37" s="160"/>
      <c r="N37" s="134"/>
      <c r="O37" s="35"/>
      <c r="P37" s="34"/>
      <c r="Q37" s="34"/>
      <c r="R37" s="251"/>
      <c r="S37" s="41"/>
      <c r="T37" s="149"/>
    </row>
    <row r="38" spans="1:21" s="1" customFormat="1" ht="9" customHeight="1">
      <c r="A38" s="149"/>
      <c r="B38" s="149"/>
      <c r="C38" s="150"/>
      <c r="D38" s="150"/>
      <c r="E38" s="150"/>
      <c r="F38" s="150"/>
      <c r="G38" s="174"/>
      <c r="H38" s="174"/>
      <c r="I38" s="174"/>
      <c r="J38" s="150"/>
      <c r="K38" s="149"/>
      <c r="L38" s="150"/>
      <c r="M38" s="150"/>
      <c r="N38" s="150"/>
      <c r="O38" s="149"/>
      <c r="P38" s="149"/>
      <c r="Q38" s="149"/>
      <c r="R38" s="149"/>
      <c r="S38" s="149"/>
      <c r="T38" s="149"/>
      <c r="U38" s="8"/>
    </row>
    <row r="39" spans="1:20" ht="12.75">
      <c r="A39" s="2"/>
      <c r="B39" s="79" t="s">
        <v>173</v>
      </c>
      <c r="C39" s="283"/>
      <c r="D39" s="3"/>
      <c r="E39" s="3"/>
      <c r="F39" s="3"/>
      <c r="G39" s="118"/>
      <c r="H39" s="118"/>
      <c r="I39" s="118"/>
      <c r="J39" s="3"/>
      <c r="K39" s="2"/>
      <c r="L39" s="3"/>
      <c r="M39" s="3"/>
      <c r="N39" s="3"/>
      <c r="O39" s="2"/>
      <c r="P39" s="2"/>
      <c r="Q39" s="2"/>
      <c r="R39" s="2"/>
      <c r="S39" s="2"/>
      <c r="T39" s="2"/>
    </row>
    <row r="40" spans="1:20" ht="12.75">
      <c r="A40" s="2"/>
      <c r="B40" s="219" t="s">
        <v>187</v>
      </c>
      <c r="C40" s="283"/>
      <c r="D40" s="3"/>
      <c r="E40" s="3"/>
      <c r="F40" s="3"/>
      <c r="G40" s="118"/>
      <c r="H40" s="118"/>
      <c r="I40" s="118"/>
      <c r="J40" s="3"/>
      <c r="K40" s="2"/>
      <c r="L40" s="3"/>
      <c r="M40" s="3"/>
      <c r="N40" s="3"/>
      <c r="O40" s="2"/>
      <c r="P40" s="2"/>
      <c r="Q40" s="2"/>
      <c r="R40" s="2"/>
      <c r="S40" s="2"/>
      <c r="T40" s="2"/>
    </row>
    <row r="41" spans="1:20" ht="12.75">
      <c r="A41" s="2"/>
      <c r="B41" s="219" t="s">
        <v>188</v>
      </c>
      <c r="C41" s="283"/>
      <c r="D41" s="3"/>
      <c r="E41" s="3"/>
      <c r="F41" s="3"/>
      <c r="G41" s="118"/>
      <c r="H41" s="118"/>
      <c r="I41" s="118"/>
      <c r="J41" s="3"/>
      <c r="K41" s="2"/>
      <c r="L41" s="3"/>
      <c r="M41" s="3"/>
      <c r="N41" s="3"/>
      <c r="O41" s="2"/>
      <c r="P41" s="2"/>
      <c r="Q41" s="2"/>
      <c r="R41" s="2"/>
      <c r="S41" s="2"/>
      <c r="T41" s="2"/>
    </row>
    <row r="42" spans="1:20" ht="12.75">
      <c r="A42" s="118"/>
      <c r="B42" s="219" t="s">
        <v>197</v>
      </c>
      <c r="C42" s="283"/>
      <c r="D42" s="118"/>
      <c r="E42" s="118"/>
      <c r="F42" s="118"/>
      <c r="G42" s="118"/>
      <c r="H42" s="118"/>
      <c r="I42" s="118"/>
      <c r="J42" s="3"/>
      <c r="K42" s="2"/>
      <c r="L42" s="118"/>
      <c r="M42" s="118"/>
      <c r="N42" s="118"/>
      <c r="O42" s="2"/>
      <c r="P42" s="2"/>
      <c r="Q42" s="2"/>
      <c r="R42" s="2"/>
      <c r="S42" s="2"/>
      <c r="T42" s="2"/>
    </row>
    <row r="43" spans="1:20" ht="12.75">
      <c r="A43" s="2"/>
      <c r="B43" s="219" t="s">
        <v>198</v>
      </c>
      <c r="C43" s="283"/>
      <c r="D43" s="3"/>
      <c r="E43" s="3"/>
      <c r="F43" s="3"/>
      <c r="G43" s="118"/>
      <c r="H43" s="118"/>
      <c r="I43" s="118"/>
      <c r="J43" s="3"/>
      <c r="K43" s="2"/>
      <c r="L43" s="3"/>
      <c r="M43" s="3"/>
      <c r="N43" s="3"/>
      <c r="O43" s="2"/>
      <c r="P43" s="2"/>
      <c r="Q43" s="2"/>
      <c r="R43" s="2"/>
      <c r="S43" s="2"/>
      <c r="T43" s="2"/>
    </row>
    <row r="44" spans="1:20" ht="12.75">
      <c r="A44" s="118"/>
      <c r="B44" s="219" t="s">
        <v>199</v>
      </c>
      <c r="C44" s="283"/>
      <c r="D44" s="118"/>
      <c r="E44" s="118"/>
      <c r="F44" s="118"/>
      <c r="G44" s="118"/>
      <c r="H44" s="118"/>
      <c r="I44" s="118"/>
      <c r="J44" s="3"/>
      <c r="K44" s="2"/>
      <c r="L44" s="118"/>
      <c r="M44" s="118"/>
      <c r="N44" s="118"/>
      <c r="O44" s="2"/>
      <c r="P44" s="2"/>
      <c r="Q44" s="2"/>
      <c r="R44" s="2"/>
      <c r="S44" s="2"/>
      <c r="T44" s="2"/>
    </row>
    <row r="45" spans="1:20" ht="9" customHeight="1">
      <c r="A45" s="2"/>
      <c r="B45" s="50"/>
      <c r="C45" s="3"/>
      <c r="D45" s="3"/>
      <c r="E45" s="3"/>
      <c r="F45" s="3"/>
      <c r="G45" s="2"/>
      <c r="H45" s="2"/>
      <c r="I45" s="2"/>
      <c r="J45" s="3"/>
      <c r="K45" s="2"/>
      <c r="L45" s="3"/>
      <c r="M45" s="3"/>
      <c r="N45" s="3"/>
      <c r="O45" s="2"/>
      <c r="P45" s="2"/>
      <c r="Q45" s="2"/>
      <c r="R45" s="2"/>
      <c r="S45" s="2"/>
      <c r="T45" s="2"/>
    </row>
    <row r="46" spans="1:20" s="1" customFormat="1" ht="9" customHeight="1">
      <c r="A46" s="149"/>
      <c r="B46" s="149"/>
      <c r="C46" s="150"/>
      <c r="D46" s="150"/>
      <c r="E46" s="150"/>
      <c r="F46" s="150"/>
      <c r="G46" s="149"/>
      <c r="H46" s="149"/>
      <c r="I46" s="149"/>
      <c r="J46" s="150"/>
      <c r="K46" s="149"/>
      <c r="L46" s="150"/>
      <c r="M46" s="150"/>
      <c r="N46" s="150"/>
      <c r="O46" s="149"/>
      <c r="P46" s="149"/>
      <c r="Q46" s="149"/>
      <c r="R46" s="149"/>
      <c r="S46" s="149"/>
      <c r="T46" s="149"/>
    </row>
    <row r="47" spans="1:20" s="16" customFormat="1" ht="15" customHeight="1">
      <c r="A47" s="152"/>
      <c r="B47" s="19"/>
      <c r="C47" s="173" t="s">
        <v>57</v>
      </c>
      <c r="D47" s="133"/>
      <c r="E47" s="134">
        <v>2004</v>
      </c>
      <c r="F47" s="135"/>
      <c r="G47" s="21" t="s">
        <v>126</v>
      </c>
      <c r="H47" s="22" t="s">
        <v>127</v>
      </c>
      <c r="I47" s="22" t="s">
        <v>128</v>
      </c>
      <c r="J47" s="22" t="s">
        <v>119</v>
      </c>
      <c r="K47" s="53"/>
      <c r="L47" s="133"/>
      <c r="M47" s="134">
        <v>2003</v>
      </c>
      <c r="N47" s="135"/>
      <c r="O47" s="21" t="s">
        <v>107</v>
      </c>
      <c r="P47" s="22" t="s">
        <v>105</v>
      </c>
      <c r="Q47" s="22" t="s">
        <v>93</v>
      </c>
      <c r="R47" s="22" t="s">
        <v>68</v>
      </c>
      <c r="S47" s="19"/>
      <c r="T47" s="152"/>
    </row>
    <row r="48" spans="1:21" s="13" customFormat="1" ht="13.5" customHeight="1">
      <c r="A48" s="153"/>
      <c r="B48" s="24"/>
      <c r="C48" s="24"/>
      <c r="D48" s="137"/>
      <c r="E48" s="137"/>
      <c r="F48" s="137"/>
      <c r="G48" s="21"/>
      <c r="H48" s="22"/>
      <c r="I48" s="22"/>
      <c r="J48" s="22"/>
      <c r="K48" s="54"/>
      <c r="L48" s="137"/>
      <c r="M48" s="137"/>
      <c r="N48" s="137"/>
      <c r="O48" s="21"/>
      <c r="P48" s="22"/>
      <c r="Q48" s="22"/>
      <c r="R48" s="22"/>
      <c r="S48" s="25"/>
      <c r="T48" s="153"/>
      <c r="U48" s="14"/>
    </row>
    <row r="49" spans="1:21" s="13" customFormat="1" ht="13.5" customHeight="1">
      <c r="A49" s="153"/>
      <c r="B49" s="26"/>
      <c r="C49" s="26"/>
      <c r="D49" s="156"/>
      <c r="E49" s="156"/>
      <c r="F49" s="156"/>
      <c r="G49" s="21"/>
      <c r="H49" s="22"/>
      <c r="I49" s="22"/>
      <c r="J49" s="22"/>
      <c r="K49" s="20"/>
      <c r="L49" s="156"/>
      <c r="M49" s="156"/>
      <c r="N49" s="156"/>
      <c r="O49" s="21"/>
      <c r="P49" s="22"/>
      <c r="Q49" s="22"/>
      <c r="R49" s="22"/>
      <c r="S49" s="25"/>
      <c r="T49" s="153"/>
      <c r="U49" s="14"/>
    </row>
    <row r="50" spans="1:20" s="15" customFormat="1" ht="12" customHeight="1">
      <c r="A50" s="154"/>
      <c r="B50" s="28"/>
      <c r="C50" s="29" t="s">
        <v>143</v>
      </c>
      <c r="D50" s="157"/>
      <c r="E50" s="158">
        <f>'P&amp;L, Revenues '!E58</f>
        <v>2004</v>
      </c>
      <c r="F50" s="157"/>
      <c r="G50" s="30">
        <f>'P&amp;L, Revenues '!G58</f>
        <v>503</v>
      </c>
      <c r="H50" s="31">
        <f>'P&amp;L, Revenues '!H58</f>
        <v>512</v>
      </c>
      <c r="I50" s="31">
        <f>'P&amp;L, Revenues '!I58</f>
        <v>484</v>
      </c>
      <c r="J50" s="235">
        <f>'P&amp;L, Revenues '!J58</f>
        <v>505</v>
      </c>
      <c r="K50" s="90"/>
      <c r="L50" s="157"/>
      <c r="M50" s="158">
        <f>'P&amp;L, Revenues '!M58</f>
        <v>2071</v>
      </c>
      <c r="N50" s="157"/>
      <c r="O50" s="30">
        <f>'P&amp;L, Revenues '!O58</f>
        <v>511</v>
      </c>
      <c r="P50" s="31">
        <f>'P&amp;L, Revenues '!P58</f>
        <v>517</v>
      </c>
      <c r="Q50" s="31">
        <f>'P&amp;L, Revenues '!Q58</f>
        <v>526</v>
      </c>
      <c r="R50" s="235">
        <f>'P&amp;L, Revenues '!R58</f>
        <v>517</v>
      </c>
      <c r="S50" s="32"/>
      <c r="T50" s="154"/>
    </row>
    <row r="51" spans="1:20" s="1" customFormat="1" ht="12" customHeight="1">
      <c r="A51" s="149"/>
      <c r="B51" s="33"/>
      <c r="C51" s="34"/>
      <c r="D51" s="134"/>
      <c r="E51" s="160"/>
      <c r="F51" s="134"/>
      <c r="G51" s="35"/>
      <c r="H51" s="34"/>
      <c r="I51" s="34"/>
      <c r="J51" s="34"/>
      <c r="K51" s="22"/>
      <c r="L51" s="134"/>
      <c r="M51" s="160"/>
      <c r="N51" s="134"/>
      <c r="O51" s="35"/>
      <c r="P51" s="34"/>
      <c r="Q51" s="34"/>
      <c r="R51" s="34"/>
      <c r="S51" s="34"/>
      <c r="T51" s="149"/>
    </row>
    <row r="52" spans="1:20" s="15" customFormat="1" ht="12" customHeight="1">
      <c r="A52" s="154"/>
      <c r="B52" s="28"/>
      <c r="C52" s="29" t="s">
        <v>133</v>
      </c>
      <c r="D52" s="157"/>
      <c r="E52" s="158">
        <f>'P&amp;L, Result &amp; Margin'!E13</f>
        <v>430</v>
      </c>
      <c r="F52" s="157"/>
      <c r="G52" s="30">
        <f>'P&amp;L, Result &amp; Margin'!G13</f>
        <v>129</v>
      </c>
      <c r="H52" s="31">
        <f>'P&amp;L, Result &amp; Margin'!H13</f>
        <v>105</v>
      </c>
      <c r="I52" s="31">
        <f>'P&amp;L, Result &amp; Margin'!I13</f>
        <v>89</v>
      </c>
      <c r="J52" s="235">
        <f>'P&amp;L, Result &amp; Margin'!J13</f>
        <v>107</v>
      </c>
      <c r="K52" s="90"/>
      <c r="L52" s="157"/>
      <c r="M52" s="158">
        <f>'P&amp;L, Result &amp; Margin'!M13</f>
        <v>424</v>
      </c>
      <c r="N52" s="157"/>
      <c r="O52" s="30">
        <f>'P&amp;L, Result &amp; Margin'!O13</f>
        <v>106</v>
      </c>
      <c r="P52" s="31">
        <f>'P&amp;L, Result &amp; Margin'!P13</f>
        <v>102</v>
      </c>
      <c r="Q52" s="31">
        <f>'P&amp;L, Result &amp; Margin'!Q13</f>
        <v>109</v>
      </c>
      <c r="R52" s="235">
        <f>'P&amp;L, Result &amp; Margin'!R13</f>
        <v>107</v>
      </c>
      <c r="S52" s="32"/>
      <c r="T52" s="154"/>
    </row>
    <row r="53" spans="1:20" s="1" customFormat="1" ht="12" customHeight="1">
      <c r="A53" s="149"/>
      <c r="B53" s="33"/>
      <c r="C53" s="34"/>
      <c r="D53" s="134"/>
      <c r="E53" s="160"/>
      <c r="F53" s="134"/>
      <c r="G53" s="35"/>
      <c r="H53" s="34"/>
      <c r="I53" s="34"/>
      <c r="J53" s="34"/>
      <c r="K53" s="22"/>
      <c r="L53" s="134"/>
      <c r="M53" s="160"/>
      <c r="N53" s="134"/>
      <c r="O53" s="35"/>
      <c r="P53" s="34"/>
      <c r="Q53" s="34"/>
      <c r="R53" s="34"/>
      <c r="S53" s="34"/>
      <c r="T53" s="149"/>
    </row>
    <row r="54" spans="1:20" s="15" customFormat="1" ht="12" customHeight="1">
      <c r="A54" s="154"/>
      <c r="B54" s="28"/>
      <c r="C54" s="29" t="s">
        <v>123</v>
      </c>
      <c r="D54" s="157"/>
      <c r="E54" s="158">
        <f>'Cash flow, Capex &amp; Debt'!E29</f>
        <v>150</v>
      </c>
      <c r="F54" s="157"/>
      <c r="G54" s="30">
        <f>'Cash flow, Capex &amp; Debt'!G29</f>
        <v>54</v>
      </c>
      <c r="H54" s="31">
        <f>'Cash flow, Capex &amp; Debt'!H29</f>
        <v>41</v>
      </c>
      <c r="I54" s="31">
        <f>'Cash flow, Capex &amp; Debt'!I29</f>
        <v>25</v>
      </c>
      <c r="J54" s="235">
        <f>'Cash flow, Capex &amp; Debt'!J29</f>
        <v>30</v>
      </c>
      <c r="K54" s="90"/>
      <c r="L54" s="157"/>
      <c r="M54" s="158">
        <f>'Cash flow, Capex &amp; Debt'!M29</f>
        <v>155</v>
      </c>
      <c r="N54" s="157"/>
      <c r="O54" s="30">
        <f>'Cash flow, Capex &amp; Debt'!O29</f>
        <v>56</v>
      </c>
      <c r="P54" s="31">
        <f>'Cash flow, Capex &amp; Debt'!P29</f>
        <v>42</v>
      </c>
      <c r="Q54" s="31">
        <f>'Cash flow, Capex &amp; Debt'!Q29</f>
        <v>26</v>
      </c>
      <c r="R54" s="235">
        <f>'Cash flow, Capex &amp; Debt'!R29</f>
        <v>31</v>
      </c>
      <c r="S54" s="32"/>
      <c r="T54" s="154"/>
    </row>
    <row r="55" spans="1:20" s="15" customFormat="1" ht="12" customHeight="1">
      <c r="A55" s="154"/>
      <c r="B55" s="28"/>
      <c r="C55" s="29" t="s">
        <v>154</v>
      </c>
      <c r="D55" s="161"/>
      <c r="E55" s="171">
        <f>E54/E50</f>
        <v>0.0748502994011976</v>
      </c>
      <c r="F55" s="161"/>
      <c r="G55" s="37">
        <f>G54/G50</f>
        <v>0.1073558648111332</v>
      </c>
      <c r="H55" s="38">
        <f>H54/H50</f>
        <v>0.080078125</v>
      </c>
      <c r="I55" s="38">
        <f>I54/I50</f>
        <v>0.05165289256198347</v>
      </c>
      <c r="J55" s="237">
        <f>J54/J50</f>
        <v>0.0594059405940594</v>
      </c>
      <c r="K55" s="91"/>
      <c r="L55" s="161"/>
      <c r="M55" s="171">
        <f>M54/M50</f>
        <v>0.0748430709802028</v>
      </c>
      <c r="N55" s="161"/>
      <c r="O55" s="37">
        <f>O54/O50</f>
        <v>0.1095890410958904</v>
      </c>
      <c r="P55" s="38">
        <f>P54/P50</f>
        <v>0.08123791102514506</v>
      </c>
      <c r="Q55" s="38">
        <f>Q54/Q50</f>
        <v>0.049429657794676805</v>
      </c>
      <c r="R55" s="237">
        <f>R54/R50</f>
        <v>0.059961315280464215</v>
      </c>
      <c r="S55" s="32"/>
      <c r="T55" s="154"/>
    </row>
    <row r="56" spans="1:21" s="13" customFormat="1" ht="12" customHeight="1">
      <c r="A56" s="153"/>
      <c r="B56" s="26"/>
      <c r="C56" s="26"/>
      <c r="D56" s="184"/>
      <c r="E56" s="184"/>
      <c r="F56" s="184"/>
      <c r="G56" s="21"/>
      <c r="H56" s="22"/>
      <c r="I56" s="22"/>
      <c r="J56" s="22"/>
      <c r="K56" s="100"/>
      <c r="L56" s="184"/>
      <c r="M56" s="184"/>
      <c r="N56" s="184"/>
      <c r="O56" s="21"/>
      <c r="P56" s="22"/>
      <c r="Q56" s="22"/>
      <c r="R56" s="22"/>
      <c r="S56" s="27"/>
      <c r="T56" s="183"/>
      <c r="U56" s="14"/>
    </row>
    <row r="57" spans="1:20" ht="12" customHeight="1">
      <c r="A57" s="149"/>
      <c r="B57" s="33"/>
      <c r="C57" s="29" t="s">
        <v>21</v>
      </c>
      <c r="D57" s="134"/>
      <c r="E57" s="160"/>
      <c r="F57" s="134"/>
      <c r="G57" s="35"/>
      <c r="H57" s="34"/>
      <c r="I57" s="34"/>
      <c r="J57" s="34"/>
      <c r="K57" s="22"/>
      <c r="L57" s="134"/>
      <c r="M57" s="160"/>
      <c r="N57" s="134"/>
      <c r="O57" s="35"/>
      <c r="P57" s="34"/>
      <c r="Q57" s="34"/>
      <c r="R57" s="34"/>
      <c r="S57" s="41"/>
      <c r="T57" s="149"/>
    </row>
    <row r="58" spans="1:20" ht="12" customHeight="1">
      <c r="A58" s="149"/>
      <c r="B58" s="33"/>
      <c r="C58" s="39" t="s">
        <v>115</v>
      </c>
      <c r="D58" s="134"/>
      <c r="E58" s="168">
        <f>G58</f>
        <v>4665</v>
      </c>
      <c r="F58" s="134"/>
      <c r="G58" s="45">
        <v>4665</v>
      </c>
      <c r="H58" s="46">
        <v>5592</v>
      </c>
      <c r="I58" s="46">
        <v>6736</v>
      </c>
      <c r="J58" s="240">
        <v>7572</v>
      </c>
      <c r="K58" s="22"/>
      <c r="L58" s="134"/>
      <c r="M58" s="168">
        <f>O58</f>
        <v>4665</v>
      </c>
      <c r="N58" s="134"/>
      <c r="O58" s="45">
        <v>4665</v>
      </c>
      <c r="P58" s="46">
        <v>5592</v>
      </c>
      <c r="Q58" s="46">
        <v>6736</v>
      </c>
      <c r="R58" s="240">
        <v>7572</v>
      </c>
      <c r="S58" s="41"/>
      <c r="T58" s="149"/>
    </row>
    <row r="59" spans="1:20" ht="12" customHeight="1">
      <c r="A59" s="149"/>
      <c r="B59" s="33"/>
      <c r="C59" s="39" t="s">
        <v>113</v>
      </c>
      <c r="D59" s="134"/>
      <c r="E59" s="168">
        <f>G59</f>
        <v>9901</v>
      </c>
      <c r="F59" s="134"/>
      <c r="G59" s="45">
        <v>9901</v>
      </c>
      <c r="H59" s="46">
        <v>9503</v>
      </c>
      <c r="I59" s="46">
        <v>8648</v>
      </c>
      <c r="J59" s="249">
        <v>8178</v>
      </c>
      <c r="K59" s="22"/>
      <c r="L59" s="134"/>
      <c r="M59" s="168">
        <f>O59</f>
        <v>9901</v>
      </c>
      <c r="N59" s="134"/>
      <c r="O59" s="45">
        <v>9901</v>
      </c>
      <c r="P59" s="46">
        <v>9503</v>
      </c>
      <c r="Q59" s="46">
        <v>8648</v>
      </c>
      <c r="R59" s="249">
        <v>8178</v>
      </c>
      <c r="S59" s="41"/>
      <c r="T59" s="149"/>
    </row>
    <row r="60" spans="1:20" ht="12" customHeight="1">
      <c r="A60" s="149"/>
      <c r="B60" s="33"/>
      <c r="C60" s="39" t="s">
        <v>114</v>
      </c>
      <c r="D60" s="134"/>
      <c r="E60" s="168">
        <f>G60</f>
        <v>30164</v>
      </c>
      <c r="F60" s="134"/>
      <c r="G60" s="45">
        <v>30164</v>
      </c>
      <c r="H60" s="46">
        <v>27595</v>
      </c>
      <c r="I60" s="46">
        <v>23746</v>
      </c>
      <c r="J60" s="240">
        <v>20041</v>
      </c>
      <c r="K60" s="22"/>
      <c r="L60" s="134"/>
      <c r="M60" s="168">
        <f>O60</f>
        <v>30164</v>
      </c>
      <c r="N60" s="134"/>
      <c r="O60" s="45">
        <v>30164</v>
      </c>
      <c r="P60" s="46">
        <v>27595</v>
      </c>
      <c r="Q60" s="46">
        <v>23746</v>
      </c>
      <c r="R60" s="240">
        <v>20041</v>
      </c>
      <c r="S60" s="41"/>
      <c r="T60" s="149"/>
    </row>
    <row r="61" spans="1:20" ht="12" customHeight="1">
      <c r="A61" s="149"/>
      <c r="B61" s="33"/>
      <c r="C61" s="39" t="s">
        <v>108</v>
      </c>
      <c r="D61" s="134"/>
      <c r="E61" s="168">
        <f>G61</f>
        <v>1409</v>
      </c>
      <c r="F61" s="134"/>
      <c r="G61" s="45">
        <v>1409</v>
      </c>
      <c r="H61" s="46">
        <v>1257</v>
      </c>
      <c r="I61" s="46">
        <v>1141</v>
      </c>
      <c r="J61" s="249">
        <v>975</v>
      </c>
      <c r="K61" s="22"/>
      <c r="L61" s="134"/>
      <c r="M61" s="168">
        <f>O61</f>
        <v>1409</v>
      </c>
      <c r="N61" s="134"/>
      <c r="O61" s="45">
        <v>1409</v>
      </c>
      <c r="P61" s="46">
        <v>1257</v>
      </c>
      <c r="Q61" s="46">
        <v>1141</v>
      </c>
      <c r="R61" s="249">
        <v>975</v>
      </c>
      <c r="S61" s="41"/>
      <c r="T61" s="149"/>
    </row>
    <row r="62" spans="1:20" s="1" customFormat="1" ht="12" customHeight="1">
      <c r="A62" s="149"/>
      <c r="B62" s="33"/>
      <c r="C62" s="34"/>
      <c r="D62" s="134"/>
      <c r="E62" s="170"/>
      <c r="F62" s="134"/>
      <c r="G62" s="110"/>
      <c r="H62" s="96"/>
      <c r="I62" s="96"/>
      <c r="J62" s="253"/>
      <c r="K62" s="22"/>
      <c r="L62" s="134"/>
      <c r="M62" s="170"/>
      <c r="N62" s="134"/>
      <c r="O62" s="110"/>
      <c r="P62" s="96"/>
      <c r="Q62" s="96"/>
      <c r="R62" s="253"/>
      <c r="S62" s="41"/>
      <c r="T62" s="149"/>
    </row>
    <row r="63" spans="1:20" ht="12" customHeight="1">
      <c r="A63" s="149"/>
      <c r="B63" s="33"/>
      <c r="C63" s="29" t="s">
        <v>163</v>
      </c>
      <c r="D63" s="136"/>
      <c r="E63" s="167">
        <f>G63</f>
        <v>59487</v>
      </c>
      <c r="F63" s="157"/>
      <c r="G63" s="42">
        <v>59487</v>
      </c>
      <c r="H63" s="43">
        <v>60638</v>
      </c>
      <c r="I63" s="43">
        <v>61721</v>
      </c>
      <c r="J63" s="239">
        <v>63654</v>
      </c>
      <c r="K63" s="90"/>
      <c r="L63" s="136"/>
      <c r="M63" s="167">
        <f>O63</f>
        <v>59487</v>
      </c>
      <c r="N63" s="157"/>
      <c r="O63" s="42">
        <v>59487</v>
      </c>
      <c r="P63" s="43">
        <v>60638</v>
      </c>
      <c r="Q63" s="43">
        <v>61721</v>
      </c>
      <c r="R63" s="239">
        <v>63654</v>
      </c>
      <c r="S63" s="32"/>
      <c r="T63" s="149"/>
    </row>
    <row r="64" spans="1:20" ht="12" customHeight="1">
      <c r="A64" s="149"/>
      <c r="B64" s="33"/>
      <c r="C64" s="39" t="s">
        <v>117</v>
      </c>
      <c r="D64" s="136"/>
      <c r="E64" s="165">
        <f>G64</f>
        <v>0.7200228621379461</v>
      </c>
      <c r="F64" s="136"/>
      <c r="G64" s="44">
        <f>42832/G63</f>
        <v>0.7200228621379461</v>
      </c>
      <c r="H64" s="40">
        <f>44053/H63</f>
        <v>0.7264916389062964</v>
      </c>
      <c r="I64" s="40">
        <v>0.71</v>
      </c>
      <c r="J64" s="238">
        <v>0.7</v>
      </c>
      <c r="K64" s="92"/>
      <c r="L64" s="136"/>
      <c r="M64" s="165">
        <f>O64</f>
        <v>0.7200228621379461</v>
      </c>
      <c r="N64" s="136"/>
      <c r="O64" s="44">
        <f>42832/O63</f>
        <v>0.7200228621379461</v>
      </c>
      <c r="P64" s="40">
        <f>44053/P63</f>
        <v>0.7264916389062964</v>
      </c>
      <c r="Q64" s="40">
        <v>0.71</v>
      </c>
      <c r="R64" s="238">
        <v>0.7</v>
      </c>
      <c r="S64" s="41"/>
      <c r="T64" s="149"/>
    </row>
    <row r="65" spans="1:20" ht="12" customHeight="1">
      <c r="A65" s="149"/>
      <c r="B65" s="33"/>
      <c r="C65" s="39" t="s">
        <v>118</v>
      </c>
      <c r="D65" s="134"/>
      <c r="E65" s="165">
        <f>G65</f>
        <v>0.2799771378620539</v>
      </c>
      <c r="F65" s="136"/>
      <c r="G65" s="44">
        <f>16655/G63</f>
        <v>0.2799771378620539</v>
      </c>
      <c r="H65" s="40">
        <f>16585/H63</f>
        <v>0.27350836109370363</v>
      </c>
      <c r="I65" s="40">
        <v>0.29</v>
      </c>
      <c r="J65" s="238">
        <v>0.3</v>
      </c>
      <c r="K65" s="92"/>
      <c r="L65" s="134"/>
      <c r="M65" s="165">
        <f>O65</f>
        <v>0.2799771378620539</v>
      </c>
      <c r="N65" s="136"/>
      <c r="O65" s="44">
        <f>16655/O63</f>
        <v>0.2799771378620539</v>
      </c>
      <c r="P65" s="40">
        <f>16585/P63</f>
        <v>0.27350836109370363</v>
      </c>
      <c r="Q65" s="40">
        <v>0.29</v>
      </c>
      <c r="R65" s="238">
        <v>0.3</v>
      </c>
      <c r="S65" s="41"/>
      <c r="T65" s="149"/>
    </row>
    <row r="66" spans="1:20" ht="12" customHeight="1">
      <c r="A66" s="149"/>
      <c r="B66" s="33"/>
      <c r="C66" s="34"/>
      <c r="D66" s="157"/>
      <c r="E66" s="160"/>
      <c r="F66" s="134"/>
      <c r="G66" s="35"/>
      <c r="H66" s="34"/>
      <c r="I66" s="34"/>
      <c r="J66" s="96"/>
      <c r="K66" s="22"/>
      <c r="L66" s="157"/>
      <c r="M66" s="160"/>
      <c r="N66" s="134"/>
      <c r="O66" s="35"/>
      <c r="P66" s="34"/>
      <c r="Q66" s="34"/>
      <c r="R66" s="96"/>
      <c r="S66" s="34"/>
      <c r="T66" s="149"/>
    </row>
    <row r="67" spans="1:20" ht="12" customHeight="1">
      <c r="A67" s="149"/>
      <c r="B67" s="33"/>
      <c r="C67" s="77" t="s">
        <v>67</v>
      </c>
      <c r="D67" s="157"/>
      <c r="E67" s="215">
        <f>G67</f>
        <v>106</v>
      </c>
      <c r="F67" s="157"/>
      <c r="G67" s="259">
        <v>106</v>
      </c>
      <c r="H67" s="258">
        <v>100</v>
      </c>
      <c r="I67" s="258">
        <v>90</v>
      </c>
      <c r="J67" s="260">
        <v>78</v>
      </c>
      <c r="K67" s="90"/>
      <c r="L67" s="157"/>
      <c r="M67" s="215">
        <f>O67</f>
        <v>106</v>
      </c>
      <c r="N67" s="157"/>
      <c r="O67" s="259">
        <v>106</v>
      </c>
      <c r="P67" s="258">
        <v>100</v>
      </c>
      <c r="Q67" s="258">
        <v>90</v>
      </c>
      <c r="R67" s="260">
        <v>78</v>
      </c>
      <c r="S67" s="32"/>
      <c r="T67" s="149"/>
    </row>
    <row r="68" spans="1:20" ht="12" customHeight="1">
      <c r="A68" s="149"/>
      <c r="B68" s="33"/>
      <c r="C68" s="78" t="s">
        <v>103</v>
      </c>
      <c r="D68" s="134"/>
      <c r="E68" s="261"/>
      <c r="F68" s="157"/>
      <c r="G68" s="256"/>
      <c r="H68" s="255"/>
      <c r="I68" s="255"/>
      <c r="J68" s="257"/>
      <c r="K68" s="90"/>
      <c r="L68" s="134"/>
      <c r="M68" s="261"/>
      <c r="N68" s="157"/>
      <c r="O68" s="256"/>
      <c r="P68" s="255"/>
      <c r="Q68" s="255"/>
      <c r="R68" s="257"/>
      <c r="S68" s="32"/>
      <c r="T68" s="149"/>
    </row>
    <row r="69" spans="1:20" ht="12" customHeight="1">
      <c r="A69" s="149"/>
      <c r="B69" s="33"/>
      <c r="C69" s="34"/>
      <c r="D69" s="157"/>
      <c r="E69" s="186"/>
      <c r="F69" s="157"/>
      <c r="G69" s="75"/>
      <c r="H69" s="76"/>
      <c r="I69" s="76"/>
      <c r="J69" s="76"/>
      <c r="K69" s="90"/>
      <c r="L69" s="157"/>
      <c r="M69" s="186"/>
      <c r="N69" s="157"/>
      <c r="O69" s="75"/>
      <c r="P69" s="76"/>
      <c r="Q69" s="76"/>
      <c r="R69" s="76"/>
      <c r="S69" s="32"/>
      <c r="T69" s="149"/>
    </row>
    <row r="70" spans="1:20" ht="9" customHeight="1">
      <c r="A70" s="149"/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49"/>
    </row>
    <row r="71" spans="1:20" ht="9" customHeight="1">
      <c r="A71" s="2"/>
      <c r="B71" s="2"/>
      <c r="C71" s="3"/>
      <c r="D71" s="3"/>
      <c r="E71" s="3"/>
      <c r="F71" s="3"/>
      <c r="G71" s="2"/>
      <c r="H71" s="2"/>
      <c r="I71" s="2"/>
      <c r="J71" s="3"/>
      <c r="K71" s="2"/>
      <c r="L71" s="3"/>
      <c r="M71" s="3"/>
      <c r="N71" s="3"/>
      <c r="O71" s="2"/>
      <c r="P71" s="2"/>
      <c r="Q71" s="2"/>
      <c r="R71" s="2"/>
      <c r="S71" s="2"/>
      <c r="T71" s="2"/>
    </row>
    <row r="104" ht="12" customHeight="1">
      <c r="I104" s="1">
        <v>1422</v>
      </c>
    </row>
    <row r="105" ht="12" customHeight="1">
      <c r="I105" s="1">
        <v>1387</v>
      </c>
    </row>
  </sheetData>
  <sheetProtection/>
  <mergeCells count="2">
    <mergeCell ref="E2:J2"/>
    <mergeCell ref="M2:R2"/>
  </mergeCells>
  <printOptions horizontalCentered="1"/>
  <pageMargins left="0.15748031496062992" right="0.4724409448818898" top="0.31496062992125984" bottom="0.4330708661417323" header="0.2362204724409449" footer="0.2362204724409449"/>
  <pageSetup fitToHeight="1" fitToWidth="1" horizontalDpi="600" verticalDpi="600" orientation="portrait" paperSize="9" scale="68" r:id="rId1"/>
  <headerFooter alignWithMargins="0">
    <oddFooter>&amp;L&amp;"KPN Sans,Regular"KPN Investor Relations&amp;C&amp;"KPN Sans,Regular"&amp;A&amp;R&amp;"KPN Sans,Regular"IFRS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SheetLayoutView="100" zoomScalePageLayoutView="0" workbookViewId="0" topLeftCell="A34">
      <selection activeCell="V65" sqref="V65"/>
    </sheetView>
  </sheetViews>
  <sheetFormatPr defaultColWidth="9.75390625" defaultRowHeight="12" customHeight="1"/>
  <cols>
    <col min="1" max="1" width="1.25" style="1" customWidth="1"/>
    <col min="2" max="2" width="0.875" style="1" customWidth="1"/>
    <col min="3" max="3" width="40.75390625" style="6" customWidth="1"/>
    <col min="4" max="4" width="1.75390625" style="1" customWidth="1"/>
    <col min="5" max="5" width="9.00390625" style="98" customWidth="1"/>
    <col min="6" max="6" width="1.75390625" style="7" customWidth="1"/>
    <col min="7" max="9" width="9.00390625" style="6" customWidth="1"/>
    <col min="10" max="10" width="9.00390625" style="7" customWidth="1"/>
    <col min="11" max="12" width="1.75390625" style="1" customWidth="1"/>
    <col min="13" max="13" width="9.00390625" style="98" customWidth="1"/>
    <col min="14" max="14" width="1.75390625" style="7" customWidth="1"/>
    <col min="15" max="18" width="9.00390625" style="6" customWidth="1"/>
    <col min="19" max="19" width="0.875" style="1" customWidth="1"/>
    <col min="20" max="20" width="1.25" style="1" customWidth="1"/>
    <col min="21" max="16384" width="9.75390625" style="1" customWidth="1"/>
  </cols>
  <sheetData>
    <row r="1" spans="1:20" ht="9" customHeight="1">
      <c r="A1" s="149"/>
      <c r="B1" s="149"/>
      <c r="C1" s="150"/>
      <c r="D1" s="149"/>
      <c r="E1" s="190"/>
      <c r="F1" s="151"/>
      <c r="G1" s="174"/>
      <c r="H1" s="174"/>
      <c r="I1" s="174"/>
      <c r="J1" s="151"/>
      <c r="K1" s="149"/>
      <c r="L1" s="149"/>
      <c r="M1" s="190"/>
      <c r="N1" s="151"/>
      <c r="O1" s="174"/>
      <c r="P1" s="174"/>
      <c r="Q1" s="174"/>
      <c r="R1" s="151"/>
      <c r="S1" s="149"/>
      <c r="T1" s="149"/>
    </row>
    <row r="2" spans="1:20" ht="13.5" customHeight="1">
      <c r="A2" s="149"/>
      <c r="B2" s="33"/>
      <c r="C2" s="373"/>
      <c r="D2" s="374"/>
      <c r="E2" s="381" t="s">
        <v>208</v>
      </c>
      <c r="F2" s="382"/>
      <c r="G2" s="382"/>
      <c r="H2" s="382"/>
      <c r="I2" s="382"/>
      <c r="J2" s="383"/>
      <c r="K2" s="33"/>
      <c r="L2" s="374"/>
      <c r="M2" s="381" t="s">
        <v>209</v>
      </c>
      <c r="N2" s="382"/>
      <c r="O2" s="382"/>
      <c r="P2" s="382"/>
      <c r="Q2" s="382"/>
      <c r="R2" s="383"/>
      <c r="S2" s="149"/>
      <c r="T2" s="149"/>
    </row>
    <row r="3" spans="1:20" s="16" customFormat="1" ht="15" customHeight="1">
      <c r="A3" s="152"/>
      <c r="B3" s="19"/>
      <c r="C3" s="188" t="s">
        <v>98</v>
      </c>
      <c r="D3" s="133"/>
      <c r="E3" s="134">
        <v>2004</v>
      </c>
      <c r="F3" s="135"/>
      <c r="G3" s="21" t="s">
        <v>126</v>
      </c>
      <c r="H3" s="22" t="s">
        <v>127</v>
      </c>
      <c r="I3" s="22" t="s">
        <v>128</v>
      </c>
      <c r="J3" s="22" t="s">
        <v>119</v>
      </c>
      <c r="K3" s="53"/>
      <c r="L3" s="133"/>
      <c r="M3" s="134">
        <v>2004</v>
      </c>
      <c r="N3" s="135"/>
      <c r="O3" s="21" t="s">
        <v>126</v>
      </c>
      <c r="P3" s="22" t="s">
        <v>127</v>
      </c>
      <c r="Q3" s="22" t="s">
        <v>128</v>
      </c>
      <c r="R3" s="22" t="s">
        <v>119</v>
      </c>
      <c r="S3" s="19"/>
      <c r="T3" s="152"/>
    </row>
    <row r="4" spans="1:22" s="13" customFormat="1" ht="13.5" customHeight="1">
      <c r="A4" s="153"/>
      <c r="B4" s="24"/>
      <c r="C4" s="189" t="s">
        <v>122</v>
      </c>
      <c r="D4" s="137"/>
      <c r="E4" s="137"/>
      <c r="F4" s="137"/>
      <c r="G4" s="21"/>
      <c r="H4" s="22"/>
      <c r="I4" s="22"/>
      <c r="J4" s="22"/>
      <c r="K4" s="54"/>
      <c r="L4" s="137"/>
      <c r="M4" s="137"/>
      <c r="N4" s="137"/>
      <c r="O4" s="21"/>
      <c r="P4" s="22"/>
      <c r="Q4" s="22"/>
      <c r="R4" s="22"/>
      <c r="S4" s="25"/>
      <c r="T4" s="153"/>
      <c r="V4" s="14"/>
    </row>
    <row r="5" spans="1:22" s="13" customFormat="1" ht="13.5" customHeight="1">
      <c r="A5" s="153"/>
      <c r="B5" s="24"/>
      <c r="C5" s="24"/>
      <c r="D5" s="156"/>
      <c r="E5" s="191"/>
      <c r="F5" s="156"/>
      <c r="G5" s="279"/>
      <c r="H5" s="278"/>
      <c r="I5" s="278"/>
      <c r="J5" s="278"/>
      <c r="K5" s="25"/>
      <c r="L5" s="156"/>
      <c r="M5" s="191"/>
      <c r="N5" s="156"/>
      <c r="O5" s="279"/>
      <c r="P5" s="22"/>
      <c r="Q5" s="22"/>
      <c r="R5" s="22"/>
      <c r="S5" s="25"/>
      <c r="T5" s="153"/>
      <c r="V5" s="14"/>
    </row>
    <row r="6" spans="1:22" s="12" customFormat="1" ht="12" customHeight="1">
      <c r="A6" s="155"/>
      <c r="B6" s="47"/>
      <c r="C6" s="29" t="s">
        <v>95</v>
      </c>
      <c r="D6" s="161"/>
      <c r="E6" s="192">
        <v>3957</v>
      </c>
      <c r="F6" s="161"/>
      <c r="G6" s="104">
        <v>1081</v>
      </c>
      <c r="H6" s="126">
        <v>1075</v>
      </c>
      <c r="I6" s="126">
        <v>848</v>
      </c>
      <c r="J6" s="266">
        <v>953</v>
      </c>
      <c r="K6" s="48"/>
      <c r="L6" s="161"/>
      <c r="M6" s="192">
        <v>3969</v>
      </c>
      <c r="N6" s="161"/>
      <c r="O6" s="104">
        <v>1068</v>
      </c>
      <c r="P6" s="126">
        <v>1071</v>
      </c>
      <c r="Q6" s="126">
        <v>870</v>
      </c>
      <c r="R6" s="266">
        <v>960</v>
      </c>
      <c r="S6" s="48"/>
      <c r="T6" s="155"/>
      <c r="U6" s="94"/>
      <c r="V6" s="17"/>
    </row>
    <row r="7" spans="1:22" ht="12" customHeight="1">
      <c r="A7" s="149"/>
      <c r="B7" s="33"/>
      <c r="C7" s="34"/>
      <c r="D7" s="134"/>
      <c r="E7" s="193"/>
      <c r="F7" s="134"/>
      <c r="G7" s="290"/>
      <c r="H7" s="41"/>
      <c r="I7" s="41"/>
      <c r="J7" s="41"/>
      <c r="K7" s="34"/>
      <c r="L7" s="134"/>
      <c r="M7" s="193"/>
      <c r="N7" s="134"/>
      <c r="O7" s="105"/>
      <c r="P7" s="41"/>
      <c r="Q7" s="41"/>
      <c r="R7" s="41"/>
      <c r="S7" s="34"/>
      <c r="T7" s="149"/>
      <c r="V7" s="5"/>
    </row>
    <row r="8" spans="1:22" ht="12" customHeight="1">
      <c r="A8" s="149"/>
      <c r="B8" s="33"/>
      <c r="C8" s="86" t="s">
        <v>214</v>
      </c>
      <c r="D8" s="194"/>
      <c r="E8" s="195">
        <f>SUM(G8:J8)</f>
        <v>1668</v>
      </c>
      <c r="F8" s="194"/>
      <c r="G8" s="106">
        <f>G34</f>
        <v>510</v>
      </c>
      <c r="H8" s="127">
        <v>474</v>
      </c>
      <c r="I8" s="127">
        <f>I34</f>
        <v>377</v>
      </c>
      <c r="J8" s="267">
        <f>J34</f>
        <v>307</v>
      </c>
      <c r="K8" s="34"/>
      <c r="L8" s="194"/>
      <c r="M8" s="195">
        <f>SUM(O8:R8)</f>
        <v>1698</v>
      </c>
      <c r="N8" s="194"/>
      <c r="O8" s="106">
        <v>521</v>
      </c>
      <c r="P8" s="127">
        <v>474</v>
      </c>
      <c r="Q8" s="127">
        <v>389</v>
      </c>
      <c r="R8" s="267">
        <v>314</v>
      </c>
      <c r="S8" s="34"/>
      <c r="T8" s="149"/>
      <c r="U8" s="95"/>
      <c r="V8" s="88"/>
    </row>
    <row r="9" spans="1:21" ht="12" customHeight="1">
      <c r="A9" s="149"/>
      <c r="B9" s="33"/>
      <c r="C9" s="87" t="s">
        <v>146</v>
      </c>
      <c r="D9" s="197"/>
      <c r="E9" s="198">
        <f>SUM(G9:J9)</f>
        <v>2289</v>
      </c>
      <c r="F9" s="197"/>
      <c r="G9" s="107">
        <f>G6-G8</f>
        <v>571</v>
      </c>
      <c r="H9" s="128">
        <f>H6-H8</f>
        <v>601</v>
      </c>
      <c r="I9" s="128">
        <f>I6-I8</f>
        <v>471</v>
      </c>
      <c r="J9" s="268">
        <f>J6-J8</f>
        <v>646</v>
      </c>
      <c r="K9" s="34"/>
      <c r="L9" s="197"/>
      <c r="M9" s="198">
        <f>SUM(O9:R9)</f>
        <v>2271</v>
      </c>
      <c r="N9" s="197"/>
      <c r="O9" s="107">
        <f>O6-O8</f>
        <v>547</v>
      </c>
      <c r="P9" s="128">
        <f>P6-P8</f>
        <v>597</v>
      </c>
      <c r="Q9" s="128">
        <f>Q6-Q8</f>
        <v>481</v>
      </c>
      <c r="R9" s="268">
        <v>646</v>
      </c>
      <c r="S9" s="34"/>
      <c r="T9" s="149"/>
      <c r="U9" s="95"/>
    </row>
    <row r="10" spans="1:22" ht="12" customHeight="1">
      <c r="A10" s="149"/>
      <c r="B10" s="33"/>
      <c r="C10" s="34"/>
      <c r="D10" s="134"/>
      <c r="E10" s="193"/>
      <c r="F10" s="134"/>
      <c r="G10" s="290"/>
      <c r="H10" s="41"/>
      <c r="I10" s="41"/>
      <c r="J10" s="41"/>
      <c r="K10" s="34"/>
      <c r="L10" s="134"/>
      <c r="M10" s="193"/>
      <c r="N10" s="134"/>
      <c r="O10" s="105"/>
      <c r="P10" s="41"/>
      <c r="Q10" s="41"/>
      <c r="R10" s="41"/>
      <c r="S10" s="34"/>
      <c r="T10" s="149"/>
      <c r="V10" s="5"/>
    </row>
    <row r="11" spans="1:22" s="12" customFormat="1" ht="12" customHeight="1">
      <c r="A11" s="155"/>
      <c r="B11" s="47"/>
      <c r="C11" s="29" t="s">
        <v>96</v>
      </c>
      <c r="D11" s="161"/>
      <c r="E11" s="192">
        <f>SUM(G11:J11)</f>
        <v>-1574</v>
      </c>
      <c r="F11" s="161"/>
      <c r="G11" s="104">
        <v>-499</v>
      </c>
      <c r="H11" s="126">
        <v>-466</v>
      </c>
      <c r="I11" s="126">
        <v>-367</v>
      </c>
      <c r="J11" s="266">
        <v>-242</v>
      </c>
      <c r="K11" s="48"/>
      <c r="L11" s="161"/>
      <c r="M11" s="192">
        <f>SUM(O11:R11)</f>
        <v>-1594</v>
      </c>
      <c r="N11" s="161"/>
      <c r="O11" s="104">
        <v>-489</v>
      </c>
      <c r="P11" s="126">
        <v>-481</v>
      </c>
      <c r="Q11" s="126">
        <v>-372</v>
      </c>
      <c r="R11" s="266">
        <v>-252</v>
      </c>
      <c r="S11" s="48"/>
      <c r="T11" s="155"/>
      <c r="V11" s="17"/>
    </row>
    <row r="12" spans="1:22" ht="12" customHeight="1">
      <c r="A12" s="149"/>
      <c r="B12" s="33"/>
      <c r="C12" s="34"/>
      <c r="D12" s="134"/>
      <c r="E12" s="193"/>
      <c r="F12" s="134"/>
      <c r="G12" s="105"/>
      <c r="H12" s="41"/>
      <c r="I12" s="41"/>
      <c r="J12" s="41"/>
      <c r="K12" s="34"/>
      <c r="L12" s="134"/>
      <c r="M12" s="193"/>
      <c r="N12" s="134"/>
      <c r="O12" s="105"/>
      <c r="P12" s="41"/>
      <c r="Q12" s="41"/>
      <c r="R12" s="41"/>
      <c r="S12" s="34"/>
      <c r="T12" s="149"/>
      <c r="V12" s="5"/>
    </row>
    <row r="13" spans="1:20" s="15" customFormat="1" ht="12" customHeight="1">
      <c r="A13" s="154"/>
      <c r="B13" s="28"/>
      <c r="C13" s="29" t="s">
        <v>97</v>
      </c>
      <c r="D13" s="157"/>
      <c r="E13" s="192">
        <f>SUM(G13:J13)</f>
        <v>-2639</v>
      </c>
      <c r="F13" s="161"/>
      <c r="G13" s="104">
        <v>-28</v>
      </c>
      <c r="H13" s="126">
        <v>-571</v>
      </c>
      <c r="I13" s="126">
        <v>-1752</v>
      </c>
      <c r="J13" s="266">
        <v>-288</v>
      </c>
      <c r="K13" s="32"/>
      <c r="L13" s="157"/>
      <c r="M13" s="192">
        <f>SUM(O13:R13)</f>
        <v>-2636</v>
      </c>
      <c r="N13" s="161"/>
      <c r="O13" s="104">
        <v>-24</v>
      </c>
      <c r="P13" s="126">
        <v>-570</v>
      </c>
      <c r="Q13" s="126">
        <v>-1757</v>
      </c>
      <c r="R13" s="266">
        <v>-285</v>
      </c>
      <c r="S13" s="32"/>
      <c r="T13" s="154"/>
    </row>
    <row r="14" spans="1:22" ht="12" customHeight="1">
      <c r="A14" s="149"/>
      <c r="B14" s="33"/>
      <c r="C14" s="34"/>
      <c r="D14" s="134"/>
      <c r="E14" s="193"/>
      <c r="F14" s="134"/>
      <c r="G14" s="105"/>
      <c r="H14" s="41"/>
      <c r="I14" s="41"/>
      <c r="J14" s="41"/>
      <c r="K14" s="34"/>
      <c r="L14" s="134"/>
      <c r="M14" s="193"/>
      <c r="N14" s="134"/>
      <c r="O14" s="105"/>
      <c r="P14" s="41"/>
      <c r="Q14" s="41"/>
      <c r="R14" s="41"/>
      <c r="S14" s="34"/>
      <c r="T14" s="149"/>
      <c r="V14" s="5"/>
    </row>
    <row r="15" spans="1:20" s="15" customFormat="1" ht="12" customHeight="1">
      <c r="A15" s="154"/>
      <c r="B15" s="28"/>
      <c r="C15" s="29" t="s">
        <v>99</v>
      </c>
      <c r="D15" s="157"/>
      <c r="E15" s="192">
        <f>SUM(G15:J15)</f>
        <v>-256</v>
      </c>
      <c r="F15" s="161"/>
      <c r="G15" s="104">
        <f>G6+G11+G13</f>
        <v>554</v>
      </c>
      <c r="H15" s="126">
        <f>H6+H11+H13</f>
        <v>38</v>
      </c>
      <c r="I15" s="126">
        <f>I6+I11+I13</f>
        <v>-1271</v>
      </c>
      <c r="J15" s="266">
        <f>J6+J11+J13</f>
        <v>423</v>
      </c>
      <c r="K15" s="32"/>
      <c r="L15" s="157"/>
      <c r="M15" s="192">
        <f>SUM(O15:R15)</f>
        <v>-261</v>
      </c>
      <c r="N15" s="161"/>
      <c r="O15" s="104">
        <f>O6+O11+O13</f>
        <v>555</v>
      </c>
      <c r="P15" s="126">
        <v>20</v>
      </c>
      <c r="Q15" s="126">
        <v>-1259</v>
      </c>
      <c r="R15" s="266">
        <v>423</v>
      </c>
      <c r="S15" s="32"/>
      <c r="T15" s="154"/>
    </row>
    <row r="16" spans="1:22" ht="12" customHeight="1">
      <c r="A16" s="149"/>
      <c r="B16" s="33"/>
      <c r="C16" s="34"/>
      <c r="D16" s="134"/>
      <c r="E16" s="193"/>
      <c r="F16" s="134"/>
      <c r="G16" s="105"/>
      <c r="H16" s="41"/>
      <c r="I16" s="41"/>
      <c r="J16" s="41"/>
      <c r="K16" s="34"/>
      <c r="L16" s="134"/>
      <c r="M16" s="193"/>
      <c r="N16" s="134"/>
      <c r="O16" s="105"/>
      <c r="P16" s="41"/>
      <c r="Q16" s="41"/>
      <c r="R16" s="41"/>
      <c r="S16" s="34"/>
      <c r="T16" s="149"/>
      <c r="V16" s="5"/>
    </row>
    <row r="17" spans="1:20" ht="9" customHeight="1">
      <c r="A17" s="149"/>
      <c r="B17" s="149"/>
      <c r="C17" s="150"/>
      <c r="D17" s="149"/>
      <c r="E17" s="190"/>
      <c r="F17" s="151"/>
      <c r="G17" s="174"/>
      <c r="H17" s="174"/>
      <c r="I17" s="174"/>
      <c r="J17" s="151"/>
      <c r="K17" s="149"/>
      <c r="L17" s="149"/>
      <c r="M17" s="190"/>
      <c r="N17" s="151"/>
      <c r="O17" s="174"/>
      <c r="P17" s="174"/>
      <c r="Q17" s="174"/>
      <c r="R17" s="151"/>
      <c r="S17" s="149"/>
      <c r="T17" s="149"/>
    </row>
    <row r="18" spans="1:20" s="8" customFormat="1" ht="12" customHeight="1">
      <c r="A18" s="49"/>
      <c r="B18" s="49"/>
      <c r="C18" s="97"/>
      <c r="D18" s="51"/>
      <c r="E18" s="274"/>
      <c r="F18" s="274"/>
      <c r="G18" s="274"/>
      <c r="H18" s="274"/>
      <c r="I18" s="274"/>
      <c r="J18" s="274"/>
      <c r="K18" s="49"/>
      <c r="L18" s="51"/>
      <c r="M18" s="274"/>
      <c r="N18" s="274"/>
      <c r="O18" s="274"/>
      <c r="P18" s="52"/>
      <c r="Q18" s="52"/>
      <c r="R18" s="51"/>
      <c r="S18" s="49"/>
      <c r="T18" s="49"/>
    </row>
    <row r="19" spans="1:20" ht="9.75" customHeight="1">
      <c r="A19" s="141"/>
      <c r="B19" s="142"/>
      <c r="C19" s="143"/>
      <c r="D19" s="143"/>
      <c r="E19" s="143"/>
      <c r="F19" s="143"/>
      <c r="G19" s="143"/>
      <c r="H19" s="143"/>
      <c r="I19" s="143"/>
      <c r="J19" s="143"/>
      <c r="K19" s="142"/>
      <c r="L19" s="143"/>
      <c r="M19" s="143"/>
      <c r="N19" s="143"/>
      <c r="O19" s="143"/>
      <c r="P19" s="143"/>
      <c r="Q19" s="143"/>
      <c r="R19" s="143"/>
      <c r="S19" s="142"/>
      <c r="T19" s="141"/>
    </row>
    <row r="20" spans="1:20" ht="15" customHeight="1">
      <c r="A20" s="144"/>
      <c r="B20" s="53"/>
      <c r="C20" s="188" t="s">
        <v>215</v>
      </c>
      <c r="D20" s="133"/>
      <c r="E20" s="134">
        <v>2004</v>
      </c>
      <c r="F20" s="135"/>
      <c r="G20" s="21" t="s">
        <v>126</v>
      </c>
      <c r="H20" s="22" t="s">
        <v>127</v>
      </c>
      <c r="I20" s="22" t="s">
        <v>128</v>
      </c>
      <c r="J20" s="22" t="s">
        <v>119</v>
      </c>
      <c r="K20" s="53"/>
      <c r="L20" s="133"/>
      <c r="M20" s="134">
        <v>2004</v>
      </c>
      <c r="N20" s="135"/>
      <c r="O20" s="21" t="s">
        <v>126</v>
      </c>
      <c r="P20" s="22" t="s">
        <v>127</v>
      </c>
      <c r="Q20" s="22" t="s">
        <v>128</v>
      </c>
      <c r="R20" s="22" t="s">
        <v>119</v>
      </c>
      <c r="S20" s="19"/>
      <c r="T20" s="144"/>
    </row>
    <row r="21" spans="1:20" ht="12" customHeight="1">
      <c r="A21" s="141"/>
      <c r="B21" s="54"/>
      <c r="C21" s="189" t="s">
        <v>122</v>
      </c>
      <c r="D21" s="137"/>
      <c r="E21" s="137"/>
      <c r="F21" s="137"/>
      <c r="G21" s="21"/>
      <c r="H21" s="22"/>
      <c r="I21" s="22"/>
      <c r="J21" s="22"/>
      <c r="K21" s="54"/>
      <c r="L21" s="137"/>
      <c r="M21" s="137"/>
      <c r="N21" s="137"/>
      <c r="O21" s="21"/>
      <c r="P21" s="22"/>
      <c r="Q21" s="22"/>
      <c r="R21" s="22"/>
      <c r="S21" s="25"/>
      <c r="T21" s="141"/>
    </row>
    <row r="22" spans="1:20" ht="12" customHeight="1">
      <c r="A22" s="141"/>
      <c r="B22" s="54"/>
      <c r="C22" s="55"/>
      <c r="D22" s="156"/>
      <c r="E22" s="191"/>
      <c r="F22" s="156"/>
      <c r="G22" s="21"/>
      <c r="H22" s="22"/>
      <c r="I22" s="22"/>
      <c r="J22" s="22"/>
      <c r="K22" s="25"/>
      <c r="L22" s="156"/>
      <c r="M22" s="191"/>
      <c r="N22" s="156"/>
      <c r="O22" s="21"/>
      <c r="P22" s="22"/>
      <c r="Q22" s="22"/>
      <c r="R22" s="22"/>
      <c r="S22" s="25"/>
      <c r="T22" s="141"/>
    </row>
    <row r="23" spans="1:20" ht="12" customHeight="1">
      <c r="A23" s="141"/>
      <c r="B23" s="57"/>
      <c r="C23" s="86" t="s">
        <v>1</v>
      </c>
      <c r="D23" s="137"/>
      <c r="E23" s="138">
        <f>SUM(G23:J23)</f>
        <v>780</v>
      </c>
      <c r="F23" s="137"/>
      <c r="G23" s="60">
        <v>239</v>
      </c>
      <c r="H23" s="59">
        <v>248</v>
      </c>
      <c r="I23" s="59">
        <v>172</v>
      </c>
      <c r="J23" s="233">
        <v>121</v>
      </c>
      <c r="K23" s="57"/>
      <c r="L23" s="137"/>
      <c r="M23" s="138">
        <f>SUM(O23:R23)</f>
        <v>781</v>
      </c>
      <c r="N23" s="137"/>
      <c r="O23" s="60">
        <v>251</v>
      </c>
      <c r="P23" s="59">
        <v>232</v>
      </c>
      <c r="Q23" s="59">
        <v>175</v>
      </c>
      <c r="R23" s="233">
        <v>123</v>
      </c>
      <c r="S23" s="57"/>
      <c r="T23" s="141"/>
    </row>
    <row r="24" spans="1:20" ht="12" customHeight="1">
      <c r="A24" s="141"/>
      <c r="B24" s="57"/>
      <c r="C24" s="101" t="s">
        <v>41</v>
      </c>
      <c r="D24" s="137"/>
      <c r="E24" s="138">
        <f>SUM(G24:J24)</f>
        <v>203</v>
      </c>
      <c r="F24" s="137"/>
      <c r="G24" s="60">
        <v>44</v>
      </c>
      <c r="H24" s="59">
        <v>67</v>
      </c>
      <c r="I24" s="59">
        <v>56</v>
      </c>
      <c r="J24" s="233">
        <v>36</v>
      </c>
      <c r="K24" s="57"/>
      <c r="L24" s="137"/>
      <c r="M24" s="138">
        <f>SUM(O24:R24)</f>
        <v>214</v>
      </c>
      <c r="N24" s="137"/>
      <c r="O24" s="60">
        <v>48</v>
      </c>
      <c r="P24" s="59">
        <v>70</v>
      </c>
      <c r="Q24" s="59">
        <v>57</v>
      </c>
      <c r="R24" s="233">
        <v>39</v>
      </c>
      <c r="S24" s="57"/>
      <c r="T24" s="141"/>
    </row>
    <row r="25" spans="1:20" ht="12" customHeight="1">
      <c r="A25" s="141"/>
      <c r="B25" s="57"/>
      <c r="C25" s="87" t="s">
        <v>49</v>
      </c>
      <c r="D25" s="137"/>
      <c r="E25" s="138">
        <f>SUM(G25:J25)</f>
        <v>42</v>
      </c>
      <c r="F25" s="137"/>
      <c r="G25" s="60">
        <v>8</v>
      </c>
      <c r="H25" s="59">
        <v>11</v>
      </c>
      <c r="I25" s="59">
        <v>14</v>
      </c>
      <c r="J25" s="268">
        <v>9</v>
      </c>
      <c r="K25" s="57"/>
      <c r="L25" s="137"/>
      <c r="M25" s="138">
        <f>SUM(O25:R25)</f>
        <v>42</v>
      </c>
      <c r="N25" s="137"/>
      <c r="O25" s="60">
        <v>8</v>
      </c>
      <c r="P25" s="59">
        <v>12</v>
      </c>
      <c r="Q25" s="59">
        <v>12</v>
      </c>
      <c r="R25" s="268">
        <v>10</v>
      </c>
      <c r="S25" s="57"/>
      <c r="T25" s="141"/>
    </row>
    <row r="26" spans="1:20" ht="12" customHeight="1">
      <c r="A26" s="141"/>
      <c r="B26" s="57"/>
      <c r="C26" s="20" t="s">
        <v>203</v>
      </c>
      <c r="D26" s="137"/>
      <c r="E26" s="202">
        <f>SUM(G26:J26)</f>
        <v>1028</v>
      </c>
      <c r="F26" s="309"/>
      <c r="G26" s="217">
        <v>294</v>
      </c>
      <c r="H26" s="124">
        <v>327</v>
      </c>
      <c r="I26" s="124">
        <v>240</v>
      </c>
      <c r="J26" s="124">
        <v>167</v>
      </c>
      <c r="K26" s="57"/>
      <c r="L26" s="137"/>
      <c r="M26" s="202">
        <f>SUM(O26:R26)</f>
        <v>1038</v>
      </c>
      <c r="N26" s="137"/>
      <c r="O26" s="217">
        <v>308</v>
      </c>
      <c r="P26" s="124">
        <f>SUM(P23:P25)</f>
        <v>314</v>
      </c>
      <c r="Q26" s="124">
        <f>SUM(Q23:Q25)</f>
        <v>244</v>
      </c>
      <c r="R26" s="124">
        <f>SUM(R23:R25)</f>
        <v>172</v>
      </c>
      <c r="S26" s="57"/>
      <c r="T26" s="141"/>
    </row>
    <row r="27" spans="1:20" ht="12" customHeight="1">
      <c r="A27" s="141"/>
      <c r="B27" s="57"/>
      <c r="C27" s="58"/>
      <c r="D27" s="137"/>
      <c r="E27" s="199"/>
      <c r="F27" s="137"/>
      <c r="G27" s="224"/>
      <c r="H27" s="123"/>
      <c r="I27" s="123"/>
      <c r="J27" s="265"/>
      <c r="K27" s="57"/>
      <c r="L27" s="137"/>
      <c r="M27" s="199"/>
      <c r="N27" s="137"/>
      <c r="O27" s="224"/>
      <c r="P27" s="265"/>
      <c r="Q27" s="265"/>
      <c r="R27" s="265"/>
      <c r="S27" s="57"/>
      <c r="T27" s="141"/>
    </row>
    <row r="28" spans="1:20" ht="12" customHeight="1">
      <c r="A28" s="141"/>
      <c r="B28" s="57"/>
      <c r="C28" s="86" t="s">
        <v>69</v>
      </c>
      <c r="D28" s="137"/>
      <c r="E28" s="200">
        <f>SUM(G28:J28)</f>
        <v>460</v>
      </c>
      <c r="F28" s="137"/>
      <c r="G28" s="60">
        <v>150</v>
      </c>
      <c r="H28" s="59">
        <v>103</v>
      </c>
      <c r="I28" s="59">
        <v>107</v>
      </c>
      <c r="J28" s="233">
        <v>100</v>
      </c>
      <c r="K28" s="57"/>
      <c r="L28" s="137"/>
      <c r="M28" s="200">
        <f>SUM(O28:R28)</f>
        <v>463</v>
      </c>
      <c r="N28" s="137"/>
      <c r="O28" s="60">
        <v>154</v>
      </c>
      <c r="P28" s="59">
        <v>103</v>
      </c>
      <c r="Q28" s="59">
        <v>106</v>
      </c>
      <c r="R28" s="233">
        <v>100</v>
      </c>
      <c r="S28" s="57"/>
      <c r="T28" s="141"/>
    </row>
    <row r="29" spans="1:20" ht="12" customHeight="1">
      <c r="A29" s="141"/>
      <c r="B29" s="57"/>
      <c r="C29" s="87" t="s">
        <v>57</v>
      </c>
      <c r="D29" s="137"/>
      <c r="E29" s="200">
        <f>SUM(G29:J29)</f>
        <v>150</v>
      </c>
      <c r="F29" s="137"/>
      <c r="G29" s="60">
        <v>54</v>
      </c>
      <c r="H29" s="59">
        <v>41</v>
      </c>
      <c r="I29" s="59">
        <v>25</v>
      </c>
      <c r="J29" s="268">
        <v>30</v>
      </c>
      <c r="K29" s="57"/>
      <c r="L29" s="137"/>
      <c r="M29" s="200">
        <f>SUM(O29:R29)</f>
        <v>155</v>
      </c>
      <c r="N29" s="137"/>
      <c r="O29" s="60">
        <v>56</v>
      </c>
      <c r="P29" s="59">
        <v>42</v>
      </c>
      <c r="Q29" s="59">
        <v>26</v>
      </c>
      <c r="R29" s="268">
        <v>31</v>
      </c>
      <c r="S29" s="57"/>
      <c r="T29" s="141"/>
    </row>
    <row r="30" spans="1:20" ht="12" customHeight="1">
      <c r="A30" s="141"/>
      <c r="B30" s="57"/>
      <c r="C30" s="20" t="s">
        <v>71</v>
      </c>
      <c r="D30" s="137"/>
      <c r="E30" s="201">
        <f>SUM(G30:J30)</f>
        <v>610</v>
      </c>
      <c r="F30" s="137"/>
      <c r="G30" s="217">
        <f>SUM(G28:G29)</f>
        <v>204</v>
      </c>
      <c r="H30" s="124">
        <f>SUM(H28:H29)</f>
        <v>144</v>
      </c>
      <c r="I30" s="124">
        <f>SUM(I28:I29)</f>
        <v>132</v>
      </c>
      <c r="J30" s="124">
        <f>SUM(J28:J29)</f>
        <v>130</v>
      </c>
      <c r="K30" s="57"/>
      <c r="L30" s="137"/>
      <c r="M30" s="201">
        <f>SUM(O30:R30)</f>
        <v>618</v>
      </c>
      <c r="N30" s="137"/>
      <c r="O30" s="217">
        <f>SUM(O28:O29)</f>
        <v>210</v>
      </c>
      <c r="P30" s="124">
        <f>SUM(P28:P29)</f>
        <v>145</v>
      </c>
      <c r="Q30" s="124">
        <f>SUM(Q28:Q29)</f>
        <v>132</v>
      </c>
      <c r="R30" s="124">
        <f>SUM(R28:R29)</f>
        <v>131</v>
      </c>
      <c r="S30" s="57"/>
      <c r="T30" s="141"/>
    </row>
    <row r="31" spans="1:20" ht="12" customHeight="1">
      <c r="A31" s="141"/>
      <c r="B31" s="57"/>
      <c r="C31" s="58"/>
      <c r="D31" s="137"/>
      <c r="E31" s="213"/>
      <c r="F31" s="137"/>
      <c r="G31" s="262"/>
      <c r="H31" s="214"/>
      <c r="I31" s="214"/>
      <c r="J31" s="272"/>
      <c r="K31" s="57"/>
      <c r="L31" s="137"/>
      <c r="M31" s="213"/>
      <c r="N31" s="137"/>
      <c r="O31" s="271"/>
      <c r="P31" s="214"/>
      <c r="Q31" s="214"/>
      <c r="R31" s="272"/>
      <c r="S31" s="57"/>
      <c r="T31" s="141"/>
    </row>
    <row r="32" spans="1:20" ht="12" customHeight="1">
      <c r="A32" s="145"/>
      <c r="B32" s="20"/>
      <c r="C32" s="20" t="s">
        <v>2</v>
      </c>
      <c r="D32" s="137"/>
      <c r="E32" s="202">
        <f>SUM(G32:J32)</f>
        <v>30</v>
      </c>
      <c r="F32" s="137"/>
      <c r="G32" s="217">
        <v>12</v>
      </c>
      <c r="H32" s="124">
        <v>3</v>
      </c>
      <c r="I32" s="124">
        <v>5</v>
      </c>
      <c r="J32" s="285">
        <v>10</v>
      </c>
      <c r="K32" s="62"/>
      <c r="L32" s="137"/>
      <c r="M32" s="202">
        <f>SUM(O32:R32)</f>
        <v>42</v>
      </c>
      <c r="N32" s="137"/>
      <c r="O32" s="286">
        <v>3</v>
      </c>
      <c r="P32" s="285">
        <v>15</v>
      </c>
      <c r="Q32" s="285">
        <v>13</v>
      </c>
      <c r="R32" s="285">
        <v>11</v>
      </c>
      <c r="S32" s="20"/>
      <c r="T32" s="145"/>
    </row>
    <row r="33" spans="1:20" ht="12" customHeight="1">
      <c r="A33" s="145"/>
      <c r="B33" s="20"/>
      <c r="C33" s="58"/>
      <c r="D33" s="137"/>
      <c r="E33" s="213"/>
      <c r="F33" s="137"/>
      <c r="G33" s="262"/>
      <c r="H33" s="214"/>
      <c r="I33" s="214"/>
      <c r="J33" s="272"/>
      <c r="K33" s="57"/>
      <c r="L33" s="137"/>
      <c r="M33" s="213"/>
      <c r="N33" s="137"/>
      <c r="O33" s="271"/>
      <c r="P33" s="214"/>
      <c r="Q33" s="214"/>
      <c r="R33" s="272"/>
      <c r="S33" s="20"/>
      <c r="T33" s="145"/>
    </row>
    <row r="34" spans="1:20" ht="12" customHeight="1">
      <c r="A34" s="141"/>
      <c r="B34" s="54"/>
      <c r="C34" s="20" t="s">
        <v>160</v>
      </c>
      <c r="D34" s="139"/>
      <c r="E34" s="139">
        <f>SUM(G34:J34)</f>
        <v>1668</v>
      </c>
      <c r="F34" s="139"/>
      <c r="G34" s="217">
        <f>G26+G30+G32</f>
        <v>510</v>
      </c>
      <c r="H34" s="124">
        <f>H26+H30+H32</f>
        <v>474</v>
      </c>
      <c r="I34" s="124">
        <f>I26+I30+I32</f>
        <v>377</v>
      </c>
      <c r="J34" s="62">
        <f>J26+J30+J32</f>
        <v>307</v>
      </c>
      <c r="K34" s="54"/>
      <c r="L34" s="139"/>
      <c r="M34" s="139">
        <f>SUM(O34:R34)</f>
        <v>1698</v>
      </c>
      <c r="N34" s="139"/>
      <c r="O34" s="217">
        <f>O26+O30+O32</f>
        <v>521</v>
      </c>
      <c r="P34" s="62">
        <f>P26+P30+P32</f>
        <v>474</v>
      </c>
      <c r="Q34" s="62">
        <f>Q26+Q30+Q32</f>
        <v>389</v>
      </c>
      <c r="R34" s="62">
        <f>R26+R30+R32</f>
        <v>314</v>
      </c>
      <c r="S34" s="54"/>
      <c r="T34" s="141"/>
    </row>
    <row r="35" spans="1:20" ht="12" customHeight="1">
      <c r="A35" s="141"/>
      <c r="B35" s="54"/>
      <c r="C35" s="20"/>
      <c r="D35" s="139"/>
      <c r="E35" s="139"/>
      <c r="F35" s="139"/>
      <c r="G35" s="289"/>
      <c r="H35" s="124"/>
      <c r="I35" s="124"/>
      <c r="J35" s="62"/>
      <c r="K35" s="54"/>
      <c r="L35" s="139"/>
      <c r="M35" s="139"/>
      <c r="N35" s="139"/>
      <c r="O35" s="217"/>
      <c r="P35" s="62"/>
      <c r="Q35" s="62"/>
      <c r="R35" s="62"/>
      <c r="S35" s="54"/>
      <c r="T35" s="141"/>
    </row>
    <row r="36" spans="1:20" ht="9" customHeight="1">
      <c r="A36" s="141"/>
      <c r="B36" s="142"/>
      <c r="C36" s="143"/>
      <c r="D36" s="143"/>
      <c r="E36" s="143"/>
      <c r="F36" s="143"/>
      <c r="G36" s="143"/>
      <c r="H36" s="143"/>
      <c r="I36" s="143"/>
      <c r="J36" s="143"/>
      <c r="K36" s="142"/>
      <c r="L36" s="143"/>
      <c r="M36" s="143"/>
      <c r="N36" s="143"/>
      <c r="O36" s="143"/>
      <c r="P36" s="143"/>
      <c r="Q36" s="143"/>
      <c r="R36" s="143"/>
      <c r="S36" s="142"/>
      <c r="T36" s="141"/>
    </row>
    <row r="37" spans="1:20" s="8" customFormat="1" ht="12" customHeight="1">
      <c r="A37" s="49"/>
      <c r="B37" s="49"/>
      <c r="C37" s="227" t="s">
        <v>204</v>
      </c>
      <c r="D37" s="51"/>
      <c r="E37" s="97"/>
      <c r="F37" s="51"/>
      <c r="G37" s="52"/>
      <c r="H37" s="52"/>
      <c r="I37" s="52"/>
      <c r="J37" s="273"/>
      <c r="K37" s="49"/>
      <c r="L37" s="51"/>
      <c r="M37" s="97"/>
      <c r="N37" s="51"/>
      <c r="O37" s="52"/>
      <c r="P37" s="52"/>
      <c r="Q37" s="52"/>
      <c r="R37" s="51"/>
      <c r="S37" s="49"/>
      <c r="T37" s="49"/>
    </row>
    <row r="38" spans="1:20" ht="9" customHeight="1">
      <c r="A38" s="149"/>
      <c r="B38" s="149"/>
      <c r="C38" s="150"/>
      <c r="D38" s="149"/>
      <c r="E38" s="190"/>
      <c r="F38" s="151"/>
      <c r="G38" s="174"/>
      <c r="H38" s="174"/>
      <c r="I38" s="174"/>
      <c r="J38" s="151"/>
      <c r="K38" s="149"/>
      <c r="L38" s="149"/>
      <c r="M38" s="190"/>
      <c r="N38" s="151"/>
      <c r="O38" s="174"/>
      <c r="P38" s="174"/>
      <c r="Q38" s="174"/>
      <c r="R38" s="151"/>
      <c r="S38" s="149"/>
      <c r="T38" s="149"/>
    </row>
    <row r="39" spans="1:20" s="16" customFormat="1" ht="15" customHeight="1">
      <c r="A39" s="152"/>
      <c r="B39" s="19"/>
      <c r="C39" s="188" t="s">
        <v>83</v>
      </c>
      <c r="D39" s="133"/>
      <c r="E39" s="134">
        <v>2004</v>
      </c>
      <c r="F39" s="135"/>
      <c r="G39" s="21" t="s">
        <v>126</v>
      </c>
      <c r="H39" s="22" t="s">
        <v>127</v>
      </c>
      <c r="I39" s="22" t="s">
        <v>128</v>
      </c>
      <c r="J39" s="22" t="s">
        <v>119</v>
      </c>
      <c r="K39" s="53"/>
      <c r="L39" s="133"/>
      <c r="M39" s="134">
        <v>2004</v>
      </c>
      <c r="N39" s="135"/>
      <c r="O39" s="21" t="s">
        <v>126</v>
      </c>
      <c r="P39" s="22" t="s">
        <v>127</v>
      </c>
      <c r="Q39" s="22" t="s">
        <v>128</v>
      </c>
      <c r="R39" s="22" t="s">
        <v>119</v>
      </c>
      <c r="S39" s="19"/>
      <c r="T39" s="152"/>
    </row>
    <row r="40" spans="1:22" s="13" customFormat="1" ht="13.5" customHeight="1">
      <c r="A40" s="153"/>
      <c r="B40" s="24"/>
      <c r="C40" s="189" t="s">
        <v>82</v>
      </c>
      <c r="D40" s="137"/>
      <c r="E40" s="137"/>
      <c r="F40" s="137"/>
      <c r="G40" s="21"/>
      <c r="H40" s="22"/>
      <c r="I40" s="22"/>
      <c r="J40" s="22"/>
      <c r="K40" s="54"/>
      <c r="L40" s="137"/>
      <c r="M40" s="137"/>
      <c r="N40" s="137"/>
      <c r="O40" s="21"/>
      <c r="P40" s="22"/>
      <c r="Q40" s="22"/>
      <c r="R40" s="22"/>
      <c r="S40" s="25"/>
      <c r="T40" s="153"/>
      <c r="V40" s="14"/>
    </row>
    <row r="41" spans="1:22" ht="12" customHeight="1">
      <c r="A41" s="149"/>
      <c r="B41" s="33"/>
      <c r="C41" s="34"/>
      <c r="D41" s="156"/>
      <c r="E41" s="191"/>
      <c r="F41" s="156"/>
      <c r="G41" s="21"/>
      <c r="H41" s="22"/>
      <c r="I41" s="22"/>
      <c r="J41" s="22"/>
      <c r="K41" s="25"/>
      <c r="L41" s="156"/>
      <c r="M41" s="191"/>
      <c r="N41" s="156"/>
      <c r="O41" s="21"/>
      <c r="P41" s="22"/>
      <c r="Q41" s="22"/>
      <c r="R41" s="22"/>
      <c r="S41" s="25"/>
      <c r="T41" s="149"/>
      <c r="V41" s="5"/>
    </row>
    <row r="42" spans="1:21" s="15" customFormat="1" ht="12">
      <c r="A42" s="154"/>
      <c r="B42" s="28"/>
      <c r="C42" s="29" t="s">
        <v>109</v>
      </c>
      <c r="D42" s="157"/>
      <c r="E42" s="178">
        <f>G42</f>
        <v>0.33</v>
      </c>
      <c r="F42" s="157"/>
      <c r="G42" s="263">
        <v>0.33</v>
      </c>
      <c r="H42" s="129">
        <v>0.33</v>
      </c>
      <c r="I42" s="129">
        <v>1.127</v>
      </c>
      <c r="J42" s="269">
        <v>1.13</v>
      </c>
      <c r="K42" s="32"/>
      <c r="L42" s="157"/>
      <c r="M42" s="178">
        <f>O42</f>
        <v>0.33</v>
      </c>
      <c r="N42" s="157"/>
      <c r="O42" s="263">
        <v>0.33</v>
      </c>
      <c r="P42" s="129">
        <v>0.33</v>
      </c>
      <c r="Q42" s="129">
        <v>1.13</v>
      </c>
      <c r="R42" s="269">
        <v>1.13</v>
      </c>
      <c r="S42" s="32"/>
      <c r="T42" s="154"/>
      <c r="U42" s="81"/>
    </row>
    <row r="43" spans="1:22" ht="12" customHeight="1">
      <c r="A43" s="149"/>
      <c r="B43" s="33"/>
      <c r="C43" s="34"/>
      <c r="D43" s="134"/>
      <c r="E43" s="203"/>
      <c r="F43" s="134"/>
      <c r="G43" s="82"/>
      <c r="H43" s="83"/>
      <c r="I43" s="83"/>
      <c r="J43" s="83"/>
      <c r="K43" s="34"/>
      <c r="L43" s="134"/>
      <c r="M43" s="203"/>
      <c r="N43" s="134"/>
      <c r="O43" s="82"/>
      <c r="P43" s="83"/>
      <c r="Q43" s="83"/>
      <c r="R43" s="83"/>
      <c r="S43" s="34"/>
      <c r="T43" s="149"/>
      <c r="V43" s="5"/>
    </row>
    <row r="44" spans="1:20" s="15" customFormat="1" ht="12" customHeight="1">
      <c r="A44" s="154"/>
      <c r="B44" s="28"/>
      <c r="C44" s="29" t="s">
        <v>110</v>
      </c>
      <c r="D44" s="157"/>
      <c r="E44" s="178">
        <f>G44</f>
        <v>0</v>
      </c>
      <c r="F44" s="157"/>
      <c r="G44" s="263">
        <v>0</v>
      </c>
      <c r="H44" s="129">
        <v>0</v>
      </c>
      <c r="I44" s="129">
        <v>0</v>
      </c>
      <c r="J44" s="269">
        <v>0</v>
      </c>
      <c r="K44" s="32"/>
      <c r="L44" s="157"/>
      <c r="M44" s="178">
        <f>O44</f>
        <v>0</v>
      </c>
      <c r="N44" s="157"/>
      <c r="O44" s="263">
        <v>0</v>
      </c>
      <c r="P44" s="129">
        <v>0</v>
      </c>
      <c r="Q44" s="129">
        <v>0</v>
      </c>
      <c r="R44" s="269">
        <v>0</v>
      </c>
      <c r="S44" s="32"/>
      <c r="T44" s="154"/>
    </row>
    <row r="45" spans="1:22" ht="12" customHeight="1">
      <c r="A45" s="149"/>
      <c r="B45" s="33"/>
      <c r="C45" s="34"/>
      <c r="D45" s="134"/>
      <c r="E45" s="203"/>
      <c r="F45" s="134"/>
      <c r="G45" s="82"/>
      <c r="H45" s="83"/>
      <c r="I45" s="83"/>
      <c r="J45" s="83"/>
      <c r="K45" s="34"/>
      <c r="L45" s="134"/>
      <c r="M45" s="203"/>
      <c r="N45" s="134"/>
      <c r="O45" s="82"/>
      <c r="P45" s="83"/>
      <c r="Q45" s="83"/>
      <c r="R45" s="83"/>
      <c r="S45" s="34"/>
      <c r="T45" s="149"/>
      <c r="V45" s="5"/>
    </row>
    <row r="46" spans="1:20" s="15" customFormat="1" ht="12" customHeight="1">
      <c r="A46" s="154"/>
      <c r="B46" s="28"/>
      <c r="C46" s="29" t="s">
        <v>111</v>
      </c>
      <c r="D46" s="157"/>
      <c r="E46" s="178">
        <f>G46</f>
        <v>4.73</v>
      </c>
      <c r="F46" s="157"/>
      <c r="G46" s="263">
        <v>4.73</v>
      </c>
      <c r="H46" s="129">
        <v>4.73</v>
      </c>
      <c r="I46" s="129">
        <v>3.76</v>
      </c>
      <c r="J46" s="269">
        <v>4.63</v>
      </c>
      <c r="K46" s="32"/>
      <c r="L46" s="157"/>
      <c r="M46" s="178">
        <f>O46</f>
        <v>4.73</v>
      </c>
      <c r="N46" s="157"/>
      <c r="O46" s="263">
        <v>4.73</v>
      </c>
      <c r="P46" s="129">
        <v>4.73</v>
      </c>
      <c r="Q46" s="129">
        <v>3.76</v>
      </c>
      <c r="R46" s="269">
        <v>4.63</v>
      </c>
      <c r="S46" s="32"/>
      <c r="T46" s="154"/>
    </row>
    <row r="47" spans="1:22" ht="12" customHeight="1">
      <c r="A47" s="149"/>
      <c r="B47" s="33"/>
      <c r="C47" s="34"/>
      <c r="D47" s="134"/>
      <c r="E47" s="203"/>
      <c r="F47" s="134"/>
      <c r="G47" s="82"/>
      <c r="H47" s="83"/>
      <c r="I47" s="83"/>
      <c r="J47" s="83"/>
      <c r="K47" s="34"/>
      <c r="L47" s="134"/>
      <c r="M47" s="203"/>
      <c r="N47" s="134"/>
      <c r="O47" s="82"/>
      <c r="P47" s="83"/>
      <c r="Q47" s="83"/>
      <c r="R47" s="83"/>
      <c r="S47" s="34"/>
      <c r="T47" s="149"/>
      <c r="V47" s="5"/>
    </row>
    <row r="48" spans="1:20" s="15" customFormat="1" ht="12" customHeight="1">
      <c r="A48" s="154"/>
      <c r="B48" s="28"/>
      <c r="C48" s="29" t="s">
        <v>112</v>
      </c>
      <c r="D48" s="157"/>
      <c r="E48" s="178">
        <f>G48</f>
        <v>3.89</v>
      </c>
      <c r="F48" s="157"/>
      <c r="G48" s="263">
        <v>3.89</v>
      </c>
      <c r="H48" s="129">
        <v>3.89</v>
      </c>
      <c r="I48" s="129">
        <v>3.89</v>
      </c>
      <c r="J48" s="269">
        <v>3.89</v>
      </c>
      <c r="K48" s="32"/>
      <c r="L48" s="157"/>
      <c r="M48" s="178">
        <f>O48</f>
        <v>3.89</v>
      </c>
      <c r="N48" s="157"/>
      <c r="O48" s="263">
        <v>3.89</v>
      </c>
      <c r="P48" s="129">
        <v>3.89</v>
      </c>
      <c r="Q48" s="129">
        <v>3.89</v>
      </c>
      <c r="R48" s="269">
        <v>3.89</v>
      </c>
      <c r="S48" s="32"/>
      <c r="T48" s="154"/>
    </row>
    <row r="49" spans="1:22" ht="12" customHeight="1">
      <c r="A49" s="149"/>
      <c r="B49" s="33"/>
      <c r="C49" s="34"/>
      <c r="D49" s="134"/>
      <c r="E49" s="203"/>
      <c r="F49" s="134"/>
      <c r="G49" s="82"/>
      <c r="H49" s="83"/>
      <c r="I49" s="83"/>
      <c r="J49" s="83"/>
      <c r="K49" s="34"/>
      <c r="L49" s="134"/>
      <c r="M49" s="203"/>
      <c r="N49" s="134"/>
      <c r="O49" s="82"/>
      <c r="P49" s="83"/>
      <c r="Q49" s="83"/>
      <c r="R49" s="83"/>
      <c r="S49" s="34"/>
      <c r="T49" s="149"/>
      <c r="V49" s="5"/>
    </row>
    <row r="50" spans="1:20" s="15" customFormat="1" ht="12" customHeight="1">
      <c r="A50" s="154"/>
      <c r="B50" s="28"/>
      <c r="C50" s="29" t="s">
        <v>77</v>
      </c>
      <c r="D50" s="157"/>
      <c r="E50" s="178">
        <f>G50</f>
        <v>0.25</v>
      </c>
      <c r="F50" s="157"/>
      <c r="G50" s="263">
        <v>0.25</v>
      </c>
      <c r="H50" s="129">
        <v>0.25</v>
      </c>
      <c r="I50" s="129">
        <v>0.275</v>
      </c>
      <c r="J50" s="269">
        <v>0.28</v>
      </c>
      <c r="K50" s="32"/>
      <c r="L50" s="157"/>
      <c r="M50" s="178">
        <f>O50</f>
        <v>0.25</v>
      </c>
      <c r="N50" s="157"/>
      <c r="O50" s="263">
        <v>0.25</v>
      </c>
      <c r="P50" s="129">
        <v>0.25</v>
      </c>
      <c r="Q50" s="129">
        <v>0.28</v>
      </c>
      <c r="R50" s="269">
        <v>0.28</v>
      </c>
      <c r="S50" s="32"/>
      <c r="T50" s="154"/>
    </row>
    <row r="51" spans="1:22" ht="12" customHeight="1">
      <c r="A51" s="149"/>
      <c r="B51" s="33"/>
      <c r="C51" s="34"/>
      <c r="D51" s="134"/>
      <c r="E51" s="203"/>
      <c r="F51" s="134"/>
      <c r="G51" s="82"/>
      <c r="H51" s="83"/>
      <c r="I51" s="83"/>
      <c r="J51" s="83"/>
      <c r="K51" s="34"/>
      <c r="L51" s="134"/>
      <c r="M51" s="203"/>
      <c r="N51" s="134"/>
      <c r="O51" s="82"/>
      <c r="P51" s="83"/>
      <c r="Q51" s="83"/>
      <c r="R51" s="83"/>
      <c r="S51" s="34"/>
      <c r="T51" s="149"/>
      <c r="V51" s="5"/>
    </row>
    <row r="52" spans="1:20" s="15" customFormat="1" ht="12" customHeight="1">
      <c r="A52" s="154"/>
      <c r="B52" s="28"/>
      <c r="C52" s="29" t="s">
        <v>78</v>
      </c>
      <c r="D52" s="157"/>
      <c r="E52" s="204">
        <f>G52</f>
        <v>0.28</v>
      </c>
      <c r="F52" s="157"/>
      <c r="G52" s="375">
        <v>0.28</v>
      </c>
      <c r="H52" s="129">
        <f>H53+H54</f>
        <v>0.2</v>
      </c>
      <c r="I52" s="129">
        <f>I53+I54</f>
        <v>0.22</v>
      </c>
      <c r="J52" s="269">
        <f>J53+J54</f>
        <v>0.23</v>
      </c>
      <c r="K52" s="32"/>
      <c r="L52" s="157"/>
      <c r="M52" s="204">
        <f>O52</f>
        <v>0.24</v>
      </c>
      <c r="N52" s="157"/>
      <c r="O52" s="263">
        <v>0.24</v>
      </c>
      <c r="P52" s="129">
        <v>0.15</v>
      </c>
      <c r="Q52" s="129">
        <v>0.17</v>
      </c>
      <c r="R52" s="269">
        <v>0.19</v>
      </c>
      <c r="S52" s="32"/>
      <c r="T52" s="154"/>
    </row>
    <row r="53" spans="1:22" ht="12" customHeight="1">
      <c r="A53" s="149"/>
      <c r="B53" s="33"/>
      <c r="C53" s="86" t="s">
        <v>12</v>
      </c>
      <c r="D53" s="194"/>
      <c r="E53" s="205">
        <f>G53</f>
        <v>0.098</v>
      </c>
      <c r="F53" s="194"/>
      <c r="G53" s="264">
        <f>0.06+0.038</f>
        <v>0.098</v>
      </c>
      <c r="H53" s="130">
        <f>0.04+0.05</f>
        <v>0.09</v>
      </c>
      <c r="I53" s="130">
        <f>0.05+0.05</f>
        <v>0.1</v>
      </c>
      <c r="J53" s="270">
        <f>0.07+0.04</f>
        <v>0.11000000000000001</v>
      </c>
      <c r="K53" s="34"/>
      <c r="L53" s="194"/>
      <c r="M53" s="205">
        <f>O53</f>
        <v>0.06</v>
      </c>
      <c r="N53" s="194"/>
      <c r="O53" s="264">
        <v>0.06</v>
      </c>
      <c r="P53" s="130">
        <v>0.04</v>
      </c>
      <c r="Q53" s="130">
        <v>0.05</v>
      </c>
      <c r="R53" s="270">
        <v>0.07</v>
      </c>
      <c r="S53" s="34"/>
      <c r="T53" s="149"/>
      <c r="V53" s="88"/>
    </row>
    <row r="54" spans="1:20" ht="12" customHeight="1">
      <c r="A54" s="149"/>
      <c r="B54" s="33"/>
      <c r="C54" s="87" t="s">
        <v>58</v>
      </c>
      <c r="D54" s="197"/>
      <c r="E54" s="205">
        <f>G54</f>
        <v>0.19</v>
      </c>
      <c r="F54" s="197"/>
      <c r="G54" s="264">
        <v>0.19</v>
      </c>
      <c r="H54" s="130">
        <v>0.11</v>
      </c>
      <c r="I54" s="130">
        <v>0.12</v>
      </c>
      <c r="J54" s="270">
        <v>0.12</v>
      </c>
      <c r="K54" s="34"/>
      <c r="L54" s="197"/>
      <c r="M54" s="205">
        <f>O54</f>
        <v>0.19</v>
      </c>
      <c r="N54" s="197"/>
      <c r="O54" s="264">
        <v>0.19</v>
      </c>
      <c r="P54" s="130">
        <v>0.11</v>
      </c>
      <c r="Q54" s="130">
        <v>0.12</v>
      </c>
      <c r="R54" s="270">
        <v>0.12</v>
      </c>
      <c r="S54" s="34"/>
      <c r="T54" s="149"/>
    </row>
    <row r="55" spans="1:22" ht="12" customHeight="1">
      <c r="A55" s="149"/>
      <c r="B55" s="33"/>
      <c r="C55" s="34"/>
      <c r="D55" s="134"/>
      <c r="E55" s="203"/>
      <c r="F55" s="134"/>
      <c r="G55" s="84"/>
      <c r="H55" s="85"/>
      <c r="I55" s="85"/>
      <c r="J55" s="85"/>
      <c r="K55" s="34"/>
      <c r="L55" s="134"/>
      <c r="M55" s="203"/>
      <c r="N55" s="134"/>
      <c r="O55" s="84"/>
      <c r="P55" s="85"/>
      <c r="Q55" s="85"/>
      <c r="R55" s="85"/>
      <c r="S55" s="34"/>
      <c r="T55" s="149"/>
      <c r="V55" s="5"/>
    </row>
    <row r="56" spans="1:20" s="15" customFormat="1" ht="12" customHeight="1">
      <c r="A56" s="154"/>
      <c r="B56" s="28"/>
      <c r="C56" s="29" t="s">
        <v>79</v>
      </c>
      <c r="D56" s="157"/>
      <c r="E56" s="178">
        <f>G56</f>
        <v>9.48</v>
      </c>
      <c r="F56" s="157"/>
      <c r="G56" s="263">
        <f>G42+G44+G46+G48+G50+G52</f>
        <v>9.48</v>
      </c>
      <c r="H56" s="129">
        <f>H42+H44+H46+H48+H50+H52</f>
        <v>9.4</v>
      </c>
      <c r="I56" s="129">
        <f>I42+I44+I46+I48+I50+I52</f>
        <v>9.272</v>
      </c>
      <c r="J56" s="129">
        <f>J42+J44+J46+J48+J50+J52</f>
        <v>10.16</v>
      </c>
      <c r="K56" s="32"/>
      <c r="L56" s="157"/>
      <c r="M56" s="178">
        <f>O56</f>
        <v>9.44</v>
      </c>
      <c r="N56" s="157"/>
      <c r="O56" s="263">
        <v>9.44</v>
      </c>
      <c r="P56" s="129">
        <v>9.35</v>
      </c>
      <c r="Q56" s="129">
        <v>9.22</v>
      </c>
      <c r="R56" s="269">
        <v>10.12</v>
      </c>
      <c r="S56" s="32"/>
      <c r="T56" s="154"/>
    </row>
    <row r="57" spans="1:20" ht="12" customHeight="1">
      <c r="A57" s="149"/>
      <c r="B57" s="33"/>
      <c r="C57" s="39" t="s">
        <v>100</v>
      </c>
      <c r="D57" s="134"/>
      <c r="E57" s="206">
        <f>G57</f>
        <v>1.66</v>
      </c>
      <c r="F57" s="134"/>
      <c r="G57" s="275">
        <v>1.66</v>
      </c>
      <c r="H57" s="117">
        <v>0.31</v>
      </c>
      <c r="I57" s="117">
        <v>0.31</v>
      </c>
      <c r="J57" s="270">
        <v>0.97</v>
      </c>
      <c r="K57" s="41"/>
      <c r="L57" s="134"/>
      <c r="M57" s="206">
        <f>O57</f>
        <v>1.65</v>
      </c>
      <c r="N57" s="134"/>
      <c r="O57" s="245">
        <v>1.65</v>
      </c>
      <c r="P57" s="117">
        <v>0.3</v>
      </c>
      <c r="Q57" s="117">
        <v>0.3</v>
      </c>
      <c r="R57" s="270">
        <v>0.95</v>
      </c>
      <c r="S57" s="41"/>
      <c r="T57" s="149"/>
    </row>
    <row r="58" spans="1:22" ht="12" customHeight="1">
      <c r="A58" s="149"/>
      <c r="B58" s="33"/>
      <c r="C58" s="34"/>
      <c r="D58" s="134"/>
      <c r="E58" s="203"/>
      <c r="F58" s="134"/>
      <c r="G58" s="84"/>
      <c r="H58" s="85"/>
      <c r="I58" s="85"/>
      <c r="J58" s="85"/>
      <c r="K58" s="34"/>
      <c r="L58" s="134"/>
      <c r="M58" s="203"/>
      <c r="N58" s="134"/>
      <c r="O58" s="84"/>
      <c r="P58" s="85"/>
      <c r="Q58" s="85"/>
      <c r="R58" s="85"/>
      <c r="S58" s="34"/>
      <c r="T58" s="149"/>
      <c r="V58" s="5"/>
    </row>
    <row r="59" spans="1:20" s="15" customFormat="1" ht="12" customHeight="1">
      <c r="A59" s="154"/>
      <c r="B59" s="28"/>
      <c r="C59" s="29" t="s">
        <v>80</v>
      </c>
      <c r="D59" s="157"/>
      <c r="E59" s="178">
        <f>G59</f>
        <v>1.55</v>
      </c>
      <c r="F59" s="157"/>
      <c r="G59" s="263">
        <f>M59-0.02</f>
        <v>1.55</v>
      </c>
      <c r="H59" s="129">
        <v>1</v>
      </c>
      <c r="I59" s="129">
        <v>0.96</v>
      </c>
      <c r="J59" s="269">
        <v>2.23</v>
      </c>
      <c r="K59" s="32"/>
      <c r="L59" s="157"/>
      <c r="M59" s="178">
        <f>O59</f>
        <v>1.57</v>
      </c>
      <c r="N59" s="157"/>
      <c r="O59" s="263">
        <v>1.57</v>
      </c>
      <c r="P59" s="129">
        <v>1.01</v>
      </c>
      <c r="Q59" s="129">
        <v>0.99</v>
      </c>
      <c r="R59" s="269">
        <v>2.26</v>
      </c>
      <c r="S59" s="32"/>
      <c r="T59" s="154"/>
    </row>
    <row r="60" spans="1:20" s="15" customFormat="1" ht="12">
      <c r="A60" s="154"/>
      <c r="B60" s="28"/>
      <c r="C60" s="29" t="s">
        <v>159</v>
      </c>
      <c r="D60" s="157"/>
      <c r="E60" s="178">
        <f>G60</f>
        <v>7.930000000000001</v>
      </c>
      <c r="F60" s="157"/>
      <c r="G60" s="263">
        <f>G56-G59</f>
        <v>7.930000000000001</v>
      </c>
      <c r="H60" s="129">
        <f>H56-H59</f>
        <v>8.4</v>
      </c>
      <c r="I60" s="129">
        <f>I56-I59</f>
        <v>8.312000000000001</v>
      </c>
      <c r="J60" s="269">
        <f>J56-J59</f>
        <v>7.93</v>
      </c>
      <c r="K60" s="32"/>
      <c r="L60" s="157"/>
      <c r="M60" s="178">
        <f>O60</f>
        <v>7.87</v>
      </c>
      <c r="N60" s="157"/>
      <c r="O60" s="263">
        <v>7.87</v>
      </c>
      <c r="P60" s="129">
        <v>8.34</v>
      </c>
      <c r="Q60" s="129">
        <v>8.23</v>
      </c>
      <c r="R60" s="269">
        <v>7.86</v>
      </c>
      <c r="S60" s="32"/>
      <c r="T60" s="154"/>
    </row>
    <row r="61" spans="1:22" ht="12" customHeight="1">
      <c r="A61" s="149"/>
      <c r="B61" s="33"/>
      <c r="C61" s="34"/>
      <c r="D61" s="134"/>
      <c r="E61" s="203"/>
      <c r="F61" s="134"/>
      <c r="G61" s="84"/>
      <c r="H61" s="85"/>
      <c r="I61" s="85"/>
      <c r="J61" s="85"/>
      <c r="K61" s="34"/>
      <c r="L61" s="134"/>
      <c r="M61" s="203"/>
      <c r="N61" s="134"/>
      <c r="O61" s="84"/>
      <c r="P61" s="85"/>
      <c r="Q61" s="85"/>
      <c r="R61" s="85"/>
      <c r="S61" s="34"/>
      <c r="T61" s="149"/>
      <c r="V61" s="5"/>
    </row>
    <row r="62" spans="1:20" ht="9" customHeight="1">
      <c r="A62" s="149"/>
      <c r="B62" s="149"/>
      <c r="C62" s="150"/>
      <c r="D62" s="149"/>
      <c r="E62" s="190"/>
      <c r="F62" s="151"/>
      <c r="G62" s="174"/>
      <c r="H62" s="174"/>
      <c r="I62" s="174"/>
      <c r="J62" s="151"/>
      <c r="K62" s="149"/>
      <c r="L62" s="149"/>
      <c r="M62" s="190"/>
      <c r="N62" s="151"/>
      <c r="O62" s="174"/>
      <c r="P62" s="174"/>
      <c r="Q62" s="174"/>
      <c r="R62" s="151"/>
      <c r="S62" s="149"/>
      <c r="T62" s="149"/>
    </row>
    <row r="63" spans="1:20" s="8" customFormat="1" ht="9" customHeight="1">
      <c r="A63" s="49"/>
      <c r="B63" s="49"/>
      <c r="C63" s="74"/>
      <c r="D63" s="51"/>
      <c r="E63" s="97"/>
      <c r="F63" s="51"/>
      <c r="G63" s="51"/>
      <c r="H63" s="52"/>
      <c r="I63" s="52"/>
      <c r="J63" s="51"/>
      <c r="K63" s="49"/>
      <c r="L63" s="51"/>
      <c r="M63" s="97"/>
      <c r="N63" s="51"/>
      <c r="O63" s="52"/>
      <c r="P63" s="52"/>
      <c r="Q63" s="52"/>
      <c r="R63" s="51"/>
      <c r="S63" s="49"/>
      <c r="T63" s="49"/>
    </row>
    <row r="65" spans="5:17" ht="12" customHeight="1">
      <c r="E65" s="307"/>
      <c r="G65" s="307"/>
      <c r="M65" s="307"/>
      <c r="O65" s="307"/>
      <c r="P65" s="7"/>
      <c r="Q65" s="307"/>
    </row>
    <row r="66" spans="5:17" ht="12" customHeight="1">
      <c r="E66" s="307"/>
      <c r="G66" s="307"/>
      <c r="M66" s="307"/>
      <c r="O66" s="307"/>
      <c r="P66" s="7"/>
      <c r="Q66" s="307"/>
    </row>
    <row r="67" spans="5:17" ht="12" customHeight="1">
      <c r="E67" s="307"/>
      <c r="G67" s="307"/>
      <c r="M67" s="307"/>
      <c r="O67" s="307"/>
      <c r="P67" s="7"/>
      <c r="Q67" s="307"/>
    </row>
    <row r="68" spans="5:7" ht="12" customHeight="1">
      <c r="E68" s="307"/>
      <c r="G68" s="307"/>
    </row>
    <row r="69" spans="5:7" ht="12" customHeight="1">
      <c r="E69" s="307"/>
      <c r="G69" s="307"/>
    </row>
  </sheetData>
  <sheetProtection/>
  <mergeCells count="2">
    <mergeCell ref="E2:J2"/>
    <mergeCell ref="M2:R2"/>
  </mergeCells>
  <printOptions horizontalCentered="1"/>
  <pageMargins left="0.5118110236220472" right="0.15748031496062992" top="0.31496062992125984" bottom="0.4330708661417323" header="0.2362204724409449" footer="0.2362204724409449"/>
  <pageSetup fitToHeight="1" fitToWidth="1" horizontalDpi="600" verticalDpi="600" orientation="portrait" paperSize="9" scale="67" r:id="rId1"/>
  <headerFooter alignWithMargins="0">
    <oddFooter>&amp;L&amp;"KPN Sans,Regular"KPN Investor Relations&amp;C&amp;"KPN Sans,Regular"&amp;A&amp;R&amp;"KPN Sans,Regular"IFRS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KPN Telecom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T-Werkplek</dc:creator>
  <cp:keywords/>
  <dc:description/>
  <cp:lastModifiedBy>Brenninkmeyer, Steffen (KPNCC Investor Relations)</cp:lastModifiedBy>
  <cp:lastPrinted>2005-04-19T12:31:08Z</cp:lastPrinted>
  <dcterms:created xsi:type="dcterms:W3CDTF">2001-07-30T12:50:15Z</dcterms:created>
  <dcterms:modified xsi:type="dcterms:W3CDTF">2014-10-09T11:06:03Z</dcterms:modified>
  <cp:category/>
  <cp:version/>
  <cp:contentType/>
  <cp:contentStatus/>
</cp:coreProperties>
</file>