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46" windowWidth="10575" windowHeight="11700" tabRatio="912" activeTab="0"/>
  </bookViews>
  <sheets>
    <sheet name="Index" sheetId="1" r:id="rId1"/>
    <sheet name="P&amp;L" sheetId="2" r:id="rId2"/>
    <sheet name="Revenues" sheetId="3" r:id="rId3"/>
    <sheet name="Expenses" sheetId="4" r:id="rId4"/>
    <sheet name="Profit &amp; Margin" sheetId="5" r:id="rId5"/>
    <sheet name="MTA impact" sheetId="6" r:id="rId6"/>
    <sheet name="Consumer KPIs" sheetId="7" r:id="rId7"/>
    <sheet name="Business KPIs" sheetId="8" r:id="rId8"/>
    <sheet name="W&amp;O KPIs" sheetId="9" r:id="rId9"/>
    <sheet name="Getronics &amp; iBasis KPIs" sheetId="10" r:id="rId10"/>
    <sheet name="Mobile Int KPIs" sheetId="11" r:id="rId11"/>
    <sheet name="Cash flow, Capex &amp; Debt" sheetId="12" r:id="rId12"/>
    <sheet name="Bond overview" sheetId="13" r:id="rId13"/>
    <sheet name="Tariffs" sheetId="14" r:id="rId14"/>
    <sheet name="Revenues (Old)" sheetId="15" r:id="rId15"/>
    <sheet name="Expenses (Old)" sheetId="16" r:id="rId16"/>
    <sheet name="Profit &amp; Margin (Old)" sheetId="17" r:id="rId17"/>
  </sheets>
  <definedNames>
    <definedName name="EV__LASTREFTIME__" hidden="1">40186.5190162037</definedName>
    <definedName name="_xlnm.Print_Area" localSheetId="12">'Bond overview'!$A$1:$T$40</definedName>
    <definedName name="_xlnm.Print_Area" localSheetId="7">'Business KPIs'!$A$1:$S$68</definedName>
    <definedName name="_xlnm.Print_Area" localSheetId="11">'Cash flow, Capex &amp; Debt'!$A$1:$S$117</definedName>
    <definedName name="_xlnm.Print_Area" localSheetId="6">'Consumer KPIs'!$A$1:$S$89</definedName>
    <definedName name="_xlnm.Print_Area" localSheetId="3">'Expenses'!$A$1:$S$84</definedName>
    <definedName name="_xlnm.Print_Area" localSheetId="15">'Expenses (Old)'!$A$1:$S$78</definedName>
    <definedName name="_xlnm.Print_Area" localSheetId="9">'Getronics &amp; iBasis KPIs'!$A$1:$S$27</definedName>
    <definedName name="_xlnm.Print_Area" localSheetId="0">'Index'!$A$1:$R$42</definedName>
    <definedName name="_xlnm.Print_Area" localSheetId="10">'Mobile Int KPIs'!$A$1:$S$103</definedName>
    <definedName name="_xlnm.Print_Area" localSheetId="5">'MTA impact'!$A$1:$S$38</definedName>
    <definedName name="_xlnm.Print_Area" localSheetId="1">'P&amp;L'!$A$1:$S$85</definedName>
    <definedName name="_xlnm.Print_Area" localSheetId="4">'Profit &amp; Margin'!$A$1:$S$108</definedName>
    <definedName name="_xlnm.Print_Area" localSheetId="16">'Profit &amp; Margin (Old)'!$A$1:$S$91</definedName>
    <definedName name="_xlnm.Print_Area" localSheetId="2">'Revenues'!$A$1:$S$104</definedName>
    <definedName name="_xlnm.Print_Area" localSheetId="14">'Revenues (Old)'!$A$1:$S$97</definedName>
    <definedName name="_xlnm.Print_Area" localSheetId="13">'Tariffs'!$A$1:$R$91</definedName>
    <definedName name="_xlnm.Print_Area" localSheetId="8">'W&amp;O KPIs'!$A$1:$S$35</definedName>
  </definedNames>
  <calcPr calcMode="autoNoTable" fullCalcOnLoad="1"/>
</workbook>
</file>

<file path=xl/sharedStrings.xml><?xml version="1.0" encoding="utf-8"?>
<sst xmlns="http://schemas.openxmlformats.org/spreadsheetml/2006/main" count="1768" uniqueCount="608">
  <si>
    <t>Consolidated figures</t>
  </si>
  <si>
    <t>Income statement</t>
  </si>
  <si>
    <t>Revenues</t>
  </si>
  <si>
    <t>Other income</t>
  </si>
  <si>
    <t>Revenues and other income</t>
  </si>
  <si>
    <t>Salaries and social security contributions</t>
  </si>
  <si>
    <t>Work contracted out and other expenses</t>
  </si>
  <si>
    <t>Own work capitalized</t>
  </si>
  <si>
    <t>Other operating expenses</t>
  </si>
  <si>
    <r>
      <t>Depreciation</t>
    </r>
    <r>
      <rPr>
        <vertAlign val="superscript"/>
        <sz val="8"/>
        <color indexed="8"/>
        <rFont val="KPN Sans"/>
        <family val="2"/>
      </rPr>
      <t>1</t>
    </r>
  </si>
  <si>
    <r>
      <t>Amortization</t>
    </r>
    <r>
      <rPr>
        <vertAlign val="superscript"/>
        <sz val="8"/>
        <color indexed="8"/>
        <rFont val="KPN Sans"/>
        <family val="2"/>
      </rPr>
      <t>1</t>
    </r>
  </si>
  <si>
    <t>Total operating expenses</t>
  </si>
  <si>
    <t>Operating profit</t>
  </si>
  <si>
    <t>Finance costs - net</t>
  </si>
  <si>
    <t>Share of the profit of associates and joint ventures</t>
  </si>
  <si>
    <t>Profit before income tax</t>
  </si>
  <si>
    <t>Income taxes</t>
  </si>
  <si>
    <t xml:space="preserve">Profit for the period </t>
  </si>
  <si>
    <t>Profit attributable to minority shareholders</t>
  </si>
  <si>
    <t>Profit attributable to equity shareholders of parent</t>
  </si>
  <si>
    <t>Earnings per share (fully-diluted)</t>
  </si>
  <si>
    <t>Dividend per share</t>
  </si>
  <si>
    <t>- of which interim dividend</t>
  </si>
  <si>
    <t>Cash flow</t>
  </si>
  <si>
    <t>Net cash flow from operating activities</t>
  </si>
  <si>
    <t>Net cash flow from investing activities</t>
  </si>
  <si>
    <t>Net cash flow from financing activities</t>
  </si>
  <si>
    <t>Tax recapture E-Plus</t>
  </si>
  <si>
    <t>Financing policy</t>
  </si>
  <si>
    <t>Balance sheet</t>
  </si>
  <si>
    <t>Total assets</t>
  </si>
  <si>
    <t>Total equity and liabilities</t>
  </si>
  <si>
    <t>Index of sheets</t>
  </si>
  <si>
    <t>-</t>
  </si>
  <si>
    <t>Income statement, cash flows and balance sheet</t>
  </si>
  <si>
    <t>Revenues breakdown</t>
  </si>
  <si>
    <t>Expenses breakdown</t>
  </si>
  <si>
    <t>Profit and margin breakdown</t>
  </si>
  <si>
    <t>KPN The Netherlands: Consumer market KPI's</t>
  </si>
  <si>
    <t>KPN The Netherlands: Business market KPI's</t>
  </si>
  <si>
    <t>KPN The Netherlands: Wholesale &amp; Operations KPI's</t>
  </si>
  <si>
    <t>For further information please contact</t>
  </si>
  <si>
    <t xml:space="preserve">KPN Investor Relations </t>
  </si>
  <si>
    <t>Phone</t>
  </si>
  <si>
    <t>+31 70 44 60986</t>
  </si>
  <si>
    <t>Fax</t>
  </si>
  <si>
    <t>+31 70 44 60593</t>
  </si>
  <si>
    <t>www.kpn.com/ir</t>
  </si>
  <si>
    <t>Revenues and Other income</t>
  </si>
  <si>
    <t>Germany</t>
  </si>
  <si>
    <t>Belgium</t>
  </si>
  <si>
    <t>Rest of World (including intercompany)</t>
  </si>
  <si>
    <t>Mobile International</t>
  </si>
  <si>
    <t>Consumer</t>
  </si>
  <si>
    <t>Business</t>
  </si>
  <si>
    <t>Wholesale &amp; Operations</t>
  </si>
  <si>
    <t>Other activities</t>
  </si>
  <si>
    <t>Intercompany revenues</t>
  </si>
  <si>
    <t>of which : Revenues</t>
  </si>
  <si>
    <t>Other (including intercompany)</t>
  </si>
  <si>
    <t>Voice wireline</t>
  </si>
  <si>
    <t>Wireless services</t>
  </si>
  <si>
    <t>Internet wireline</t>
  </si>
  <si>
    <t>Mobile Wholesale NL</t>
  </si>
  <si>
    <t>Voice &amp; Internet wireline</t>
  </si>
  <si>
    <t>Data network services</t>
  </si>
  <si>
    <t>International</t>
  </si>
  <si>
    <t>Rest of World</t>
  </si>
  <si>
    <t xml:space="preserve">Consolidated figures </t>
  </si>
  <si>
    <t>Intercompany expenses</t>
  </si>
  <si>
    <t>Total Operating expenses</t>
  </si>
  <si>
    <t>Total Depreciation (incl. impairments)</t>
  </si>
  <si>
    <t>Other</t>
  </si>
  <si>
    <t>Total Amortization (incl. impairments)</t>
  </si>
  <si>
    <t>Total Operating profit</t>
  </si>
  <si>
    <t>Operating profit margin</t>
  </si>
  <si>
    <t xml:space="preserve">Total Operating profit margin </t>
  </si>
  <si>
    <t>EBITDA</t>
  </si>
  <si>
    <t>EBITDA margin</t>
  </si>
  <si>
    <t>KPN The Netherlands: Consumer</t>
  </si>
  <si>
    <t>Wireline services</t>
  </si>
  <si>
    <t>Market share</t>
  </si>
  <si>
    <r>
      <t>Access Lines</t>
    </r>
    <r>
      <rPr>
        <sz val="9"/>
        <color indexed="8"/>
        <rFont val="KPN Sans"/>
        <family val="2"/>
      </rPr>
      <t xml:space="preserve"> </t>
    </r>
    <r>
      <rPr>
        <sz val="8"/>
        <color indexed="8"/>
        <rFont val="KPN Sans"/>
        <family val="2"/>
      </rPr>
      <t>(*1,000)</t>
    </r>
  </si>
  <si>
    <t>- VoIP (package broadband, voice)</t>
  </si>
  <si>
    <t>- ISDN</t>
  </si>
  <si>
    <t>Traditional voice ARPU</t>
  </si>
  <si>
    <t>- Access</t>
  </si>
  <si>
    <t>- Traffic</t>
  </si>
  <si>
    <t>Traditional voice MoU (originating)</t>
  </si>
  <si>
    <r>
      <t xml:space="preserve">1 </t>
    </r>
    <r>
      <rPr>
        <sz val="8"/>
        <rFont val="KPN Sans"/>
        <family val="2"/>
      </rPr>
      <t>Based on management estimate</t>
    </r>
  </si>
  <si>
    <t xml:space="preserve">ARPU </t>
  </si>
  <si>
    <t>Non-voice as % of ARPU</t>
  </si>
  <si>
    <t>SAC/SRC</t>
  </si>
  <si>
    <r>
      <t>1</t>
    </r>
    <r>
      <rPr>
        <sz val="8"/>
        <rFont val="KPN Sans"/>
        <family val="2"/>
      </rPr>
      <t xml:space="preserve"> Management estimates</t>
    </r>
  </si>
  <si>
    <t>KPN The Netherlands: Business</t>
  </si>
  <si>
    <r>
      <t>Voice</t>
    </r>
    <r>
      <rPr>
        <vertAlign val="superscript"/>
        <sz val="9"/>
        <color indexed="8"/>
        <rFont val="KPN Sans"/>
        <family val="2"/>
      </rPr>
      <t>1</t>
    </r>
  </si>
  <si>
    <t xml:space="preserve">- Traffic </t>
  </si>
  <si>
    <t>- National</t>
  </si>
  <si>
    <t>- International</t>
  </si>
  <si>
    <r>
      <t xml:space="preserve">1 </t>
    </r>
    <r>
      <rPr>
        <sz val="8"/>
        <rFont val="KPN Sans"/>
        <family val="2"/>
      </rPr>
      <t xml:space="preserve">Market shares defined as share in traditional voice (including VoIP and internet dial-up), based on management estimates. </t>
    </r>
  </si>
  <si>
    <t>% data users</t>
  </si>
  <si>
    <r>
      <t xml:space="preserve">MoU </t>
    </r>
    <r>
      <rPr>
        <sz val="8"/>
        <color indexed="8"/>
        <rFont val="KPN Sans"/>
        <family val="2"/>
      </rPr>
      <t>(originating, terminating)</t>
    </r>
  </si>
  <si>
    <t>Data / Network services</t>
  </si>
  <si>
    <t>- Analogue</t>
  </si>
  <si>
    <t>- Digital</t>
  </si>
  <si>
    <t>KPN The Netherlands: Getronics</t>
  </si>
  <si>
    <t>~50%</t>
  </si>
  <si>
    <t>KPN The Netherlands: Wholesale &amp; Operations</t>
  </si>
  <si>
    <t>Access lines</t>
  </si>
  <si>
    <t>- Retail voice (without ADSL)</t>
  </si>
  <si>
    <r>
      <t>- MDF access lines</t>
    </r>
    <r>
      <rPr>
        <vertAlign val="superscript"/>
        <sz val="8"/>
        <color indexed="8"/>
        <rFont val="KPN Sans"/>
        <family val="2"/>
      </rPr>
      <t>1</t>
    </r>
  </si>
  <si>
    <r>
      <t>- of which line sharing</t>
    </r>
    <r>
      <rPr>
        <vertAlign val="superscript"/>
        <sz val="8"/>
        <color indexed="8"/>
        <rFont val="KPN Sans"/>
        <family val="2"/>
      </rPr>
      <t>2</t>
    </r>
  </si>
  <si>
    <t>- Originating</t>
  </si>
  <si>
    <t>- Terminating</t>
  </si>
  <si>
    <t>- Transit</t>
  </si>
  <si>
    <t>Population coverage</t>
  </si>
  <si>
    <t>- FttH - number of homes activated</t>
  </si>
  <si>
    <t>- UMTS / HSDPA</t>
  </si>
  <si>
    <t>- Minutes International (in bn)</t>
  </si>
  <si>
    <t>- Average revenue per minute (€ cents)</t>
  </si>
  <si>
    <t>Capex/Revenues</t>
  </si>
  <si>
    <r>
      <t>Market share</t>
    </r>
    <r>
      <rPr>
        <b/>
        <vertAlign val="superscript"/>
        <sz val="9"/>
        <color indexed="8"/>
        <rFont val="KPN Sans"/>
        <family val="2"/>
      </rPr>
      <t>1</t>
    </r>
  </si>
  <si>
    <t xml:space="preserve">- Service revenue </t>
  </si>
  <si>
    <t>- Base</t>
  </si>
  <si>
    <t>% active customers</t>
  </si>
  <si>
    <t>ARPU blended</t>
  </si>
  <si>
    <r>
      <t xml:space="preserve">MoU blended </t>
    </r>
    <r>
      <rPr>
        <sz val="8"/>
        <color indexed="8"/>
        <rFont val="KPN Sans"/>
        <family val="2"/>
      </rPr>
      <t>(originating, terminating)</t>
    </r>
  </si>
  <si>
    <r>
      <t>SAC/SRC blended</t>
    </r>
  </si>
  <si>
    <t>Gross churn blended</t>
  </si>
  <si>
    <t>&gt;16%</t>
  </si>
  <si>
    <t>Trade receivables</t>
  </si>
  <si>
    <t>Other current assets</t>
  </si>
  <si>
    <t>Change in working capital</t>
  </si>
  <si>
    <t>Disposals of real estate</t>
  </si>
  <si>
    <t>Dividends paid</t>
  </si>
  <si>
    <t>Share repurchase</t>
  </si>
  <si>
    <t>Total Capex</t>
  </si>
  <si>
    <t>Capex/ Revenues</t>
  </si>
  <si>
    <r>
      <t>- Housing services (# m</t>
    </r>
    <r>
      <rPr>
        <vertAlign val="superscript"/>
        <sz val="8"/>
        <color indexed="8"/>
        <rFont val="KPN Sans"/>
        <family val="2"/>
      </rPr>
      <t>2</t>
    </r>
    <r>
      <rPr>
        <sz val="8"/>
        <color indexed="8"/>
        <rFont val="KPN Sans"/>
        <family val="2"/>
      </rPr>
      <t>)</t>
    </r>
  </si>
  <si>
    <t>- Hosting services (# servers)</t>
  </si>
  <si>
    <r>
      <t xml:space="preserve">National traffic </t>
    </r>
    <r>
      <rPr>
        <sz val="8"/>
        <color indexed="8"/>
        <rFont val="KPN Sans"/>
        <family val="2"/>
      </rPr>
      <t>(in bn)</t>
    </r>
  </si>
  <si>
    <r>
      <t xml:space="preserve">Traditional voice MoU </t>
    </r>
    <r>
      <rPr>
        <sz val="8"/>
        <color indexed="8"/>
        <rFont val="KPN Sans"/>
        <family val="2"/>
      </rPr>
      <t>(originating)</t>
    </r>
  </si>
  <si>
    <r>
      <t xml:space="preserve">1 </t>
    </r>
    <r>
      <rPr>
        <sz val="8"/>
        <rFont val="KPN Sans"/>
        <family val="2"/>
      </rPr>
      <t>Including impairments, if any</t>
    </r>
  </si>
  <si>
    <r>
      <t xml:space="preserve">1 </t>
    </r>
    <r>
      <rPr>
        <sz val="8"/>
        <rFont val="KPN Sans"/>
        <family val="2"/>
      </rPr>
      <t xml:space="preserve">Net cash flow from operating activities plus proceeds from real estate minus Capex, excluding tax recapture at E-Plus </t>
    </r>
  </si>
  <si>
    <r>
      <t>Free cash flow</t>
    </r>
    <r>
      <rPr>
        <b/>
        <vertAlign val="superscript"/>
        <sz val="10"/>
        <rFont val="KPN Sans"/>
        <family val="2"/>
      </rPr>
      <t>1</t>
    </r>
  </si>
  <si>
    <r>
      <t>2</t>
    </r>
    <r>
      <rPr>
        <sz val="8"/>
        <rFont val="KPN Sans"/>
        <family val="2"/>
      </rPr>
      <t xml:space="preserve"> Management estimates</t>
    </r>
  </si>
  <si>
    <t>Mobile International: Germany, Belgium, Rest of World KPI's</t>
  </si>
  <si>
    <r>
      <t xml:space="preserve">2 </t>
    </r>
    <r>
      <rPr>
        <sz val="8"/>
        <rFont val="KPN Sans"/>
        <family val="2"/>
      </rPr>
      <t>Calculated by deducting the year-to-date earnings per share of the preceding quarter from the year to date earnings per share of the current year</t>
    </r>
  </si>
  <si>
    <r>
      <t xml:space="preserve">2 </t>
    </r>
    <r>
      <rPr>
        <sz val="8"/>
        <rFont val="KPN Sans"/>
        <family val="2"/>
      </rPr>
      <t>Based on 12 month rolling average excluding book gains/losses, release of pension provisions and restructuring costs, all over € 20 mn</t>
    </r>
  </si>
  <si>
    <t>Other gains and losses, eliminations</t>
  </si>
  <si>
    <t>Wholesale &amp; Operations (national, excluding book gains)</t>
  </si>
  <si>
    <r>
      <t>Customers</t>
    </r>
    <r>
      <rPr>
        <b/>
        <sz val="8"/>
        <color indexed="8"/>
        <rFont val="KPN Sans"/>
        <family val="2"/>
      </rPr>
      <t xml:space="preserve"> </t>
    </r>
    <r>
      <rPr>
        <sz val="8"/>
        <color indexed="8"/>
        <rFont val="KPN Sans"/>
        <family val="2"/>
      </rPr>
      <t>(* 1,000)</t>
    </r>
  </si>
  <si>
    <r>
      <t>Customers</t>
    </r>
    <r>
      <rPr>
        <sz val="9"/>
        <rFont val="KPN Sans"/>
        <family val="2"/>
      </rPr>
      <t xml:space="preserve"> </t>
    </r>
    <r>
      <rPr>
        <sz val="8"/>
        <rFont val="KPN Sans"/>
        <family val="2"/>
      </rPr>
      <t>(* 1,000)</t>
    </r>
  </si>
  <si>
    <t>Goodwill</t>
  </si>
  <si>
    <t>Licences</t>
  </si>
  <si>
    <r>
      <t>Software</t>
    </r>
    <r>
      <rPr>
        <vertAlign val="superscript"/>
        <sz val="8"/>
        <color indexed="8"/>
        <rFont val="KPN Sans"/>
        <family val="2"/>
      </rPr>
      <t>1</t>
    </r>
  </si>
  <si>
    <t>Other intangibles</t>
  </si>
  <si>
    <t>Property, plant and equipment</t>
  </si>
  <si>
    <t>Current assets</t>
  </si>
  <si>
    <t>Non-current liabilities</t>
  </si>
  <si>
    <t>Eliminations</t>
  </si>
  <si>
    <r>
      <t xml:space="preserve">Broadband ARPU </t>
    </r>
    <r>
      <rPr>
        <sz val="9"/>
        <color indexed="8"/>
        <rFont val="KPN Sans"/>
        <family val="2"/>
      </rPr>
      <t>(blended)</t>
    </r>
  </si>
  <si>
    <t>Q1 '09</t>
  </si>
  <si>
    <t>Wireline Tariffs</t>
  </si>
  <si>
    <t>%</t>
  </si>
  <si>
    <t>Excluding VAT (which is 19%)</t>
  </si>
  <si>
    <t>1 Dec (A)</t>
  </si>
  <si>
    <t>1 Jul (A)</t>
  </si>
  <si>
    <t>1 Jan (A)</t>
  </si>
  <si>
    <t>1 Mar (A)</t>
  </si>
  <si>
    <t>1 May (B)</t>
  </si>
  <si>
    <t>1 Jul (B)</t>
  </si>
  <si>
    <t>1 Jul (C)</t>
  </si>
  <si>
    <t>1 Oct (C)</t>
  </si>
  <si>
    <t>2 Aug (D)</t>
  </si>
  <si>
    <t>15 Aug (E)</t>
  </si>
  <si>
    <t>Monthly exchange rental</t>
  </si>
  <si>
    <t>(B)</t>
  </si>
  <si>
    <t>(A)</t>
  </si>
  <si>
    <t>- PSTN line KPN</t>
  </si>
  <si>
    <t>- ISDN-2 line KPN</t>
  </si>
  <si>
    <t>- Wholesale line rental PSTN</t>
  </si>
  <si>
    <t>- Wholesale line rental ISDN-2</t>
  </si>
  <si>
    <t>Packages: Line rental + flat fee to wireline national</t>
  </si>
  <si>
    <t>- BelVrij "Weekend"</t>
  </si>
  <si>
    <t>- BelVrij "Evening &amp; Weekend"</t>
  </si>
  <si>
    <t>- BelVrij "Always"</t>
  </si>
  <si>
    <t>Local traffic</t>
  </si>
  <si>
    <t>Call set-up</t>
  </si>
  <si>
    <t>- Standard</t>
  </si>
  <si>
    <t>- Off-peak</t>
  </si>
  <si>
    <t>- Night/weekend</t>
  </si>
  <si>
    <t>Long Distance</t>
  </si>
  <si>
    <t xml:space="preserve">Fixed-to-KPN Mobile  </t>
  </si>
  <si>
    <t>(D)</t>
  </si>
  <si>
    <t>(B) + (E)</t>
  </si>
  <si>
    <t>(A) + (B)</t>
  </si>
  <si>
    <t>- Off-peak/Night</t>
  </si>
  <si>
    <t>- Weekend</t>
  </si>
  <si>
    <t>International Tariffs</t>
  </si>
  <si>
    <t>- Germany</t>
  </si>
  <si>
    <t>- United Kingdom</t>
  </si>
  <si>
    <t>- France</t>
  </si>
  <si>
    <t>- United States</t>
  </si>
  <si>
    <t xml:space="preserve">Access to Unbundled Local Loops (monthly charge) </t>
  </si>
  <si>
    <t>(C)</t>
  </si>
  <si>
    <t>- Line sharing tarriff</t>
  </si>
  <si>
    <t>- MDF access</t>
  </si>
  <si>
    <t>Interconnection (per minute, 3 min peak call incl. set-up charge)</t>
  </si>
  <si>
    <t>- Local terminating</t>
  </si>
  <si>
    <t>- Regional terminating</t>
  </si>
  <si>
    <t>- National terminating</t>
  </si>
  <si>
    <t>- Carrier (pre)select local</t>
  </si>
  <si>
    <t>- Carrier (pre)select regional</t>
  </si>
  <si>
    <t>- Carrier (pre)select national</t>
  </si>
  <si>
    <t>ADSL retail e.g. with provider "Planet" (incl. KPN ADSL retail charge)</t>
  </si>
  <si>
    <t xml:space="preserve"> from July 2008 not for sale anymore</t>
  </si>
  <si>
    <t>- Economy (1.5 Mb/s down - 256 kbit/s up)</t>
  </si>
  <si>
    <t>- Standard (3.0 Mb/s down - 512 kbit/s up)</t>
  </si>
  <si>
    <t>- Comfort (6.0 Mb/s down - 768 kbit/s up)</t>
  </si>
  <si>
    <t>- Advanced (8.0 to 12.0 Mb/s down and 1,024 kbit/s up)</t>
  </si>
  <si>
    <t>Newly sold from July 2008</t>
  </si>
  <si>
    <t>ADSL-retail charge (ISP needed)</t>
  </si>
  <si>
    <t>- Speed: 1.5 to 3.0 Mb/s down - 256 to 512 kbit/s up</t>
  </si>
  <si>
    <t>- Speed: 6.0 Mb/s down - 768 kbit/s up)</t>
  </si>
  <si>
    <t>- Speed: 8.0 to 20.0 Mb/s down - 1.0 Mb/s up</t>
  </si>
  <si>
    <t>VoIP: "InternetPlusBellen" (package VoIP/broadband) , incl. national flat fee weekend</t>
  </si>
  <si>
    <t>- Go (1.5 Mb/s down - 256 kbit/s up)</t>
  </si>
  <si>
    <t>- Lite (3.0 Mb/s down - 512 kbit/s up)</t>
  </si>
  <si>
    <t>- Basic (6.0 Mb/s down - 768 kbit/s up)</t>
  </si>
  <si>
    <t>- Extra (8.0 to 12.0 Mb/s down and 1,024 kbit/s up)</t>
  </si>
  <si>
    <t>TV (monthly charge)</t>
  </si>
  <si>
    <t>- "Digitenne" (DVB-T)</t>
  </si>
  <si>
    <t>- "Interactive TV" (IPTV)</t>
  </si>
  <si>
    <t>Changes in cash and cash equivalents</t>
  </si>
  <si>
    <t>of which: External Revenues</t>
  </si>
  <si>
    <r>
      <t>Other non-current assets</t>
    </r>
    <r>
      <rPr>
        <vertAlign val="superscript"/>
        <sz val="8"/>
        <color indexed="8"/>
        <rFont val="KPN Sans"/>
        <family val="2"/>
      </rPr>
      <t>2</t>
    </r>
  </si>
  <si>
    <r>
      <t xml:space="preserve">1 </t>
    </r>
    <r>
      <rPr>
        <sz val="8"/>
        <color indexed="8"/>
        <rFont val="KPN Sans"/>
        <family val="2"/>
      </rPr>
      <t>Including development costs software</t>
    </r>
  </si>
  <si>
    <t>GMTN</t>
  </si>
  <si>
    <t>Currency</t>
  </si>
  <si>
    <t>Principal (mn)</t>
  </si>
  <si>
    <t>Nominal amount outstanding (mn)</t>
  </si>
  <si>
    <t>Coupon</t>
  </si>
  <si>
    <t>Step-up</t>
  </si>
  <si>
    <t>Issue date</t>
  </si>
  <si>
    <t>Interest date(s)</t>
  </si>
  <si>
    <t>Redemption</t>
  </si>
  <si>
    <t>ISIN code</t>
  </si>
  <si>
    <t>Comments</t>
  </si>
  <si>
    <t>Lead arrangers</t>
  </si>
  <si>
    <t>Listing</t>
  </si>
  <si>
    <t>Paying Agent</t>
  </si>
  <si>
    <t>Days
convention</t>
  </si>
  <si>
    <t>Eurobond</t>
  </si>
  <si>
    <t>yes</t>
  </si>
  <si>
    <t>EUR</t>
  </si>
  <si>
    <t>21-Jul-'04</t>
  </si>
  <si>
    <t>Luxembourg</t>
  </si>
  <si>
    <t>Citibank</t>
  </si>
  <si>
    <t>Global bond</t>
  </si>
  <si>
    <t>no</t>
  </si>
  <si>
    <t>USD</t>
  </si>
  <si>
    <t>4-Oct-'00</t>
  </si>
  <si>
    <t>1-Apr
1-Oct</t>
  </si>
  <si>
    <t>01-Oct-'10</t>
  </si>
  <si>
    <t xml:space="preserve">Swapped into Fixed Rate of 7.30% (30/360) After exchange offer Issued as USN7637QAB97 (Reg S Global Note) &amp; US780641AB25 (144A Global Note)                                                                                                                    </t>
  </si>
  <si>
    <t>Morgan Stanley
UBS Warburg</t>
  </si>
  <si>
    <t>Amsterdam</t>
  </si>
  <si>
    <t>Bankers Trust</t>
  </si>
  <si>
    <t>30/360</t>
  </si>
  <si>
    <t>21-Jul</t>
  </si>
  <si>
    <t>21-Jul-'11</t>
  </si>
  <si>
    <t>XS0196776214</t>
  </si>
  <si>
    <t>Actual/ Actual</t>
  </si>
  <si>
    <t>13-Nov-'07</t>
  </si>
  <si>
    <t>13-Nov</t>
  </si>
  <si>
    <t>13-Nov-'12</t>
  </si>
  <si>
    <t>XS0330631051</t>
  </si>
  <si>
    <t>Put event applicable in case of Change of Control as specified in GMTN prospectus 2007</t>
  </si>
  <si>
    <t>16-Mar-'06</t>
  </si>
  <si>
    <t>18-Mar</t>
  </si>
  <si>
    <t>18-Mar-'13</t>
  </si>
  <si>
    <t>XS0248012923</t>
  </si>
  <si>
    <t>Put event applicable in case of Change of Control as specified in supplement to GMTN prospectus 2005</t>
  </si>
  <si>
    <t>16-Sep-'08</t>
  </si>
  <si>
    <t>16-Sep</t>
  </si>
  <si>
    <t>16-Sep-'13</t>
  </si>
  <si>
    <t>XS0387992661</t>
  </si>
  <si>
    <t xml:space="preserve">Put event applicable in case of Change of Control as specified in GMTN prospectus 2008 </t>
  </si>
  <si>
    <t>29-May '07</t>
  </si>
  <si>
    <t>29 May</t>
  </si>
  <si>
    <t>29-May '14</t>
  </si>
  <si>
    <t>XS0303070030</t>
  </si>
  <si>
    <t>4-Feb-'09</t>
  </si>
  <si>
    <t>04 Feb</t>
  </si>
  <si>
    <t>04-Feb-'14</t>
  </si>
  <si>
    <t>XS0411863722</t>
  </si>
  <si>
    <t>22-Jun-'05</t>
  </si>
  <si>
    <t>22-Jun</t>
  </si>
  <si>
    <t>22-Jun-'15</t>
  </si>
  <si>
    <t>XS0222766973</t>
  </si>
  <si>
    <t>GBP</t>
  </si>
  <si>
    <t>18-Mar-'16</t>
  </si>
  <si>
    <t>XS0248011446</t>
  </si>
  <si>
    <t>Swapped into Fixed Rate of 4.89% (30/360) Put event applicable in case of Change of Control as specified in supplement to GMTN prospectus 2005</t>
  </si>
  <si>
    <t>2-Apr-'08</t>
  </si>
  <si>
    <t>15-Jan</t>
  </si>
  <si>
    <t>15-Jan-'16</t>
  </si>
  <si>
    <t xml:space="preserve">XS0355666941 </t>
  </si>
  <si>
    <t>Put event applicable in case of Change of Control as specified in GMTN prospectus 2007 (€ 850 mln) and in GMTN prospectus 2008 (tap € 75 mln).</t>
  </si>
  <si>
    <t>13-Nov '06</t>
  </si>
  <si>
    <t>17-Jan</t>
  </si>
  <si>
    <t>17-Jan-'17</t>
  </si>
  <si>
    <t>XS0275164084</t>
  </si>
  <si>
    <t>Put event applicable in case of Change of Control as specified in GMTN prospectus 2006</t>
  </si>
  <si>
    <t>04-Feb-'19</t>
  </si>
  <si>
    <t>XS0411850075</t>
  </si>
  <si>
    <t>29-May '19</t>
  </si>
  <si>
    <t>XS0303070113</t>
  </si>
  <si>
    <t xml:space="preserve">Swapped into Fixed Rate of 5.12% (30/360) Put event applicable in case of Change of Control as specified in GMTN prospectus 2007.      </t>
  </si>
  <si>
    <t>01-Oct-'30</t>
  </si>
  <si>
    <t>US780641AH94</t>
  </si>
  <si>
    <t>Swapped into 4 Floating Rates of 6 months Euribor + 2.75% (ACT/360) After exchange offer Issued as USN7637QAC70 (Reg S Global Note) &amp; US780641AC08 (144A Global Note)</t>
  </si>
  <si>
    <t>Total Bonds Royal KPN NV</t>
  </si>
  <si>
    <r>
      <t xml:space="preserve">Net adds </t>
    </r>
    <r>
      <rPr>
        <sz val="8"/>
        <color indexed="8"/>
        <rFont val="KPN Sans"/>
        <family val="2"/>
      </rPr>
      <t>(* 1,000)</t>
    </r>
  </si>
  <si>
    <r>
      <t>Group equity</t>
    </r>
    <r>
      <rPr>
        <vertAlign val="superscript"/>
        <sz val="8"/>
        <color indexed="8"/>
        <rFont val="KPN Sans"/>
        <family val="2"/>
      </rPr>
      <t>3</t>
    </r>
  </si>
  <si>
    <r>
      <t xml:space="preserve">3 </t>
    </r>
    <r>
      <rPr>
        <sz val="8"/>
        <rFont val="KPN Sans"/>
        <family val="2"/>
      </rPr>
      <t>Including minority interest</t>
    </r>
  </si>
  <si>
    <t>KPN The Netherlands: Getronics KPI's</t>
  </si>
  <si>
    <t>Bond overview</t>
  </si>
  <si>
    <t>Wireline tariff list</t>
  </si>
  <si>
    <t>- of which cash and cash equivalents</t>
  </si>
  <si>
    <t>- of which provisions</t>
  </si>
  <si>
    <r>
      <t>1</t>
    </r>
    <r>
      <rPr>
        <sz val="8"/>
        <rFont val="KPN Sans"/>
        <family val="2"/>
      </rPr>
      <t xml:space="preserve"> Management estimates, among others based on industry filings</t>
    </r>
  </si>
  <si>
    <t>n.a.</t>
  </si>
  <si>
    <t>Service Revenues (existing)</t>
  </si>
  <si>
    <r>
      <t xml:space="preserve">Access services : Local Loop </t>
    </r>
    <r>
      <rPr>
        <sz val="8"/>
        <color indexed="8"/>
        <rFont val="KPN Sans"/>
        <family val="2"/>
      </rPr>
      <t>(*1,000)</t>
    </r>
  </si>
  <si>
    <r>
      <t xml:space="preserve">Customers </t>
    </r>
    <r>
      <rPr>
        <sz val="8"/>
        <color indexed="8"/>
        <rFont val="KPN Sans"/>
        <family val="2"/>
      </rPr>
      <t>(* 1,000)</t>
    </r>
  </si>
  <si>
    <r>
      <t>Net adds</t>
    </r>
    <r>
      <rPr>
        <b/>
        <sz val="8"/>
        <color indexed="8"/>
        <rFont val="KPN Sans"/>
        <family val="2"/>
      </rPr>
      <t xml:space="preserve"> </t>
    </r>
    <r>
      <rPr>
        <sz val="8"/>
        <color indexed="8"/>
        <rFont val="KPN Sans"/>
        <family val="2"/>
      </rPr>
      <t>(* 1,000)</t>
    </r>
  </si>
  <si>
    <t>Operating expenses</t>
  </si>
  <si>
    <t>ABN Amro 
Citigroup
HVB
ING</t>
  </si>
  <si>
    <t xml:space="preserve">Deutsche Bank
Banc of America                                                                                                                                                                                                              </t>
  </si>
  <si>
    <t>ABN Amro                                  
JPMorgan                 
RBS</t>
  </si>
  <si>
    <t xml:space="preserve">Barclays Capital            
Credit Suise
JP Morgan
Rabobank                                                                                                                                                                   </t>
  </si>
  <si>
    <t>ABN Amro 
JPMorgan                        
RBS</t>
  </si>
  <si>
    <t>BNP Paribas                  
Credit Suisse                
Rabobank</t>
  </si>
  <si>
    <t>ABN Amro                   
Banc of America                  
JPMorgan                     
UniCredit</t>
  </si>
  <si>
    <r>
      <t xml:space="preserve">1 </t>
    </r>
    <r>
      <rPr>
        <sz val="8"/>
        <rFont val="KPN Sans"/>
        <family val="2"/>
      </rPr>
      <t xml:space="preserve">Including Bitstream </t>
    </r>
  </si>
  <si>
    <r>
      <t xml:space="preserve">4 </t>
    </r>
    <r>
      <rPr>
        <sz val="8"/>
        <rFont val="KPN Sans"/>
        <family val="2"/>
      </rPr>
      <t>MDF access -/- line sharing -/- KPN VoIP -/- KPN ADSL Only</t>
    </r>
  </si>
  <si>
    <r>
      <t>Applications online</t>
    </r>
    <r>
      <rPr>
        <sz val="8"/>
        <color indexed="8"/>
        <rFont val="KPN Sans"/>
        <family val="2"/>
      </rPr>
      <t xml:space="preserve"> (*1,000)</t>
    </r>
  </si>
  <si>
    <t xml:space="preserve">- Net accounts </t>
  </si>
  <si>
    <t>Belgium (BASE)</t>
  </si>
  <si>
    <t>ir@kpn.com</t>
  </si>
  <si>
    <t>The Netherlands</t>
  </si>
  <si>
    <t xml:space="preserve">~50% </t>
  </si>
  <si>
    <t>&gt;25%</t>
  </si>
  <si>
    <r>
      <t>Debt summary</t>
    </r>
    <r>
      <rPr>
        <b/>
        <vertAlign val="superscript"/>
        <sz val="10"/>
        <color indexed="9"/>
        <rFont val="KPN Sans"/>
        <family val="2"/>
      </rPr>
      <t>1</t>
    </r>
  </si>
  <si>
    <t>in € bn</t>
  </si>
  <si>
    <t>Bonds</t>
  </si>
  <si>
    <t xml:space="preserve">Eurobonds </t>
  </si>
  <si>
    <t>Global bonds</t>
  </si>
  <si>
    <t>Other debt</t>
  </si>
  <si>
    <r>
      <t>Other loans at Royal KPN</t>
    </r>
    <r>
      <rPr>
        <b/>
        <vertAlign val="superscript"/>
        <sz val="9"/>
        <color indexed="8"/>
        <rFont val="KPN Sans"/>
        <family val="2"/>
      </rPr>
      <t>2</t>
    </r>
  </si>
  <si>
    <t>Consolidated debt</t>
  </si>
  <si>
    <t>Total debt</t>
  </si>
  <si>
    <r>
      <t>Of which short-term</t>
    </r>
    <r>
      <rPr>
        <i/>
        <vertAlign val="superscript"/>
        <sz val="8"/>
        <color indexed="8"/>
        <rFont val="KPN Sans"/>
        <family val="2"/>
      </rPr>
      <t>2</t>
    </r>
  </si>
  <si>
    <t>Cash and cash equivalents</t>
  </si>
  <si>
    <t>Net debt</t>
  </si>
  <si>
    <r>
      <t xml:space="preserve">1 </t>
    </r>
    <r>
      <rPr>
        <sz val="8"/>
        <rFont val="KPN Sans"/>
        <family val="2"/>
      </rPr>
      <t>Book value of interest bearing financial liabilities plus the fair value of financial instruments related to these financial liabilities</t>
    </r>
  </si>
  <si>
    <r>
      <t>1</t>
    </r>
    <r>
      <rPr>
        <sz val="8"/>
        <rFont val="KPN Sans"/>
        <family val="2"/>
      </rPr>
      <t xml:space="preserve"> Relating to Mobile business only</t>
    </r>
  </si>
  <si>
    <r>
      <t>Market share</t>
    </r>
    <r>
      <rPr>
        <b/>
        <vertAlign val="superscript"/>
        <sz val="9"/>
        <color indexed="8"/>
        <rFont val="KPN Sans"/>
        <family val="2"/>
      </rPr>
      <t>2</t>
    </r>
  </si>
  <si>
    <t>Q2 '09</t>
  </si>
  <si>
    <r>
      <t xml:space="preserve">Business DSL </t>
    </r>
    <r>
      <rPr>
        <sz val="8"/>
        <color indexed="8"/>
        <rFont val="KPN Sans"/>
        <family val="2"/>
      </rPr>
      <t>(*1,000)</t>
    </r>
  </si>
  <si>
    <r>
      <t>Traditional Network: leased lines</t>
    </r>
    <r>
      <rPr>
        <sz val="8"/>
        <color indexed="8"/>
        <rFont val="KPN Sans"/>
        <family val="2"/>
      </rPr>
      <t xml:space="preserve"> (* 1,000)</t>
    </r>
  </si>
  <si>
    <t>Cash flow statement, Capex and Debt summary</t>
  </si>
  <si>
    <r>
      <t xml:space="preserve">Earnings per share (non-diluted) </t>
    </r>
    <r>
      <rPr>
        <b/>
        <vertAlign val="superscript"/>
        <sz val="10"/>
        <rFont val="KPN Sans"/>
        <family val="2"/>
      </rPr>
      <t>2</t>
    </r>
  </si>
  <si>
    <t>&gt;17%</t>
  </si>
  <si>
    <t>Global bond*</t>
  </si>
  <si>
    <r>
      <t xml:space="preserve">TV ARPU </t>
    </r>
    <r>
      <rPr>
        <sz val="9"/>
        <color indexed="8"/>
        <rFont val="KPN Sans"/>
        <family val="2"/>
      </rPr>
      <t>(blended)</t>
    </r>
  </si>
  <si>
    <r>
      <t>Of which: Depreciation</t>
    </r>
    <r>
      <rPr>
        <b/>
        <vertAlign val="superscript"/>
        <sz val="10"/>
        <rFont val="KPN Sans"/>
        <family val="2"/>
      </rPr>
      <t>1</t>
    </r>
  </si>
  <si>
    <r>
      <t>Of which: Amortization</t>
    </r>
    <r>
      <rPr>
        <b/>
        <vertAlign val="superscript"/>
        <sz val="10"/>
        <rFont val="KPN Sans"/>
        <family val="2"/>
      </rPr>
      <t>1</t>
    </r>
  </si>
  <si>
    <r>
      <t xml:space="preserve">2 </t>
    </r>
    <r>
      <rPr>
        <sz val="8"/>
        <color indexed="8"/>
        <rFont val="KPN Sans"/>
        <family val="2"/>
      </rPr>
      <t>Including deferred tax assets and assets held for sale</t>
    </r>
  </si>
  <si>
    <t xml:space="preserve">Q3 '09 </t>
  </si>
  <si>
    <t>Q3 '09</t>
  </si>
  <si>
    <t>Dutch Telco Business</t>
  </si>
  <si>
    <t>30-Sep '24</t>
  </si>
  <si>
    <t>XS0454773713</t>
  </si>
  <si>
    <t>Put event applicable in case of Change of Control as specified in GMTN prospectus 2009</t>
  </si>
  <si>
    <t>Barclays Bank           
Credit Suisse              
Rabobank             
UniCredit</t>
  </si>
  <si>
    <t>XS0451790280</t>
  </si>
  <si>
    <t xml:space="preserve">Swapped into Fixed Rate of 5.98% (30/360) Put event applicable in case of Change of Control as specified in GMTN prospectus 2009.     </t>
  </si>
  <si>
    <t xml:space="preserve">RBS        
BNP Paribas             
Bank of America    / Merril Lynch           </t>
  </si>
  <si>
    <t>``</t>
  </si>
  <si>
    <r>
      <t>Customers</t>
    </r>
    <r>
      <rPr>
        <sz val="9"/>
        <color indexed="8"/>
        <rFont val="KPN Sans"/>
        <family val="2"/>
      </rPr>
      <t xml:space="preserve"> </t>
    </r>
    <r>
      <rPr>
        <sz val="8"/>
        <color indexed="8"/>
        <rFont val="KPN Sans"/>
        <family val="2"/>
      </rPr>
      <t>(* 1,000)</t>
    </r>
  </si>
  <si>
    <t>- Serviced voice workspaces</t>
  </si>
  <si>
    <r>
      <t>- Shared unbundled lines</t>
    </r>
    <r>
      <rPr>
        <vertAlign val="superscript"/>
        <sz val="8"/>
        <color indexed="8"/>
        <rFont val="KPN Sans"/>
        <family val="2"/>
      </rPr>
      <t>3</t>
    </r>
  </si>
  <si>
    <r>
      <t>- Fully unbundled lines</t>
    </r>
    <r>
      <rPr>
        <vertAlign val="superscript"/>
        <sz val="8"/>
        <color indexed="8"/>
        <rFont val="KPN Sans"/>
        <family val="2"/>
      </rPr>
      <t>4</t>
    </r>
  </si>
  <si>
    <t>Q4 '09</t>
  </si>
  <si>
    <t>&gt;45%</t>
  </si>
  <si>
    <t>US780641AB25</t>
  </si>
  <si>
    <t xml:space="preserve">ABN Amro                                       
Banc of America 
JPMorgan             
UniCredit                                                                                                                                                               </t>
  </si>
  <si>
    <t xml:space="preserve">Fortis Bank Nederland              
ING                         
JP Morgan          
Deutsche Bank                                                                                                                                                             </t>
  </si>
  <si>
    <t xml:space="preserve">BNP Paribas            
Rabobank                         
RBS                                                                                                                                                                                                  </t>
  </si>
  <si>
    <t xml:space="preserve">Fortis Bank Nederland               
ING                         
JP Morgan          
Deutsche Bank                                                                                                                                                            </t>
  </si>
  <si>
    <t>30 Sep</t>
  </si>
  <si>
    <t>17 Sep</t>
  </si>
  <si>
    <r>
      <t xml:space="preserve">Citi   </t>
    </r>
    <r>
      <rPr>
        <b/>
        <sz val="8"/>
        <rFont val="KPN Sans"/>
        <family val="2"/>
      </rPr>
      <t xml:space="preserve">                     
ING                                       
RBS                                                                                                                                                                                    </t>
    </r>
  </si>
  <si>
    <t>~18%</t>
  </si>
  <si>
    <t>1 Mar (C)</t>
  </si>
  <si>
    <t>1 Sept (D)</t>
  </si>
  <si>
    <t>1 Feb (B)</t>
  </si>
  <si>
    <t>1 Oct (E)</t>
  </si>
  <si>
    <t>- FttC - number of homes activated</t>
  </si>
  <si>
    <r>
      <t>Fair value financial instruments</t>
    </r>
    <r>
      <rPr>
        <b/>
        <vertAlign val="superscript"/>
        <sz val="9"/>
        <color indexed="8"/>
        <rFont val="KPN Sans"/>
        <family val="2"/>
      </rPr>
      <t>3</t>
    </r>
  </si>
  <si>
    <r>
      <t xml:space="preserve">1 </t>
    </r>
    <r>
      <rPr>
        <sz val="8"/>
        <rFont val="KPN Sans"/>
        <family val="2"/>
      </rPr>
      <t>Including Property, Plant &amp; Equipment and software</t>
    </r>
  </si>
  <si>
    <r>
      <t>2</t>
    </r>
    <r>
      <rPr>
        <sz val="8"/>
        <rFont val="KPN Sans"/>
        <family val="2"/>
      </rPr>
      <t xml:space="preserve"> Defined as Net cash flow from operating activities plus proceeds from real estate minus Capex, excluding tax recapture at E-Plus</t>
    </r>
  </si>
  <si>
    <r>
      <t>Capex</t>
    </r>
    <r>
      <rPr>
        <b/>
        <sz val="9"/>
        <rFont val="Arial"/>
        <family val="0"/>
      </rPr>
      <t>¹</t>
    </r>
  </si>
  <si>
    <t>Q1 '10</t>
  </si>
  <si>
    <t>iBasis</t>
  </si>
  <si>
    <t>Getronics</t>
  </si>
  <si>
    <t>Of which: Real estate</t>
  </si>
  <si>
    <t>Total Revenues</t>
  </si>
  <si>
    <t>Total External Revenues</t>
  </si>
  <si>
    <t>- FttH (activated)</t>
  </si>
  <si>
    <t>- ZIPB-XL and other</t>
  </si>
  <si>
    <t>- Ethernet-VPN (# connections)</t>
  </si>
  <si>
    <t>- Unmanaged VPN (# connections)</t>
  </si>
  <si>
    <t>KPN The Netherlands: iBasis</t>
  </si>
  <si>
    <t>KPN Group</t>
  </si>
  <si>
    <t>Intercompany</t>
  </si>
  <si>
    <r>
      <t xml:space="preserve">Net debt/ EBITDA </t>
    </r>
    <r>
      <rPr>
        <vertAlign val="superscript"/>
        <sz val="8"/>
        <color indexed="8"/>
        <rFont val="KPN Sans"/>
        <family val="2"/>
      </rPr>
      <t>2</t>
    </r>
  </si>
  <si>
    <r>
      <t xml:space="preserve">Current liabilities </t>
    </r>
    <r>
      <rPr>
        <vertAlign val="superscript"/>
        <sz val="8"/>
        <color indexed="8"/>
        <rFont val="KPN Sans"/>
        <family val="2"/>
      </rPr>
      <t>2, 4</t>
    </r>
  </si>
  <si>
    <t>- FttC - number of homes passed (* 1.000)</t>
  </si>
  <si>
    <t>- FttH - number of homes passed</t>
  </si>
  <si>
    <t>Finance costs- net</t>
  </si>
  <si>
    <t>Share of the profit of associated and joint ventures</t>
  </si>
  <si>
    <t>Adjustments for:</t>
  </si>
  <si>
    <t>Share-based compensation</t>
  </si>
  <si>
    <t>Change in provisions (excl. deferred taxes)</t>
  </si>
  <si>
    <t>Inventories</t>
  </si>
  <si>
    <t>Prepayments and accrued income</t>
  </si>
  <si>
    <t>Trade payables</t>
  </si>
  <si>
    <t>Accruals and deferred income</t>
  </si>
  <si>
    <t>Current liabilities (excl. short term financing)</t>
  </si>
  <si>
    <t>Received dividends from associates and joint ventures</t>
  </si>
  <si>
    <t>Taxes received (paid)</t>
  </si>
  <si>
    <t>Interest paid</t>
  </si>
  <si>
    <t xml:space="preserve">Net cash flow from operating activities </t>
  </si>
  <si>
    <t>Acquisitions of subsidiaries, associates and joint ventures</t>
  </si>
  <si>
    <t>Disposal of subsidiaries, associates and joint ventures</t>
  </si>
  <si>
    <t>Investments in intangible assets (excluding software)</t>
  </si>
  <si>
    <t>Disposal of intangibles</t>
  </si>
  <si>
    <t>Investments in property, plant &amp; equipment and software</t>
  </si>
  <si>
    <t>Disposal in property, plant &amp; equipment and software</t>
  </si>
  <si>
    <t>Other changes and disposals</t>
  </si>
  <si>
    <t>Share repurchases for option plans</t>
  </si>
  <si>
    <t>Exercised options</t>
  </si>
  <si>
    <t>Proceeds from borrowings</t>
  </si>
  <si>
    <t>Repayments from borrowings and settlement of derivatives</t>
  </si>
  <si>
    <t>Other changes in interest-bearing current liabilities</t>
  </si>
  <si>
    <t>Net cash flow used in financing activities</t>
  </si>
  <si>
    <t>Net Cash at beginning of period</t>
  </si>
  <si>
    <t>Changes in cash</t>
  </si>
  <si>
    <t>Exchange rate difference</t>
  </si>
  <si>
    <t>Net Cash at end of period</t>
  </si>
  <si>
    <t>Bank overdrafts</t>
  </si>
  <si>
    <t>Cash at end of period</t>
  </si>
  <si>
    <t>Cash flow from operating activities</t>
  </si>
  <si>
    <t>Capital expenditures (PP&amp;E and software)</t>
  </si>
  <si>
    <t>Proceeds from real estate</t>
  </si>
  <si>
    <r>
      <t>Free cash flow</t>
    </r>
    <r>
      <rPr>
        <b/>
        <sz val="10"/>
        <rFont val="Arial"/>
        <family val="0"/>
      </rPr>
      <t>²</t>
    </r>
  </si>
  <si>
    <t>Mobile wholesale NL</t>
  </si>
  <si>
    <t>- Serviced IT workspaces</t>
  </si>
  <si>
    <t>SAC/SRC blended</t>
  </si>
  <si>
    <t>- Managed VPN (# connections)</t>
  </si>
  <si>
    <t>MTA impact: Revenues</t>
  </si>
  <si>
    <t>MTA impact: EBITDA</t>
  </si>
  <si>
    <t>- Internet Basis (8 Mb/s down - 1 Mb/s up)</t>
  </si>
  <si>
    <t>- Internet Extra (16 Mb/s down - 2 Mb/s up)</t>
  </si>
  <si>
    <t>- Internet Premium (40 Mb/s down - 3 Mb/s up)</t>
  </si>
  <si>
    <t>- Basis (8 Mb/s down - 1  Mb/s up) including national flat fee weekend/evening</t>
  </si>
  <si>
    <t>- Extra (16 Mb/s down - 2 Mb/s up) including national flat fee any time</t>
  </si>
  <si>
    <t>- Premium (40 Mb/s down and 3 Mb/s up) including national flat fee any time</t>
  </si>
  <si>
    <t>~26%</t>
  </si>
  <si>
    <t>Getronics (existing)</t>
  </si>
  <si>
    <t>Of which: W&amp;O National</t>
  </si>
  <si>
    <t>Of which: Real Estate</t>
  </si>
  <si>
    <t>Of which: iBasis</t>
  </si>
  <si>
    <t>The Netherlands (reported)</t>
  </si>
  <si>
    <t xml:space="preserve">Of which: iBasis </t>
  </si>
  <si>
    <t>Total Revenues (reported)</t>
  </si>
  <si>
    <t>Total External Revenues (reported)</t>
  </si>
  <si>
    <t xml:space="preserve">Getronics </t>
  </si>
  <si>
    <t xml:space="preserve">The Netherlands </t>
  </si>
  <si>
    <t xml:space="preserve">Revenues and Other income </t>
  </si>
  <si>
    <t>Revenues breakdown (Old)</t>
  </si>
  <si>
    <t>Expenses breakdown (Old)</t>
  </si>
  <si>
    <t>Profit and margin breakdown (Old)</t>
  </si>
  <si>
    <r>
      <t>MoU</t>
    </r>
    <r>
      <rPr>
        <b/>
        <vertAlign val="superscript"/>
        <sz val="9"/>
        <color indexed="8"/>
        <rFont val="KPN Sans"/>
        <family val="2"/>
      </rPr>
      <t>2</t>
    </r>
    <r>
      <rPr>
        <b/>
        <sz val="9"/>
        <color indexed="8"/>
        <rFont val="KPN Sans"/>
        <family val="2"/>
      </rPr>
      <t xml:space="preserve"> </t>
    </r>
    <r>
      <rPr>
        <sz val="9"/>
        <color indexed="8"/>
        <rFont val="KPN Sans"/>
        <family val="2"/>
      </rPr>
      <t>(originating, terminating)</t>
    </r>
  </si>
  <si>
    <r>
      <t>3</t>
    </r>
    <r>
      <rPr>
        <sz val="8"/>
        <rFont val="KPN Sans"/>
        <family val="2"/>
      </rPr>
      <t xml:space="preserve"> Excluding option agreements related to Reggefiber € 0.1bn </t>
    </r>
  </si>
  <si>
    <t>Other (including eliminations)</t>
  </si>
  <si>
    <t xml:space="preserve">Other </t>
  </si>
  <si>
    <t>Other gains and losses</t>
  </si>
  <si>
    <t>Total EBITDA margin</t>
  </si>
  <si>
    <t xml:space="preserve">Total EBITDA </t>
  </si>
  <si>
    <t>Dutch Telco business</t>
  </si>
  <si>
    <t>Netherlands</t>
  </si>
  <si>
    <t xml:space="preserve">Total EBITDA margin </t>
  </si>
  <si>
    <t xml:space="preserve">Other  </t>
  </si>
  <si>
    <t xml:space="preserve">- FttC (activated) </t>
  </si>
  <si>
    <r>
      <t xml:space="preserve">3 </t>
    </r>
    <r>
      <rPr>
        <sz val="8"/>
        <rFont val="KPN Sans"/>
        <family val="2"/>
      </rPr>
      <t>Line sharing -/- KPN ISP customers + KPN VoIP + KPN ADSL Only</t>
    </r>
  </si>
  <si>
    <r>
      <t>2</t>
    </r>
    <r>
      <rPr>
        <sz val="8"/>
        <rFont val="KPN Sans"/>
        <family val="2"/>
      </rPr>
      <t xml:space="preserve"> MoU restated as data customers are now excluded</t>
    </r>
  </si>
  <si>
    <r>
      <t xml:space="preserve">SMS </t>
    </r>
    <r>
      <rPr>
        <sz val="9"/>
        <color indexed="8"/>
        <rFont val="KPN Sans"/>
        <family val="2"/>
      </rPr>
      <t>(originating, per subscriber)</t>
    </r>
  </si>
  <si>
    <r>
      <t xml:space="preserve">2 </t>
    </r>
    <r>
      <rPr>
        <sz val="8"/>
        <rFont val="KPN Sans"/>
        <family val="2"/>
      </rPr>
      <t>Includes KPN ADSL connections, line sharing other telcos and KPN Bitstream</t>
    </r>
  </si>
  <si>
    <r>
      <t xml:space="preserve">- VoIP </t>
    </r>
    <r>
      <rPr>
        <vertAlign val="superscript"/>
        <sz val="8"/>
        <color indexed="8"/>
        <rFont val="KPN Sans"/>
        <family val="2"/>
      </rPr>
      <t>2</t>
    </r>
  </si>
  <si>
    <r>
      <t xml:space="preserve">- Broadband </t>
    </r>
    <r>
      <rPr>
        <vertAlign val="superscript"/>
        <sz val="8"/>
        <color indexed="8"/>
        <rFont val="KPN Sans"/>
        <family val="2"/>
      </rPr>
      <t>2</t>
    </r>
  </si>
  <si>
    <r>
      <t xml:space="preserve">Market penetration </t>
    </r>
    <r>
      <rPr>
        <b/>
        <vertAlign val="superscript"/>
        <sz val="9"/>
        <color indexed="8"/>
        <rFont val="KPN Sans"/>
        <family val="2"/>
      </rPr>
      <t>1</t>
    </r>
  </si>
  <si>
    <t>Cost of materials</t>
  </si>
  <si>
    <r>
      <t xml:space="preserve">Housing &amp; Hosting </t>
    </r>
    <r>
      <rPr>
        <sz val="8"/>
        <color indexed="8"/>
        <rFont val="KPN Sans"/>
        <family val="2"/>
      </rPr>
      <t>(* 1,000)</t>
    </r>
  </si>
  <si>
    <t>- Postpaid</t>
  </si>
  <si>
    <t>- Prepaid</t>
  </si>
  <si>
    <r>
      <t>- Prepaid</t>
    </r>
    <r>
      <rPr>
        <vertAlign val="superscript"/>
        <sz val="8"/>
        <color indexed="8"/>
        <rFont val="KPN Sans"/>
        <family val="2"/>
      </rPr>
      <t>2</t>
    </r>
  </si>
  <si>
    <t>- ARPU Postpaid</t>
  </si>
  <si>
    <t>- ARPU Prepaid</t>
  </si>
  <si>
    <t>- MoU Postpaid</t>
  </si>
  <si>
    <t>- MoU Prepaid</t>
  </si>
  <si>
    <t xml:space="preserve">- SAC/SRC Postpaid </t>
  </si>
  <si>
    <t>- SAC/SRC Prepaid</t>
  </si>
  <si>
    <t>- Gross churn Prepaid</t>
  </si>
  <si>
    <t>- Gross churn Postpaid</t>
  </si>
  <si>
    <r>
      <t>- Prepaid</t>
    </r>
    <r>
      <rPr>
        <vertAlign val="superscript"/>
        <sz val="8"/>
        <color indexed="8"/>
        <rFont val="KPN Sans"/>
        <family val="2"/>
      </rPr>
      <t>3</t>
    </r>
  </si>
  <si>
    <r>
      <t>- Prepaid</t>
    </r>
    <r>
      <rPr>
        <sz val="8"/>
        <color indexed="8"/>
        <rFont val="Arial"/>
        <family val="0"/>
      </rPr>
      <t>³</t>
    </r>
  </si>
  <si>
    <t>- SAC/SRC Postpaid</t>
  </si>
  <si>
    <r>
      <t>Belgium</t>
    </r>
    <r>
      <rPr>
        <b/>
        <vertAlign val="superscript"/>
        <sz val="8"/>
        <color indexed="9"/>
        <rFont val="KPN Sans"/>
        <family val="2"/>
      </rPr>
      <t>1</t>
    </r>
  </si>
  <si>
    <r>
      <t xml:space="preserve">Fiber </t>
    </r>
    <r>
      <rPr>
        <sz val="8"/>
        <color indexed="8"/>
        <rFont val="KPN Sans"/>
        <family val="2"/>
      </rPr>
      <t>(*1,000)</t>
    </r>
  </si>
  <si>
    <r>
      <t xml:space="preserve">2 </t>
    </r>
    <r>
      <rPr>
        <sz val="8"/>
        <rFont val="KPN Sans"/>
        <family val="2"/>
      </rPr>
      <t>Clean-up of ~300k Prepaid customers in Q1 '09; ~320k in Q2 '09</t>
    </r>
  </si>
  <si>
    <t>Of which: Mobile Wholesale NL</t>
  </si>
  <si>
    <r>
      <t>- PSTN</t>
    </r>
    <r>
      <rPr>
        <vertAlign val="superscript"/>
        <sz val="8"/>
        <color indexed="8"/>
        <rFont val="KPN Sans"/>
        <family val="2"/>
      </rPr>
      <t>2</t>
    </r>
  </si>
  <si>
    <r>
      <t>- Access</t>
    </r>
    <r>
      <rPr>
        <vertAlign val="superscript"/>
        <sz val="8"/>
        <color indexed="8"/>
        <rFont val="KPN Sans"/>
        <family val="2"/>
      </rPr>
      <t xml:space="preserve"> 3</t>
    </r>
  </si>
  <si>
    <r>
      <t>- VoIP (subscribers)</t>
    </r>
    <r>
      <rPr>
        <vertAlign val="superscript"/>
        <sz val="8"/>
        <color indexed="8"/>
        <rFont val="KPN Sans"/>
        <family val="2"/>
      </rPr>
      <t xml:space="preserve">  2</t>
    </r>
  </si>
  <si>
    <r>
      <t xml:space="preserve">- Broadband - KPN ISP Retail (subscribers)  </t>
    </r>
    <r>
      <rPr>
        <vertAlign val="superscript"/>
        <sz val="8"/>
        <color indexed="8"/>
        <rFont val="KPN Sans"/>
        <family val="2"/>
      </rPr>
      <t>2</t>
    </r>
  </si>
  <si>
    <r>
      <t xml:space="preserve">- VoIP (package broadband, voice) </t>
    </r>
    <r>
      <rPr>
        <vertAlign val="superscript"/>
        <sz val="8"/>
        <color indexed="8"/>
        <rFont val="KPN Sans"/>
        <family val="2"/>
      </rPr>
      <t>2</t>
    </r>
  </si>
  <si>
    <r>
      <t xml:space="preserve">Number of triple play packages </t>
    </r>
    <r>
      <rPr>
        <b/>
        <vertAlign val="superscript"/>
        <sz val="9"/>
        <color indexed="8"/>
        <rFont val="KPN Sans"/>
        <family val="2"/>
      </rPr>
      <t>2</t>
    </r>
    <r>
      <rPr>
        <b/>
        <sz val="9"/>
        <color indexed="8"/>
        <rFont val="KPN Sans"/>
        <family val="2"/>
      </rPr>
      <t xml:space="preserve"> </t>
    </r>
    <r>
      <rPr>
        <sz val="8"/>
        <color indexed="8"/>
        <rFont val="KPN Sans"/>
        <family val="2"/>
      </rPr>
      <t>(*1,000)</t>
    </r>
  </si>
  <si>
    <r>
      <t xml:space="preserve">Broadband ISP customers </t>
    </r>
    <r>
      <rPr>
        <b/>
        <vertAlign val="superscript"/>
        <sz val="9"/>
        <color indexed="8"/>
        <rFont val="KPN Sans"/>
        <family val="2"/>
      </rPr>
      <t>2</t>
    </r>
    <r>
      <rPr>
        <sz val="8"/>
        <color indexed="8"/>
        <rFont val="KPN Sans"/>
        <family val="2"/>
      </rPr>
      <t xml:space="preserve"> (*1,000)</t>
    </r>
  </si>
  <si>
    <r>
      <t xml:space="preserve">TV subscribers </t>
    </r>
    <r>
      <rPr>
        <b/>
        <vertAlign val="superscript"/>
        <sz val="9"/>
        <color indexed="8"/>
        <rFont val="KPN Sans"/>
        <family val="2"/>
      </rPr>
      <t>2</t>
    </r>
    <r>
      <rPr>
        <b/>
        <sz val="9"/>
        <color indexed="8"/>
        <rFont val="KPN Sans"/>
        <family val="2"/>
      </rPr>
      <t xml:space="preserve"> </t>
    </r>
    <r>
      <rPr>
        <sz val="8"/>
        <color indexed="8"/>
        <rFont val="KPN Sans"/>
        <family val="2"/>
      </rPr>
      <t>(*1,000)</t>
    </r>
  </si>
  <si>
    <r>
      <t>Wireless service revenues</t>
    </r>
    <r>
      <rPr>
        <b/>
        <sz val="8"/>
        <color indexed="8"/>
        <rFont val="KPN Sans"/>
        <family val="2"/>
      </rPr>
      <t xml:space="preserve"> </t>
    </r>
    <r>
      <rPr>
        <sz val="8"/>
        <color indexed="8"/>
        <rFont val="KPN Sans"/>
        <family val="2"/>
      </rPr>
      <t>(in m)</t>
    </r>
  </si>
  <si>
    <r>
      <t xml:space="preserve">Wireless service revenues </t>
    </r>
    <r>
      <rPr>
        <sz val="9"/>
        <color indexed="8"/>
        <rFont val="KPN Sans"/>
        <family val="2"/>
      </rPr>
      <t>(in m)</t>
    </r>
  </si>
  <si>
    <r>
      <t xml:space="preserve">Service revenues </t>
    </r>
    <r>
      <rPr>
        <sz val="8"/>
        <color indexed="8"/>
        <rFont val="KPN Sans"/>
        <family val="2"/>
      </rPr>
      <t>(in m)</t>
    </r>
  </si>
  <si>
    <r>
      <t>SMS messages</t>
    </r>
    <r>
      <rPr>
        <sz val="9"/>
        <color indexed="8"/>
        <rFont val="KPN Sans"/>
        <family val="2"/>
      </rPr>
      <t xml:space="preserve"> (in m)</t>
    </r>
  </si>
  <si>
    <r>
      <t>Workspaces</t>
    </r>
    <r>
      <rPr>
        <sz val="9"/>
        <color indexed="8"/>
        <rFont val="KPN Sans"/>
        <family val="2"/>
      </rPr>
      <t xml:space="preserve"> (in m)</t>
    </r>
  </si>
  <si>
    <r>
      <t xml:space="preserve">Wireless service revenues </t>
    </r>
    <r>
      <rPr>
        <sz val="8"/>
        <color indexed="8"/>
        <rFont val="KPN Sans"/>
        <family val="2"/>
      </rPr>
      <t>(in m)</t>
    </r>
  </si>
  <si>
    <r>
      <t xml:space="preserve">Total traffic </t>
    </r>
    <r>
      <rPr>
        <sz val="8"/>
        <color indexed="8"/>
        <rFont val="KPN Sans"/>
        <family val="2"/>
      </rPr>
      <t>(originating, terminating, in m)</t>
    </r>
  </si>
  <si>
    <t>Results and KPIs for the period ending 30 June 2010</t>
  </si>
  <si>
    <t>Q2 '10</t>
  </si>
  <si>
    <t>HY '09</t>
  </si>
  <si>
    <t>HY '10</t>
  </si>
  <si>
    <t>y-o-y</t>
  </si>
  <si>
    <t>YTD%</t>
  </si>
  <si>
    <t>Q2%</t>
  </si>
  <si>
    <t>¡</t>
  </si>
  <si>
    <t>~17%</t>
  </si>
  <si>
    <t>Bonds portfolio: Q2 2010</t>
  </si>
  <si>
    <t>Rest of World (including eliminations)</t>
  </si>
  <si>
    <t>Depreciation, Amortization and impairments</t>
  </si>
  <si>
    <t>&gt;18%</t>
  </si>
  <si>
    <r>
      <t>2</t>
    </r>
    <r>
      <rPr>
        <sz val="8"/>
        <rFont val="KPN Sans"/>
        <family val="2"/>
      </rPr>
      <t xml:space="preserve"> Current liabilities include approximately € 0.04bn of non-netted cash balances per Q2 ’10 </t>
    </r>
  </si>
  <si>
    <r>
      <t xml:space="preserve">4 </t>
    </r>
    <r>
      <rPr>
        <sz val="8"/>
        <rFont val="KPN Sans"/>
        <family val="2"/>
      </rPr>
      <t xml:space="preserve">Current liabilities include approximately € 0.04bn of non-netted cash balances per Q2 ’10 </t>
    </r>
  </si>
  <si>
    <r>
      <t>2</t>
    </r>
    <r>
      <rPr>
        <sz val="8"/>
        <rFont val="KPN Sans"/>
        <family val="2"/>
      </rPr>
      <t xml:space="preserve"> For Q1; including 13k migration from Consumer segment</t>
    </r>
  </si>
  <si>
    <r>
      <t>3</t>
    </r>
    <r>
      <rPr>
        <sz val="8"/>
        <rFont val="KPN Sans"/>
        <family val="2"/>
      </rPr>
      <t xml:space="preserve"> Increase of ARPU in Q1 due to release of deferred connection fees in Q1 '10</t>
    </r>
  </si>
  <si>
    <t>1 Apr (B)</t>
  </si>
  <si>
    <t xml:space="preserve"> Sold from July 2008 not for sale anymore</t>
  </si>
  <si>
    <t>Newly sold from July 2010</t>
  </si>
  <si>
    <t>- Basis (8 Mb/s down - 1  Mb/s up) no additional voice bundle</t>
  </si>
  <si>
    <t>- Extra (16 Mb/s down - 2 Mb/s up) no additional voice bundle</t>
  </si>
  <si>
    <t>- Premium (40 Mb/s down and 3 Mb/s up) no additional voice bundle</t>
  </si>
  <si>
    <t>(A) + (C)</t>
  </si>
  <si>
    <t>- Mobile-only</t>
  </si>
  <si>
    <r>
      <t>2</t>
    </r>
    <r>
      <rPr>
        <sz val="8"/>
        <rFont val="KPN Sans"/>
        <family val="2"/>
      </rPr>
      <t xml:space="preserve"> Including fiber</t>
    </r>
  </si>
  <si>
    <r>
      <t xml:space="preserve">- Voice - Traditional &amp; VoIP (traffic)   </t>
    </r>
    <r>
      <rPr>
        <vertAlign val="superscript"/>
        <sz val="8"/>
        <color indexed="8"/>
        <rFont val="KPN Sans"/>
        <family val="2"/>
      </rPr>
      <t>3</t>
    </r>
  </si>
  <si>
    <r>
      <t xml:space="preserve">- Traditional voice (traffic)  </t>
    </r>
    <r>
      <rPr>
        <vertAlign val="superscript"/>
        <sz val="8"/>
        <color indexed="8"/>
        <rFont val="KPN Sans"/>
        <family val="2"/>
      </rPr>
      <t>4</t>
    </r>
  </si>
  <si>
    <r>
      <t>- Traditional voice</t>
    </r>
    <r>
      <rPr>
        <vertAlign val="superscript"/>
        <sz val="8"/>
        <color indexed="8"/>
        <rFont val="KPN Sans"/>
        <family val="2"/>
      </rPr>
      <t xml:space="preserve">  5</t>
    </r>
  </si>
  <si>
    <r>
      <t xml:space="preserve">Net line loss </t>
    </r>
    <r>
      <rPr>
        <sz val="8"/>
        <color indexed="8"/>
        <rFont val="KPN Sans"/>
        <family val="2"/>
      </rPr>
      <t xml:space="preserve">(*1,000) </t>
    </r>
    <r>
      <rPr>
        <vertAlign val="superscript"/>
        <sz val="8"/>
        <color indexed="8"/>
        <rFont val="KPN Sans"/>
        <family val="2"/>
      </rPr>
      <t>6</t>
    </r>
  </si>
  <si>
    <r>
      <t>3</t>
    </r>
    <r>
      <rPr>
        <sz val="8"/>
        <rFont val="KPN Sans"/>
        <family val="2"/>
      </rPr>
      <t xml:space="preserve"> Market shares defined as share in total consumer voice (including VoIP), based on management estimates</t>
    </r>
  </si>
  <si>
    <r>
      <t>4</t>
    </r>
    <r>
      <rPr>
        <sz val="8"/>
        <rFont val="KPN Sans"/>
        <family val="2"/>
      </rPr>
      <t xml:space="preserve"> Market shares defined as share in traditional consumer voice (excluding VoIP), based on management estimates </t>
    </r>
  </si>
  <si>
    <r>
      <t>5</t>
    </r>
    <r>
      <rPr>
        <sz val="8"/>
        <rFont val="KPN Sans"/>
        <family val="2"/>
      </rPr>
      <t xml:space="preserve"> For Q1; net loss of 101k included 13k migration to Business segment</t>
    </r>
  </si>
  <si>
    <r>
      <t xml:space="preserve">6 </t>
    </r>
    <r>
      <rPr>
        <sz val="8"/>
        <rFont val="KPN Sans"/>
        <family val="2"/>
      </rPr>
      <t xml:space="preserve">Quarterly delta in PSTN/ISDN access lines + delta Consumer VoIP, ADSL Only and delta Consumer Fiber </t>
    </r>
  </si>
  <si>
    <t>iBasis (international wholesale)</t>
  </si>
  <si>
    <r>
      <t xml:space="preserve">Wholesale &amp; Operations </t>
    </r>
    <r>
      <rPr>
        <vertAlign val="superscript"/>
        <sz val="8"/>
        <color indexed="8"/>
        <rFont val="KPN Sans"/>
        <family val="2"/>
      </rPr>
      <t>1</t>
    </r>
  </si>
  <si>
    <t>&gt;1000%</t>
  </si>
  <si>
    <t>&gt;200%</t>
  </si>
  <si>
    <t>n.m.</t>
  </si>
  <si>
    <t>n.m</t>
  </si>
  <si>
    <t>&gt;500%</t>
  </si>
  <si>
    <t>&gt;100%</t>
  </si>
  <si>
    <r>
      <t>1</t>
    </r>
    <r>
      <rPr>
        <sz val="8"/>
        <rFont val="KPN Sans"/>
        <family val="2"/>
      </rPr>
      <t xml:space="preserve"> As of Q2 '10 W&amp;O figures are reported excluding iBasis. The Q1 '10 revenue impact of iBasis is corrected in Q2 '10. YTD figures show the total W&amp;O impact excluding iBasis</t>
    </r>
  </si>
  <si>
    <r>
      <t xml:space="preserve">3 </t>
    </r>
    <r>
      <rPr>
        <sz val="8"/>
        <rFont val="KPN Sans"/>
        <family val="2"/>
      </rPr>
      <t>Clean-up of 93k inactive Prepaid customers in Q1 '09: ~180k, Q2 '09: 96k: Q3 '09, Q4 '09: 176k and in Q1 '10: 208k, Q2 '10: 221k</t>
    </r>
  </si>
  <si>
    <t>&gt;50%</t>
  </si>
  <si>
    <t>&gt;80%</t>
  </si>
  <si>
    <t>~55%</t>
  </si>
  <si>
    <t>~80%</t>
  </si>
  <si>
    <t>&gt;75%</t>
  </si>
  <si>
    <r>
      <t xml:space="preserve">Unbundling </t>
    </r>
    <r>
      <rPr>
        <sz val="8"/>
        <color indexed="8"/>
        <rFont val="KPN Sans"/>
        <family val="2"/>
      </rPr>
      <t>(estimates, in m)</t>
    </r>
  </si>
  <si>
    <t>- WBA FttC (*1,000)</t>
  </si>
  <si>
    <t>- WBA FttH (*1,000)</t>
  </si>
  <si>
    <t>Facts and figures Q2 2010 External</t>
  </si>
  <si>
    <r>
      <t xml:space="preserve">- TV (subscribers) </t>
    </r>
    <r>
      <rPr>
        <vertAlign val="superscript"/>
        <sz val="8"/>
        <color indexed="8"/>
        <rFont val="KPN Sans"/>
        <family val="2"/>
      </rPr>
      <t>2</t>
    </r>
  </si>
  <si>
    <r>
      <t>IP-VPN</t>
    </r>
    <r>
      <rPr>
        <sz val="9"/>
        <color indexed="8"/>
        <rFont val="KPN Sans"/>
        <family val="2"/>
      </rPr>
      <t xml:space="preserve"> </t>
    </r>
    <r>
      <rPr>
        <sz val="8"/>
        <color indexed="8"/>
        <rFont val="KPN Sans"/>
        <family val="2"/>
      </rPr>
      <t>(* 1,000)</t>
    </r>
    <r>
      <rPr>
        <sz val="9"/>
        <color indexed="8"/>
        <rFont val="KPN Sans"/>
        <family val="2"/>
      </rPr>
      <t xml:space="preserve"> </t>
    </r>
  </si>
  <si>
    <r>
      <t>E-VPN</t>
    </r>
    <r>
      <rPr>
        <sz val="9"/>
        <color indexed="8"/>
        <rFont val="KPN Sans"/>
        <family val="2"/>
      </rPr>
      <t xml:space="preserve"> </t>
    </r>
    <r>
      <rPr>
        <sz val="8"/>
        <color indexed="8"/>
        <rFont val="KPN Sans"/>
        <family val="2"/>
      </rPr>
      <t>(* 1,000)</t>
    </r>
  </si>
  <si>
    <t>MTA impact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</si>
</sst>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0.0%"/>
    <numFmt numFmtId="181" formatCode="#,##0.0_);[Red]\(#,##0.0\)"/>
    <numFmt numFmtId="182" formatCode="[$-809]dd\ mmmm\ yyyy;@"/>
    <numFmt numFmtId="183" formatCode="_-* #,##0_-;_-* #,##0\-;_-* &quot;-&quot;??_-;_-@_-"/>
    <numFmt numFmtId="184" formatCode="[$€-2]\ #,##0"/>
    <numFmt numFmtId="185" formatCode="[$€-2]\ #,##0.00"/>
    <numFmt numFmtId="186" formatCode="#,##0.0"/>
    <numFmt numFmtId="187" formatCode="0.0"/>
    <numFmt numFmtId="188" formatCode="&quot;€&quot;\ #,##0_-"/>
    <numFmt numFmtId="189" formatCode="[$€-2]\ #,##0.00_);[Red]\([$€-2]\ #,##0.00\)"/>
    <numFmt numFmtId="190" formatCode="[$€-2]\ #,##0.0000_);[Red]\([$€-2]\ #,##0.0000\)"/>
    <numFmt numFmtId="191" formatCode="[$€-2]\ #,##0.000_);[Red]\([$€-2]\ #,##0.000\)"/>
    <numFmt numFmtId="192" formatCode="0.000%"/>
    <numFmt numFmtId="193" formatCode="#,##0.0;[Red]\-#,##0.0"/>
    <numFmt numFmtId="194" formatCode="[$€-413]\ #,##0_-;[Red][$€-413]\ #,##0\-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#,##0.0_-;[Red]#,##0.0\-"/>
    <numFmt numFmtId="199" formatCode="#,##0_-;[Red]\(#,##0\)"/>
    <numFmt numFmtId="200" formatCode="#,##0.0_-;[Red]\(#,##0.0\)"/>
    <numFmt numFmtId="201" formatCode="#,##0.00_-;[Red]\(#,##0.00\)"/>
    <numFmt numFmtId="202" formatCode="&quot;€&quot;\ #,##0_-;[Red]\(&quot;€&quot;\ #,##0\)"/>
    <numFmt numFmtId="203" formatCode="_(* #,##0.0_);_(* \(#,##0.0\);_(* &quot;-&quot;??_);_(@_)"/>
    <numFmt numFmtId="204" formatCode="_(* #,##0_);_(* \(#,##0\);_(* &quot;-&quot;??_);_(@_)"/>
    <numFmt numFmtId="205" formatCode="[$-413]dddd\ d\ mmmm\ yyyy"/>
  </numFmts>
  <fonts count="71">
    <font>
      <sz val="10"/>
      <name val="Arial"/>
      <family val="0"/>
    </font>
    <font>
      <sz val="10"/>
      <name val="KPN Sans"/>
      <family val="2"/>
    </font>
    <font>
      <sz val="8"/>
      <name val="KPN Sans"/>
      <family val="2"/>
    </font>
    <font>
      <b/>
      <sz val="12"/>
      <name val="KPN Sans"/>
      <family val="2"/>
    </font>
    <font>
      <b/>
      <sz val="12"/>
      <color indexed="8"/>
      <name val="KPN Sans"/>
      <family val="2"/>
    </font>
    <font>
      <b/>
      <sz val="8"/>
      <color indexed="9"/>
      <name val="KPN Sans"/>
      <family val="2"/>
    </font>
    <font>
      <sz val="10"/>
      <name val="KPN Arial"/>
      <family val="0"/>
    </font>
    <font>
      <b/>
      <sz val="10"/>
      <name val="KPN Sans"/>
      <family val="2"/>
    </font>
    <font>
      <b/>
      <sz val="10"/>
      <color indexed="10"/>
      <name val="KPN Sans"/>
      <family val="2"/>
    </font>
    <font>
      <b/>
      <sz val="10"/>
      <color indexed="8"/>
      <name val="KPN Sans"/>
      <family val="2"/>
    </font>
    <font>
      <b/>
      <sz val="10"/>
      <color indexed="13"/>
      <name val="KPN Sans"/>
      <family val="2"/>
    </font>
    <font>
      <sz val="10"/>
      <color indexed="8"/>
      <name val="KPN Sans"/>
      <family val="2"/>
    </font>
    <font>
      <sz val="8"/>
      <color indexed="8"/>
      <name val="KPN Sans"/>
      <family val="2"/>
    </font>
    <font>
      <b/>
      <sz val="8"/>
      <name val="KPN Sans"/>
      <family val="2"/>
    </font>
    <font>
      <vertAlign val="superscript"/>
      <sz val="8"/>
      <color indexed="8"/>
      <name val="KPN Sans"/>
      <family val="2"/>
    </font>
    <font>
      <b/>
      <sz val="8"/>
      <color indexed="8"/>
      <name val="KPN Sans"/>
      <family val="2"/>
    </font>
    <font>
      <b/>
      <vertAlign val="superscript"/>
      <sz val="10"/>
      <name val="KPN Sans"/>
      <family val="2"/>
    </font>
    <font>
      <sz val="8"/>
      <name val="Arial"/>
      <family val="0"/>
    </font>
    <font>
      <i/>
      <sz val="8"/>
      <color indexed="8"/>
      <name val="KPN Sans"/>
      <family val="2"/>
    </font>
    <font>
      <i/>
      <sz val="8"/>
      <name val="KPN Sans"/>
      <family val="2"/>
    </font>
    <font>
      <b/>
      <sz val="8"/>
      <color indexed="13"/>
      <name val="KPN Sans"/>
      <family val="2"/>
    </font>
    <font>
      <b/>
      <sz val="18"/>
      <name val="KPN Sans"/>
      <family val="2"/>
    </font>
    <font>
      <b/>
      <sz val="11"/>
      <name val="KPN Sans"/>
      <family val="2"/>
    </font>
    <font>
      <sz val="9"/>
      <name val="KPN Sans"/>
      <family val="2"/>
    </font>
    <font>
      <u val="single"/>
      <sz val="10"/>
      <color indexed="12"/>
      <name val="KPN Arial"/>
      <family val="0"/>
    </font>
    <font>
      <i/>
      <sz val="10"/>
      <name val="KPN Sans"/>
      <family val="2"/>
    </font>
    <font>
      <b/>
      <sz val="8"/>
      <color indexed="12"/>
      <name val="KPN Sans"/>
      <family val="2"/>
    </font>
    <font>
      <b/>
      <sz val="9"/>
      <color indexed="8"/>
      <name val="KPN Sans"/>
      <family val="2"/>
    </font>
    <font>
      <b/>
      <vertAlign val="superscript"/>
      <sz val="9"/>
      <color indexed="8"/>
      <name val="KPN Sans"/>
      <family val="2"/>
    </font>
    <font>
      <sz val="9"/>
      <color indexed="8"/>
      <name val="KPN Sans"/>
      <family val="2"/>
    </font>
    <font>
      <b/>
      <sz val="9"/>
      <name val="KPN Sans"/>
      <family val="2"/>
    </font>
    <font>
      <vertAlign val="superscript"/>
      <sz val="8"/>
      <name val="KPN Sans"/>
      <family val="2"/>
    </font>
    <font>
      <vertAlign val="superscript"/>
      <sz val="9"/>
      <color indexed="8"/>
      <name val="KPN Sans"/>
      <family val="2"/>
    </font>
    <font>
      <b/>
      <i/>
      <sz val="10"/>
      <color indexed="8"/>
      <name val="KPN Sans"/>
      <family val="2"/>
    </font>
    <font>
      <i/>
      <sz val="10"/>
      <color indexed="8"/>
      <name val="KPN Sans"/>
      <family val="2"/>
    </font>
    <font>
      <u val="single"/>
      <sz val="10"/>
      <color indexed="36"/>
      <name val="Arial"/>
      <family val="0"/>
    </font>
    <font>
      <b/>
      <i/>
      <sz val="9"/>
      <color indexed="8"/>
      <name val="KPN Sans"/>
      <family val="2"/>
    </font>
    <font>
      <b/>
      <sz val="10"/>
      <color indexed="12"/>
      <name val="KPN Sans"/>
      <family val="2"/>
    </font>
    <font>
      <b/>
      <i/>
      <sz val="10"/>
      <name val="KPN Sans"/>
      <family val="2"/>
    </font>
    <font>
      <b/>
      <sz val="10"/>
      <color indexed="9"/>
      <name val="KPN Sans"/>
      <family val="2"/>
    </font>
    <font>
      <sz val="10"/>
      <color indexed="8"/>
      <name val="MS Sans Serif"/>
      <family val="0"/>
    </font>
    <font>
      <sz val="10"/>
      <name val="Helv"/>
      <family val="0"/>
    </font>
    <font>
      <b/>
      <i/>
      <sz val="8"/>
      <name val="KPN Sans"/>
      <family val="2"/>
    </font>
    <font>
      <b/>
      <u val="single"/>
      <sz val="8"/>
      <name val="KPN Sans"/>
      <family val="2"/>
    </font>
    <font>
      <b/>
      <vertAlign val="superscript"/>
      <sz val="8"/>
      <color indexed="9"/>
      <name val="KPN Sans"/>
      <family val="2"/>
    </font>
    <font>
      <b/>
      <vertAlign val="superscript"/>
      <sz val="10"/>
      <color indexed="9"/>
      <name val="KPN Sans"/>
      <family val="2"/>
    </font>
    <font>
      <i/>
      <vertAlign val="superscript"/>
      <sz val="8"/>
      <color indexed="8"/>
      <name val="KPN Sans"/>
      <family val="2"/>
    </font>
    <font>
      <b/>
      <sz val="8"/>
      <color indexed="10"/>
      <name val="KPN Sans"/>
      <family val="2"/>
    </font>
    <font>
      <i/>
      <sz val="9"/>
      <color indexed="8"/>
      <name val="KPN Sans"/>
      <family val="2"/>
    </font>
    <font>
      <u val="single"/>
      <sz val="10"/>
      <color indexed="12"/>
      <name val="KPN Sans"/>
      <family val="2"/>
    </font>
    <font>
      <sz val="8"/>
      <color indexed="8"/>
      <name val="Arial"/>
      <family val="0"/>
    </font>
    <font>
      <b/>
      <sz val="9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vertAlign val="superscript"/>
      <sz val="8"/>
      <color indexed="9"/>
      <name val="KPN Sans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9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23"/>
      </right>
      <top>
        <color indexed="63"/>
      </top>
      <bottom>
        <color indexed="63"/>
      </bottom>
    </border>
  </borders>
  <cellStyleXfs count="77"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5" borderId="0" applyNumberFormat="0" applyBorder="0" applyAlignment="0" applyProtection="0"/>
    <xf numFmtId="0" fontId="53" fillId="8" borderId="0" applyNumberFormat="0" applyBorder="0" applyAlignment="0" applyProtection="0"/>
    <xf numFmtId="0" fontId="53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9" borderId="0" applyNumberFormat="0" applyBorder="0" applyAlignment="0" applyProtection="0"/>
    <xf numFmtId="0" fontId="55" fillId="3" borderId="0" applyNumberFormat="0" applyBorder="0" applyAlignment="0" applyProtection="0"/>
    <xf numFmtId="0" fontId="56" fillId="20" borderId="1" applyNumberFormat="0" applyAlignment="0" applyProtection="0"/>
    <xf numFmtId="0" fontId="5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9" fillId="4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3" fillId="7" borderId="1" applyNumberFormat="0" applyAlignment="0" applyProtection="0"/>
    <xf numFmtId="0" fontId="64" fillId="0" borderId="6" applyNumberFormat="0" applyFill="0" applyAlignment="0" applyProtection="0"/>
    <xf numFmtId="0" fontId="65" fillId="22" borderId="0" applyNumberFormat="0" applyBorder="0" applyAlignment="0" applyProtection="0"/>
    <xf numFmtId="0" fontId="6" fillId="0" borderId="0">
      <alignment/>
      <protection/>
    </xf>
    <xf numFmtId="0" fontId="4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23" borderId="7" applyNumberFormat="0" applyFont="0" applyAlignment="0" applyProtection="0"/>
    <xf numFmtId="0" fontId="66" fillId="20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Fill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1840">
    <xf numFmtId="0" fontId="0" fillId="0" borderId="0" xfId="0" applyAlignment="1">
      <alignment/>
    </xf>
    <xf numFmtId="0" fontId="1" fillId="24" borderId="0" xfId="0" applyFont="1" applyFill="1" applyBorder="1" applyAlignment="1" applyProtection="1">
      <alignment/>
      <protection/>
    </xf>
    <xf numFmtId="38" fontId="1" fillId="24" borderId="0" xfId="0" applyNumberFormat="1" applyFont="1" applyFill="1" applyBorder="1" applyAlignment="1" applyProtection="1">
      <alignment/>
      <protection/>
    </xf>
    <xf numFmtId="38" fontId="2" fillId="24" borderId="0" xfId="0" applyNumberFormat="1" applyFont="1" applyFill="1" applyBorder="1" applyAlignment="1" applyProtection="1">
      <alignment/>
      <protection/>
    </xf>
    <xf numFmtId="0" fontId="3" fillId="24" borderId="0" xfId="0" applyFont="1" applyFill="1" applyBorder="1" applyAlignment="1" applyProtection="1">
      <alignment/>
      <protection/>
    </xf>
    <xf numFmtId="0" fontId="4" fillId="25" borderId="0" xfId="0" applyNumberFormat="1" applyFont="1" applyFill="1" applyBorder="1" applyAlignment="1" applyProtection="1">
      <alignment horizontal="center"/>
      <protection/>
    </xf>
    <xf numFmtId="38" fontId="1" fillId="20" borderId="0" xfId="0" applyNumberFormat="1" applyFont="1" applyFill="1" applyBorder="1" applyAlignment="1" applyProtection="1">
      <alignment/>
      <protection/>
    </xf>
    <xf numFmtId="0" fontId="1" fillId="24" borderId="0" xfId="0" applyFont="1" applyFill="1" applyBorder="1" applyAlignment="1" applyProtection="1">
      <alignment/>
      <protection/>
    </xf>
    <xf numFmtId="38" fontId="1" fillId="20" borderId="0" xfId="0" applyNumberFormat="1" applyFont="1" applyFill="1" applyBorder="1" applyAlignment="1" applyProtection="1">
      <alignment/>
      <protection/>
    </xf>
    <xf numFmtId="38" fontId="8" fillId="20" borderId="0" xfId="0" applyNumberFormat="1" applyFont="1" applyFill="1" applyBorder="1" applyAlignment="1" applyProtection="1">
      <alignment/>
      <protection/>
    </xf>
    <xf numFmtId="0" fontId="9" fillId="26" borderId="0" xfId="0" applyNumberFormat="1" applyFont="1" applyFill="1" applyBorder="1" applyAlignment="1" applyProtection="1">
      <alignment horizontal="center"/>
      <protection/>
    </xf>
    <xf numFmtId="38" fontId="2" fillId="27" borderId="0" xfId="0" applyNumberFormat="1" applyFont="1" applyFill="1" applyBorder="1" applyAlignment="1" applyProtection="1">
      <alignment/>
      <protection/>
    </xf>
    <xf numFmtId="0" fontId="9" fillId="25" borderId="0" xfId="0" applyNumberFormat="1" applyFont="1" applyFill="1" applyBorder="1" applyAlignment="1" applyProtection="1">
      <alignment horizontal="right"/>
      <protection/>
    </xf>
    <xf numFmtId="0" fontId="9" fillId="25" borderId="0" xfId="0" applyNumberFormat="1" applyFont="1" applyFill="1" applyBorder="1" applyAlignment="1" applyProtection="1">
      <alignment horizontal="center"/>
      <protection/>
    </xf>
    <xf numFmtId="38" fontId="2" fillId="20" borderId="0" xfId="0" applyNumberFormat="1" applyFont="1" applyFill="1" applyBorder="1" applyAlignment="1" applyProtection="1">
      <alignment/>
      <protection/>
    </xf>
    <xf numFmtId="38" fontId="11" fillId="25" borderId="0" xfId="0" applyNumberFormat="1" applyFont="1" applyFill="1" applyBorder="1" applyAlignment="1" applyProtection="1">
      <alignment/>
      <protection/>
    </xf>
    <xf numFmtId="38" fontId="12" fillId="25" borderId="0" xfId="0" applyNumberFormat="1" applyFont="1" applyFill="1" applyBorder="1" applyAlignment="1" applyProtection="1">
      <alignment horizontal="left"/>
      <protection/>
    </xf>
    <xf numFmtId="0" fontId="7" fillId="24" borderId="0" xfId="0" applyFont="1" applyFill="1" applyBorder="1" applyAlignment="1" applyProtection="1">
      <alignment/>
      <protection/>
    </xf>
    <xf numFmtId="38" fontId="7" fillId="20" borderId="0" xfId="0" applyNumberFormat="1" applyFont="1" applyFill="1" applyBorder="1" applyAlignment="1" applyProtection="1">
      <alignment/>
      <protection/>
    </xf>
    <xf numFmtId="38" fontId="13" fillId="27" borderId="0" xfId="0" applyNumberFormat="1" applyFont="1" applyFill="1" applyBorder="1" applyAlignment="1" applyProtection="1">
      <alignment/>
      <protection/>
    </xf>
    <xf numFmtId="38" fontId="13" fillId="20" borderId="0" xfId="0" applyNumberFormat="1" applyFont="1" applyFill="1" applyBorder="1" applyAlignment="1" applyProtection="1">
      <alignment/>
      <protection/>
    </xf>
    <xf numFmtId="38" fontId="12" fillId="25" borderId="0" xfId="0" applyNumberFormat="1" applyFont="1" applyFill="1" applyBorder="1" applyAlignment="1" applyProtection="1">
      <alignment/>
      <protection/>
    </xf>
    <xf numFmtId="38" fontId="2" fillId="25" borderId="0" xfId="0" applyNumberFormat="1" applyFont="1" applyFill="1" applyBorder="1" applyAlignment="1" applyProtection="1">
      <alignment horizontal="left"/>
      <protection/>
    </xf>
    <xf numFmtId="38" fontId="7" fillId="20" borderId="0" xfId="0" applyNumberFormat="1" applyFont="1" applyFill="1" applyBorder="1" applyAlignment="1" applyProtection="1">
      <alignment wrapText="1"/>
      <protection/>
    </xf>
    <xf numFmtId="38" fontId="15" fillId="25" borderId="0" xfId="0" applyNumberFormat="1" applyFont="1" applyFill="1" applyBorder="1" applyAlignment="1" applyProtection="1">
      <alignment horizontal="left"/>
      <protection/>
    </xf>
    <xf numFmtId="38" fontId="12" fillId="26" borderId="0" xfId="0" applyNumberFormat="1" applyFont="1" applyFill="1" applyBorder="1" applyAlignment="1" applyProtection="1">
      <alignment/>
      <protection/>
    </xf>
    <xf numFmtId="38" fontId="2" fillId="20" borderId="0" xfId="0" applyNumberFormat="1" applyFont="1" applyFill="1" applyBorder="1" applyAlignment="1" applyProtection="1">
      <alignment wrapText="1"/>
      <protection/>
    </xf>
    <xf numFmtId="38" fontId="2" fillId="20" borderId="0" xfId="0" applyNumberFormat="1" applyFont="1" applyFill="1" applyBorder="1" applyAlignment="1" applyProtection="1" quotePrefix="1">
      <alignment wrapText="1"/>
      <protection/>
    </xf>
    <xf numFmtId="9" fontId="2" fillId="24" borderId="0" xfId="0" applyNumberFormat="1" applyFont="1" applyFill="1" applyBorder="1" applyAlignment="1" applyProtection="1">
      <alignment/>
      <protection/>
    </xf>
    <xf numFmtId="38" fontId="1" fillId="28" borderId="0" xfId="0" applyNumberFormat="1" applyFont="1" applyFill="1" applyAlignment="1" applyProtection="1">
      <alignment/>
      <protection/>
    </xf>
    <xf numFmtId="0" fontId="1" fillId="24" borderId="0" xfId="0" applyFont="1" applyFill="1" applyAlignment="1" applyProtection="1">
      <alignment/>
      <protection/>
    </xf>
    <xf numFmtId="38" fontId="1" fillId="24" borderId="0" xfId="0" applyNumberFormat="1" applyFont="1" applyFill="1" applyAlignment="1" applyProtection="1">
      <alignment/>
      <protection/>
    </xf>
    <xf numFmtId="38" fontId="2" fillId="24" borderId="0" xfId="0" applyNumberFormat="1" applyFont="1" applyFill="1" applyAlignment="1" applyProtection="1">
      <alignment/>
      <protection/>
    </xf>
    <xf numFmtId="180" fontId="2" fillId="24" borderId="0" xfId="0" applyNumberFormat="1" applyFont="1" applyFill="1" applyAlignment="1" applyProtection="1">
      <alignment/>
      <protection/>
    </xf>
    <xf numFmtId="9" fontId="2" fillId="24" borderId="0" xfId="0" applyNumberFormat="1" applyFont="1" applyFill="1" applyAlignment="1" applyProtection="1">
      <alignment/>
      <protection/>
    </xf>
    <xf numFmtId="0" fontId="3" fillId="24" borderId="0" xfId="0" applyFont="1" applyFill="1" applyAlignment="1" applyProtection="1">
      <alignment/>
      <protection/>
    </xf>
    <xf numFmtId="182" fontId="1" fillId="28" borderId="0" xfId="0" applyNumberFormat="1" applyFont="1" applyFill="1" applyAlignment="1" applyProtection="1" quotePrefix="1">
      <alignment/>
      <protection/>
    </xf>
    <xf numFmtId="38" fontId="21" fillId="28" borderId="0" xfId="0" applyNumberFormat="1" applyFont="1" applyFill="1" applyAlignment="1" applyProtection="1">
      <alignment/>
      <protection/>
    </xf>
    <xf numFmtId="38" fontId="7" fillId="28" borderId="0" xfId="0" applyNumberFormat="1" applyFont="1" applyFill="1" applyAlignment="1" applyProtection="1">
      <alignment/>
      <protection/>
    </xf>
    <xf numFmtId="38" fontId="1" fillId="28" borderId="0" xfId="0" applyNumberFormat="1" applyFont="1" applyFill="1" applyAlignment="1" applyProtection="1">
      <alignment vertical="center"/>
      <protection/>
    </xf>
    <xf numFmtId="0" fontId="7" fillId="24" borderId="0" xfId="0" applyFont="1" applyFill="1" applyAlignment="1" applyProtection="1">
      <alignment/>
      <protection/>
    </xf>
    <xf numFmtId="38" fontId="23" fillId="28" borderId="0" xfId="0" applyNumberFormat="1" applyFont="1" applyFill="1" applyAlignment="1" applyProtection="1">
      <alignment/>
      <protection/>
    </xf>
    <xf numFmtId="38" fontId="1" fillId="24" borderId="0" xfId="0" applyNumberFormat="1" applyFont="1" applyFill="1" applyBorder="1" applyAlignment="1" applyProtection="1">
      <alignment/>
      <protection/>
    </xf>
    <xf numFmtId="38" fontId="2" fillId="24" borderId="0" xfId="0" applyNumberFormat="1" applyFont="1" applyFill="1" applyBorder="1" applyAlignment="1" applyProtection="1">
      <alignment/>
      <protection/>
    </xf>
    <xf numFmtId="0" fontId="3" fillId="24" borderId="0" xfId="0" applyFont="1" applyFill="1" applyBorder="1" applyAlignment="1" applyProtection="1">
      <alignment/>
      <protection/>
    </xf>
    <xf numFmtId="38" fontId="2" fillId="20" borderId="0" xfId="0" applyNumberFormat="1" applyFont="1" applyFill="1" applyBorder="1" applyAlignment="1" applyProtection="1">
      <alignment/>
      <protection/>
    </xf>
    <xf numFmtId="38" fontId="2" fillId="27" borderId="0" xfId="0" applyNumberFormat="1" applyFont="1" applyFill="1" applyBorder="1" applyAlignment="1" applyProtection="1">
      <alignment/>
      <protection/>
    </xf>
    <xf numFmtId="9" fontId="2" fillId="24" borderId="0" xfId="0" applyNumberFormat="1" applyFont="1" applyFill="1" applyBorder="1" applyAlignment="1" applyProtection="1">
      <alignment/>
      <protection/>
    </xf>
    <xf numFmtId="0" fontId="7" fillId="24" borderId="0" xfId="0" applyFont="1" applyFill="1" applyBorder="1" applyAlignment="1" applyProtection="1">
      <alignment/>
      <protection/>
    </xf>
    <xf numFmtId="38" fontId="7" fillId="20" borderId="0" xfId="0" applyNumberFormat="1" applyFont="1" applyFill="1" applyBorder="1" applyAlignment="1" applyProtection="1">
      <alignment/>
      <protection/>
    </xf>
    <xf numFmtId="0" fontId="25" fillId="24" borderId="0" xfId="0" applyFont="1" applyFill="1" applyBorder="1" applyAlignment="1" applyProtection="1">
      <alignment/>
      <protection/>
    </xf>
    <xf numFmtId="38" fontId="25" fillId="20" borderId="0" xfId="0" applyNumberFormat="1" applyFont="1" applyFill="1" applyBorder="1" applyAlignment="1" applyProtection="1">
      <alignment/>
      <protection/>
    </xf>
    <xf numFmtId="38" fontId="2" fillId="28" borderId="0" xfId="0" applyNumberFormat="1" applyFont="1" applyFill="1" applyBorder="1" applyAlignment="1" applyProtection="1">
      <alignment/>
      <protection/>
    </xf>
    <xf numFmtId="38" fontId="7" fillId="20" borderId="0" xfId="0" applyNumberFormat="1" applyFont="1" applyFill="1" applyBorder="1" applyAlignment="1" applyProtection="1">
      <alignment horizontal="left"/>
      <protection/>
    </xf>
    <xf numFmtId="38" fontId="9" fillId="25" borderId="0" xfId="0" applyNumberFormat="1" applyFont="1" applyFill="1" applyBorder="1" applyAlignment="1" applyProtection="1">
      <alignment horizontal="left"/>
      <protection/>
    </xf>
    <xf numFmtId="0" fontId="25" fillId="24" borderId="0" xfId="0" applyFont="1" applyFill="1" applyBorder="1" applyAlignment="1" applyProtection="1">
      <alignment/>
      <protection/>
    </xf>
    <xf numFmtId="38" fontId="25" fillId="20" borderId="0" xfId="0" applyNumberFormat="1" applyFont="1" applyFill="1" applyBorder="1" applyAlignment="1" applyProtection="1">
      <alignment/>
      <protection/>
    </xf>
    <xf numFmtId="0" fontId="1" fillId="28" borderId="0" xfId="0" applyFont="1" applyFill="1" applyAlignment="1" applyProtection="1">
      <alignment/>
      <protection/>
    </xf>
    <xf numFmtId="38" fontId="2" fillId="28" borderId="0" xfId="0" applyNumberFormat="1" applyFont="1" applyFill="1" applyAlignment="1" applyProtection="1">
      <alignment/>
      <protection/>
    </xf>
    <xf numFmtId="9" fontId="2" fillId="28" borderId="0" xfId="0" applyNumberFormat="1" applyFont="1" applyFill="1" applyBorder="1" applyAlignment="1" applyProtection="1">
      <alignment/>
      <protection/>
    </xf>
    <xf numFmtId="0" fontId="1" fillId="28" borderId="0" xfId="0" applyFont="1" applyFill="1" applyBorder="1" applyAlignment="1" applyProtection="1">
      <alignment/>
      <protection/>
    </xf>
    <xf numFmtId="0" fontId="1" fillId="20" borderId="0" xfId="0" applyFont="1" applyFill="1" applyBorder="1" applyAlignment="1" applyProtection="1">
      <alignment/>
      <protection/>
    </xf>
    <xf numFmtId="38" fontId="2" fillId="28" borderId="0" xfId="0" applyNumberFormat="1" applyFont="1" applyFill="1" applyBorder="1" applyAlignment="1" applyProtection="1">
      <alignment/>
      <protection/>
    </xf>
    <xf numFmtId="0" fontId="2" fillId="24" borderId="0" xfId="66" applyFont="1" applyFill="1" applyProtection="1">
      <alignment/>
      <protection/>
    </xf>
    <xf numFmtId="38" fontId="2" fillId="24" borderId="0" xfId="66" applyNumberFormat="1" applyFont="1" applyFill="1" applyProtection="1">
      <alignment/>
      <protection/>
    </xf>
    <xf numFmtId="38" fontId="15" fillId="20" borderId="0" xfId="66" applyNumberFormat="1" applyFont="1" applyFill="1" applyProtection="1">
      <alignment/>
      <protection/>
    </xf>
    <xf numFmtId="0" fontId="5" fillId="17" borderId="0" xfId="71" applyFont="1" applyFill="1" applyBorder="1" applyAlignment="1" applyProtection="1">
      <alignment horizontal="left"/>
      <protection/>
    </xf>
    <xf numFmtId="0" fontId="15" fillId="25" borderId="0" xfId="66" applyNumberFormat="1" applyFont="1" applyFill="1" applyBorder="1" applyAlignment="1" applyProtection="1">
      <alignment horizontal="center"/>
      <protection/>
    </xf>
    <xf numFmtId="0" fontId="13" fillId="20" borderId="0" xfId="71" applyFont="1" applyFill="1" applyAlignment="1" applyProtection="1">
      <alignment horizontal="right"/>
      <protection/>
    </xf>
    <xf numFmtId="0" fontId="27" fillId="25" borderId="10" xfId="71" applyFont="1" applyFill="1" applyBorder="1" applyAlignment="1" applyProtection="1">
      <alignment/>
      <protection/>
    </xf>
    <xf numFmtId="0" fontId="1" fillId="24" borderId="0" xfId="64" applyFont="1" applyFill="1" applyProtection="1">
      <alignment/>
      <protection/>
    </xf>
    <xf numFmtId="3" fontId="9" fillId="25" borderId="0" xfId="64" applyNumberFormat="1" applyFont="1" applyFill="1" applyBorder="1" applyAlignment="1" applyProtection="1">
      <alignment horizontal="center"/>
      <protection/>
    </xf>
    <xf numFmtId="0" fontId="12" fillId="25" borderId="0" xfId="71" applyFont="1" applyFill="1" applyBorder="1" applyAlignment="1" applyProtection="1">
      <alignment/>
      <protection/>
    </xf>
    <xf numFmtId="0" fontId="27" fillId="25" borderId="0" xfId="64" applyNumberFormat="1" applyFont="1" applyFill="1" applyBorder="1" applyAlignment="1" applyProtection="1">
      <alignment horizontal="center"/>
      <protection/>
    </xf>
    <xf numFmtId="0" fontId="12" fillId="25" borderId="0" xfId="71" applyFont="1" applyFill="1" applyBorder="1" applyAlignment="1" applyProtection="1" quotePrefix="1">
      <alignment/>
      <protection/>
    </xf>
    <xf numFmtId="0" fontId="27" fillId="25" borderId="0" xfId="71" applyFont="1" applyFill="1" applyBorder="1" applyAlignment="1" applyProtection="1">
      <alignment/>
      <protection/>
    </xf>
    <xf numFmtId="0" fontId="27" fillId="25" borderId="11" xfId="71" applyFont="1" applyFill="1" applyBorder="1" applyAlignment="1" applyProtection="1">
      <alignment/>
      <protection/>
    </xf>
    <xf numFmtId="0" fontId="31" fillId="28" borderId="0" xfId="71" applyFont="1" applyFill="1" applyProtection="1">
      <alignment/>
      <protection hidden="1"/>
    </xf>
    <xf numFmtId="0" fontId="31" fillId="28" borderId="0" xfId="71" applyFont="1" applyFill="1" applyAlignment="1" applyProtection="1">
      <alignment horizontal="left"/>
      <protection hidden="1"/>
    </xf>
    <xf numFmtId="38" fontId="2" fillId="28" borderId="0" xfId="65" applyNumberFormat="1" applyFont="1" applyFill="1" applyProtection="1">
      <alignment/>
      <protection/>
    </xf>
    <xf numFmtId="38" fontId="12" fillId="25" borderId="0" xfId="71" applyNumberFormat="1" applyFont="1" applyFill="1" applyBorder="1" applyAlignment="1" applyProtection="1">
      <alignment/>
      <protection/>
    </xf>
    <xf numFmtId="9" fontId="12" fillId="25" borderId="0" xfId="71" applyNumberFormat="1" applyFont="1" applyFill="1" applyBorder="1" applyAlignment="1" applyProtection="1">
      <alignment/>
      <protection/>
    </xf>
    <xf numFmtId="9" fontId="29" fillId="25" borderId="0" xfId="71" applyNumberFormat="1" applyFont="1" applyFill="1" applyBorder="1" applyAlignment="1" applyProtection="1">
      <alignment/>
      <protection/>
    </xf>
    <xf numFmtId="0" fontId="27" fillId="25" borderId="0" xfId="71" applyNumberFormat="1" applyFont="1" applyFill="1" applyBorder="1" applyAlignment="1" applyProtection="1">
      <alignment/>
      <protection/>
    </xf>
    <xf numFmtId="49" fontId="12" fillId="25" borderId="0" xfId="71" applyNumberFormat="1" applyFont="1" applyFill="1" applyBorder="1" applyAlignment="1" applyProtection="1">
      <alignment/>
      <protection/>
    </xf>
    <xf numFmtId="49" fontId="2" fillId="24" borderId="0" xfId="66" applyNumberFormat="1" applyFont="1" applyFill="1" applyProtection="1">
      <alignment/>
      <protection/>
    </xf>
    <xf numFmtId="49" fontId="1" fillId="24" borderId="0" xfId="63" applyNumberFormat="1" applyFont="1" applyFill="1" applyProtection="1">
      <alignment/>
      <protection/>
    </xf>
    <xf numFmtId="0" fontId="27" fillId="25" borderId="0" xfId="63" applyNumberFormat="1" applyFont="1" applyFill="1" applyBorder="1" applyAlignment="1" applyProtection="1">
      <alignment horizontal="center"/>
      <protection/>
    </xf>
    <xf numFmtId="3" fontId="9" fillId="25" borderId="0" xfId="63" applyNumberFormat="1" applyFont="1" applyFill="1" applyBorder="1" applyAlignment="1" applyProtection="1">
      <alignment horizontal="center"/>
      <protection/>
    </xf>
    <xf numFmtId="0" fontId="29" fillId="25" borderId="0" xfId="71" applyFont="1" applyFill="1" applyBorder="1" applyAlignment="1" applyProtection="1">
      <alignment/>
      <protection/>
    </xf>
    <xf numFmtId="0" fontId="12" fillId="29" borderId="0" xfId="71" applyFont="1" applyFill="1" applyBorder="1" applyAlignment="1" applyProtection="1">
      <alignment horizontal="center"/>
      <protection/>
    </xf>
    <xf numFmtId="0" fontId="15" fillId="25" borderId="0" xfId="64" applyNumberFormat="1" applyFont="1" applyFill="1" applyBorder="1" applyAlignment="1" applyProtection="1">
      <alignment horizontal="center"/>
      <protection/>
    </xf>
    <xf numFmtId="38" fontId="13" fillId="28" borderId="0" xfId="65" applyNumberFormat="1" applyFont="1" applyFill="1" applyAlignment="1" applyProtection="1">
      <alignment horizontal="center"/>
      <protection/>
    </xf>
    <xf numFmtId="0" fontId="12" fillId="26" borderId="0" xfId="71" applyFont="1" applyFill="1" applyBorder="1" applyAlignment="1" applyProtection="1">
      <alignment/>
      <protection/>
    </xf>
    <xf numFmtId="38" fontId="2" fillId="24" borderId="0" xfId="63" applyNumberFormat="1" applyFont="1" applyFill="1" applyProtection="1">
      <alignment/>
      <protection/>
    </xf>
    <xf numFmtId="38" fontId="2" fillId="24" borderId="0" xfId="63" applyNumberFormat="1" applyFont="1" applyFill="1" applyBorder="1" applyProtection="1">
      <alignment/>
      <protection/>
    </xf>
    <xf numFmtId="0" fontId="2" fillId="24" borderId="0" xfId="66" applyFont="1" applyFill="1" applyBorder="1" applyProtection="1">
      <alignment/>
      <protection/>
    </xf>
    <xf numFmtId="38" fontId="13" fillId="20" borderId="0" xfId="64" applyNumberFormat="1" applyFont="1" applyFill="1" applyProtection="1">
      <alignment/>
      <protection/>
    </xf>
    <xf numFmtId="38" fontId="2" fillId="20" borderId="0" xfId="64" applyNumberFormat="1" applyFont="1" applyFill="1" applyProtection="1">
      <alignment/>
      <protection/>
    </xf>
    <xf numFmtId="0" fontId="1" fillId="24" borderId="0" xfId="64" applyFont="1" applyFill="1" applyBorder="1" applyProtection="1">
      <alignment/>
      <protection/>
    </xf>
    <xf numFmtId="0" fontId="1" fillId="24" borderId="0" xfId="63" applyFont="1" applyFill="1" applyProtection="1">
      <alignment/>
      <protection/>
    </xf>
    <xf numFmtId="0" fontId="1" fillId="24" borderId="0" xfId="63" applyFont="1" applyFill="1" applyBorder="1" applyProtection="1">
      <alignment/>
      <protection/>
    </xf>
    <xf numFmtId="0" fontId="1" fillId="24" borderId="0" xfId="62" applyFont="1" applyFill="1" applyProtection="1">
      <alignment/>
      <protection/>
    </xf>
    <xf numFmtId="3" fontId="9" fillId="25" borderId="0" xfId="62" applyNumberFormat="1" applyFont="1" applyFill="1" applyBorder="1" applyAlignment="1" applyProtection="1">
      <alignment horizontal="center"/>
      <protection/>
    </xf>
    <xf numFmtId="0" fontId="9" fillId="25" borderId="0" xfId="62" applyNumberFormat="1" applyFont="1" applyFill="1" applyBorder="1" applyAlignment="1" applyProtection="1">
      <alignment horizontal="center"/>
      <protection/>
    </xf>
    <xf numFmtId="0" fontId="27" fillId="25" borderId="0" xfId="62" applyNumberFormat="1" applyFont="1" applyFill="1" applyBorder="1" applyAlignment="1" applyProtection="1">
      <alignment horizontal="center"/>
      <protection/>
    </xf>
    <xf numFmtId="0" fontId="2" fillId="28" borderId="0" xfId="71" applyFont="1" applyFill="1" applyProtection="1">
      <alignment/>
      <protection/>
    </xf>
    <xf numFmtId="38" fontId="2" fillId="24" borderId="0" xfId="62" applyNumberFormat="1" applyFont="1" applyFill="1" applyProtection="1">
      <alignment/>
      <protection/>
    </xf>
    <xf numFmtId="38" fontId="2" fillId="24" borderId="0" xfId="62" applyNumberFormat="1" applyFont="1" applyFill="1" applyBorder="1" applyProtection="1">
      <alignment/>
      <protection/>
    </xf>
    <xf numFmtId="0" fontId="1" fillId="24" borderId="0" xfId="62" applyFont="1" applyFill="1" applyBorder="1" applyProtection="1">
      <alignment/>
      <protection/>
    </xf>
    <xf numFmtId="0" fontId="2" fillId="28" borderId="0" xfId="71" applyFont="1" applyFill="1" applyBorder="1" applyProtection="1">
      <alignment/>
      <protection/>
    </xf>
    <xf numFmtId="3" fontId="9" fillId="25" borderId="0" xfId="0" applyNumberFormat="1" applyFont="1" applyFill="1" applyBorder="1" applyAlignment="1" applyProtection="1">
      <alignment horizontal="center"/>
      <protection/>
    </xf>
    <xf numFmtId="3" fontId="27" fillId="25" borderId="12" xfId="71" applyNumberFormat="1" applyFont="1" applyFill="1" applyBorder="1" applyAlignment="1" applyProtection="1">
      <alignment/>
      <protection/>
    </xf>
    <xf numFmtId="3" fontId="27" fillId="26" borderId="12" xfId="71" applyNumberFormat="1" applyFont="1" applyFill="1" applyBorder="1" applyAlignment="1" applyProtection="1">
      <alignment/>
      <protection/>
    </xf>
    <xf numFmtId="0" fontId="1" fillId="24" borderId="0" xfId="66" applyFont="1" applyFill="1" applyProtection="1">
      <alignment/>
      <protection/>
    </xf>
    <xf numFmtId="49" fontId="23" fillId="24" borderId="0" xfId="63" applyNumberFormat="1" applyFont="1" applyFill="1" applyProtection="1">
      <alignment/>
      <protection/>
    </xf>
    <xf numFmtId="0" fontId="15" fillId="25" borderId="0" xfId="0" applyNumberFormat="1" applyFont="1" applyFill="1" applyBorder="1" applyAlignment="1" applyProtection="1">
      <alignment horizontal="center"/>
      <protection/>
    </xf>
    <xf numFmtId="3" fontId="12" fillId="25" borderId="13" xfId="71" applyNumberFormat="1" applyFont="1" applyFill="1" applyBorder="1" applyAlignment="1" applyProtection="1">
      <alignment horizontal="right"/>
      <protection/>
    </xf>
    <xf numFmtId="38" fontId="34" fillId="25" borderId="0" xfId="0" applyNumberFormat="1" applyFont="1" applyFill="1" applyBorder="1" applyAlignment="1" applyProtection="1">
      <alignment/>
      <protection/>
    </xf>
    <xf numFmtId="0" fontId="1" fillId="28" borderId="0" xfId="0" applyFont="1" applyFill="1" applyAlignment="1" applyProtection="1">
      <alignment horizontal="left"/>
      <protection/>
    </xf>
    <xf numFmtId="0" fontId="22" fillId="28" borderId="0" xfId="0" applyFont="1" applyFill="1" applyAlignment="1" applyProtection="1">
      <alignment horizontal="left"/>
      <protection/>
    </xf>
    <xf numFmtId="38" fontId="1" fillId="20" borderId="14" xfId="0" applyNumberFormat="1" applyFont="1" applyFill="1" applyBorder="1" applyAlignment="1" applyProtection="1">
      <alignment/>
      <protection/>
    </xf>
    <xf numFmtId="0" fontId="4" fillId="25" borderId="14" xfId="0" applyNumberFormat="1" applyFont="1" applyFill="1" applyBorder="1" applyAlignment="1" applyProtection="1">
      <alignment horizontal="center"/>
      <protection/>
    </xf>
    <xf numFmtId="38" fontId="7" fillId="20" borderId="15" xfId="0" applyNumberFormat="1" applyFont="1" applyFill="1" applyBorder="1" applyAlignment="1" applyProtection="1">
      <alignment/>
      <protection/>
    </xf>
    <xf numFmtId="0" fontId="5" fillId="17" borderId="15" xfId="71" applyFont="1" applyFill="1" applyBorder="1" applyAlignment="1" applyProtection="1">
      <alignment horizontal="center"/>
      <protection/>
    </xf>
    <xf numFmtId="38" fontId="31" fillId="28" borderId="0" xfId="0" applyNumberFormat="1" applyFont="1" applyFill="1" applyAlignment="1">
      <alignment/>
    </xf>
    <xf numFmtId="0" fontId="1" fillId="0" borderId="0" xfId="0" applyFont="1" applyAlignment="1">
      <alignment/>
    </xf>
    <xf numFmtId="0" fontId="2" fillId="20" borderId="0" xfId="0" applyFont="1" applyFill="1" applyBorder="1" applyAlignment="1" applyProtection="1">
      <alignment/>
      <protection/>
    </xf>
    <xf numFmtId="0" fontId="1" fillId="28" borderId="0" xfId="0" applyFont="1" applyFill="1" applyAlignment="1">
      <alignment/>
    </xf>
    <xf numFmtId="0" fontId="1" fillId="28" borderId="0" xfId="0" applyFont="1" applyFill="1" applyBorder="1" applyAlignment="1">
      <alignment/>
    </xf>
    <xf numFmtId="0" fontId="31" fillId="28" borderId="0" xfId="0" applyFont="1" applyFill="1" applyAlignment="1">
      <alignment/>
    </xf>
    <xf numFmtId="38" fontId="18" fillId="25" borderId="0" xfId="0" applyNumberFormat="1" applyFont="1" applyFill="1" applyBorder="1" applyAlignment="1" applyProtection="1">
      <alignment horizontal="left" indent="1"/>
      <protection/>
    </xf>
    <xf numFmtId="38" fontId="10" fillId="20" borderId="0" xfId="0" applyNumberFormat="1" applyFont="1" applyFill="1" applyBorder="1" applyAlignment="1" applyProtection="1">
      <alignment/>
      <protection/>
    </xf>
    <xf numFmtId="0" fontId="2" fillId="28" borderId="0" xfId="0" applyFont="1" applyFill="1" applyAlignment="1">
      <alignment/>
    </xf>
    <xf numFmtId="0" fontId="36" fillId="28" borderId="0" xfId="0" applyFont="1" applyFill="1" applyAlignment="1" applyProtection="1">
      <alignment/>
      <protection/>
    </xf>
    <xf numFmtId="0" fontId="23" fillId="28" borderId="0" xfId="0" applyFont="1" applyFill="1" applyAlignment="1" applyProtection="1">
      <alignment/>
      <protection/>
    </xf>
    <xf numFmtId="0" fontId="29" fillId="28" borderId="0" xfId="0" applyFont="1" applyFill="1" applyAlignment="1" applyProtection="1">
      <alignment/>
      <protection/>
    </xf>
    <xf numFmtId="0" fontId="11" fillId="28" borderId="0" xfId="0" applyFont="1" applyFill="1" applyAlignment="1" applyProtection="1">
      <alignment/>
      <protection/>
    </xf>
    <xf numFmtId="38" fontId="37" fillId="20" borderId="0" xfId="0" applyNumberFormat="1" applyFont="1" applyFill="1" applyBorder="1" applyAlignment="1" applyProtection="1">
      <alignment/>
      <protection/>
    </xf>
    <xf numFmtId="0" fontId="2" fillId="28" borderId="0" xfId="62" applyFont="1" applyFill="1">
      <alignment/>
      <protection/>
    </xf>
    <xf numFmtId="0" fontId="2" fillId="28" borderId="0" xfId="62" applyFont="1" applyFill="1" applyAlignment="1">
      <alignment horizontal="center"/>
      <protection/>
    </xf>
    <xf numFmtId="0" fontId="2" fillId="28" borderId="0" xfId="62" applyFont="1" applyFill="1" applyBorder="1">
      <alignment/>
      <protection/>
    </xf>
    <xf numFmtId="38" fontId="38" fillId="20" borderId="0" xfId="0" applyNumberFormat="1" applyFont="1" applyFill="1" applyBorder="1" applyAlignment="1" applyProtection="1">
      <alignment/>
      <protection/>
    </xf>
    <xf numFmtId="0" fontId="2" fillId="28" borderId="0" xfId="0" applyFont="1" applyFill="1" applyBorder="1" applyAlignment="1">
      <alignment/>
    </xf>
    <xf numFmtId="38" fontId="18" fillId="25" borderId="0" xfId="0" applyNumberFormat="1" applyFont="1" applyFill="1" applyBorder="1" applyAlignment="1" applyProtection="1">
      <alignment horizontal="left"/>
      <protection/>
    </xf>
    <xf numFmtId="0" fontId="1" fillId="0" borderId="0" xfId="0" applyFont="1" applyBorder="1" applyAlignment="1">
      <alignment/>
    </xf>
    <xf numFmtId="38" fontId="30" fillId="20" borderId="0" xfId="0" applyNumberFormat="1" applyFont="1" applyFill="1" applyBorder="1" applyAlignment="1" applyProtection="1">
      <alignment/>
      <protection/>
    </xf>
    <xf numFmtId="0" fontId="2" fillId="0" borderId="0" xfId="0" applyFont="1" applyAlignment="1">
      <alignment/>
    </xf>
    <xf numFmtId="38" fontId="2" fillId="20" borderId="16" xfId="0" applyNumberFormat="1" applyFont="1" applyFill="1" applyBorder="1" applyAlignment="1" applyProtection="1">
      <alignment/>
      <protection/>
    </xf>
    <xf numFmtId="38" fontId="11" fillId="25" borderId="17" xfId="0" applyNumberFormat="1" applyFont="1" applyFill="1" applyBorder="1" applyAlignment="1" applyProtection="1">
      <alignment/>
      <protection/>
    </xf>
    <xf numFmtId="38" fontId="30" fillId="20" borderId="10" xfId="0" applyNumberFormat="1" applyFont="1" applyFill="1" applyBorder="1" applyAlignment="1" applyProtection="1">
      <alignment/>
      <protection/>
    </xf>
    <xf numFmtId="3" fontId="27" fillId="25" borderId="13" xfId="71" applyNumberFormat="1" applyFont="1" applyFill="1" applyBorder="1" applyAlignment="1" applyProtection="1">
      <alignment horizontal="right"/>
      <protection/>
    </xf>
    <xf numFmtId="180" fontId="2" fillId="24" borderId="0" xfId="0" applyNumberFormat="1" applyFont="1" applyFill="1" applyBorder="1" applyAlignment="1" applyProtection="1">
      <alignment/>
      <protection/>
    </xf>
    <xf numFmtId="180" fontId="12" fillId="30" borderId="0" xfId="0" applyNumberFormat="1" applyFont="1" applyFill="1" applyBorder="1" applyAlignment="1" applyProtection="1">
      <alignment/>
      <protection/>
    </xf>
    <xf numFmtId="180" fontId="2" fillId="28" borderId="0" xfId="0" applyNumberFormat="1" applyFont="1" applyFill="1" applyBorder="1" applyAlignment="1" applyProtection="1">
      <alignment/>
      <protection/>
    </xf>
    <xf numFmtId="180" fontId="2" fillId="24" borderId="0" xfId="0" applyNumberFormat="1" applyFont="1" applyFill="1" applyBorder="1" applyAlignment="1" applyProtection="1">
      <alignment/>
      <protection/>
    </xf>
    <xf numFmtId="180" fontId="13" fillId="28" borderId="0" xfId="0" applyNumberFormat="1" applyFont="1" applyFill="1" applyBorder="1" applyAlignment="1" applyProtection="1">
      <alignment/>
      <protection/>
    </xf>
    <xf numFmtId="180" fontId="2" fillId="28" borderId="0" xfId="0" applyNumberFormat="1" applyFont="1" applyFill="1" applyBorder="1" applyAlignment="1" applyProtection="1">
      <alignment/>
      <protection/>
    </xf>
    <xf numFmtId="180" fontId="12" fillId="29" borderId="0" xfId="71" applyNumberFormat="1" applyFont="1" applyFill="1" applyBorder="1" applyAlignment="1" applyProtection="1">
      <alignment horizontal="center"/>
      <protection/>
    </xf>
    <xf numFmtId="38" fontId="30" fillId="20" borderId="0" xfId="62" applyNumberFormat="1" applyFont="1" applyFill="1" applyBorder="1" applyProtection="1">
      <alignment/>
      <protection/>
    </xf>
    <xf numFmtId="38" fontId="13" fillId="20" borderId="0" xfId="62" applyNumberFormat="1" applyFont="1" applyFill="1" applyBorder="1" applyProtection="1">
      <alignment/>
      <protection/>
    </xf>
    <xf numFmtId="180" fontId="1" fillId="0" borderId="0" xfId="0" applyNumberFormat="1" applyFont="1" applyBorder="1" applyAlignment="1">
      <alignment/>
    </xf>
    <xf numFmtId="0" fontId="9" fillId="30" borderId="0" xfId="0" applyNumberFormat="1" applyFont="1" applyFill="1" applyBorder="1" applyAlignment="1" applyProtection="1">
      <alignment horizontal="center"/>
      <protection/>
    </xf>
    <xf numFmtId="38" fontId="13" fillId="28" borderId="0" xfId="0" applyNumberFormat="1" applyFont="1" applyFill="1" applyBorder="1" applyAlignment="1" applyProtection="1">
      <alignment/>
      <protection/>
    </xf>
    <xf numFmtId="38" fontId="12" fillId="30" borderId="0" xfId="0" applyNumberFormat="1" applyFont="1" applyFill="1" applyBorder="1" applyAlignment="1" applyProtection="1">
      <alignment/>
      <protection/>
    </xf>
    <xf numFmtId="180" fontId="13" fillId="28" borderId="0" xfId="0" applyNumberFormat="1" applyFont="1" applyFill="1" applyBorder="1" applyAlignment="1" applyProtection="1">
      <alignment/>
      <protection/>
    </xf>
    <xf numFmtId="180" fontId="12" fillId="30" borderId="0" xfId="71" applyNumberFormat="1" applyFont="1" applyFill="1" applyBorder="1" applyAlignment="1" applyProtection="1">
      <alignment/>
      <protection/>
    </xf>
    <xf numFmtId="180" fontId="20" fillId="28" borderId="0" xfId="0" applyNumberFormat="1" applyFont="1" applyFill="1" applyBorder="1" applyAlignment="1" applyProtection="1">
      <alignment/>
      <protection/>
    </xf>
    <xf numFmtId="38" fontId="13" fillId="20" borderId="0" xfId="0" applyNumberFormat="1" applyFont="1" applyFill="1" applyBorder="1" applyAlignment="1" applyProtection="1">
      <alignment/>
      <protection/>
    </xf>
    <xf numFmtId="0" fontId="13" fillId="28" borderId="0" xfId="0" applyNumberFormat="1" applyFont="1" applyFill="1" applyBorder="1" applyAlignment="1" applyProtection="1">
      <alignment/>
      <protection/>
    </xf>
    <xf numFmtId="38" fontId="13" fillId="28" borderId="0" xfId="0" applyNumberFormat="1" applyFont="1" applyFill="1" applyBorder="1" applyAlignment="1" applyProtection="1">
      <alignment/>
      <protection/>
    </xf>
    <xf numFmtId="183" fontId="9" fillId="20" borderId="0" xfId="44" applyNumberFormat="1" applyFont="1" applyFill="1" applyBorder="1" applyAlignment="1" applyProtection="1">
      <alignment horizontal="right"/>
      <protection/>
    </xf>
    <xf numFmtId="183" fontId="9" fillId="20" borderId="0" xfId="44" applyNumberFormat="1" applyFont="1" applyFill="1" applyBorder="1" applyAlignment="1" applyProtection="1">
      <alignment horizontal="center"/>
      <protection/>
    </xf>
    <xf numFmtId="183" fontId="2" fillId="20" borderId="0" xfId="44" applyNumberFormat="1" applyFont="1" applyFill="1" applyBorder="1" applyAlignment="1" applyProtection="1">
      <alignment/>
      <protection/>
    </xf>
    <xf numFmtId="38" fontId="12" fillId="20" borderId="0" xfId="0" applyNumberFormat="1" applyFont="1" applyFill="1" applyBorder="1" applyAlignment="1" applyProtection="1">
      <alignment/>
      <protection/>
    </xf>
    <xf numFmtId="183" fontId="15" fillId="20" borderId="0" xfId="44" applyNumberFormat="1" applyFont="1" applyFill="1" applyBorder="1" applyAlignment="1" applyProtection="1">
      <alignment/>
      <protection/>
    </xf>
    <xf numFmtId="183" fontId="12" fillId="20" borderId="0" xfId="44" applyNumberFormat="1" applyFont="1" applyFill="1" applyBorder="1" applyAlignment="1" applyProtection="1">
      <alignment/>
      <protection/>
    </xf>
    <xf numFmtId="183" fontId="18" fillId="20" borderId="0" xfId="44" applyNumberFormat="1" applyFont="1" applyFill="1" applyBorder="1" applyAlignment="1" applyProtection="1">
      <alignment/>
      <protection/>
    </xf>
    <xf numFmtId="183" fontId="13" fillId="20" borderId="0" xfId="44" applyNumberFormat="1" applyFont="1" applyFill="1" applyBorder="1" applyAlignment="1" applyProtection="1">
      <alignment/>
      <protection/>
    </xf>
    <xf numFmtId="0" fontId="1" fillId="20" borderId="0" xfId="0" applyFont="1" applyFill="1" applyBorder="1" applyAlignment="1">
      <alignment vertical="top" wrapText="1"/>
    </xf>
    <xf numFmtId="38" fontId="18" fillId="20" borderId="0" xfId="0" applyNumberFormat="1" applyFont="1" applyFill="1" applyBorder="1" applyAlignment="1" applyProtection="1">
      <alignment/>
      <protection/>
    </xf>
    <xf numFmtId="171" fontId="13" fillId="20" borderId="0" xfId="44" applyNumberFormat="1" applyFont="1" applyFill="1" applyBorder="1" applyAlignment="1" applyProtection="1">
      <alignment/>
      <protection/>
    </xf>
    <xf numFmtId="183" fontId="20" fillId="20" borderId="0" xfId="44" applyNumberFormat="1" applyFont="1" applyFill="1" applyBorder="1" applyAlignment="1" applyProtection="1">
      <alignment/>
      <protection/>
    </xf>
    <xf numFmtId="38" fontId="9" fillId="20" borderId="0" xfId="0" applyNumberFormat="1" applyFont="1" applyFill="1" applyBorder="1" applyAlignment="1" applyProtection="1">
      <alignment horizontal="center"/>
      <protection/>
    </xf>
    <xf numFmtId="180" fontId="13" fillId="20" borderId="0" xfId="0" applyNumberFormat="1" applyFont="1" applyFill="1" applyBorder="1" applyAlignment="1" applyProtection="1">
      <alignment/>
      <protection/>
    </xf>
    <xf numFmtId="180" fontId="12" fillId="30" borderId="0" xfId="69" applyNumberFormat="1" applyFont="1" applyFill="1" applyBorder="1" applyAlignment="1" applyProtection="1">
      <alignment/>
      <protection/>
    </xf>
    <xf numFmtId="38" fontId="19" fillId="20" borderId="0" xfId="0" applyNumberFormat="1" applyFont="1" applyFill="1" applyBorder="1" applyAlignment="1" applyProtection="1">
      <alignment/>
      <protection/>
    </xf>
    <xf numFmtId="9" fontId="9" fillId="20" borderId="0" xfId="0" applyNumberFormat="1" applyFont="1" applyFill="1" applyBorder="1" applyAlignment="1" applyProtection="1">
      <alignment horizontal="right"/>
      <protection/>
    </xf>
    <xf numFmtId="9" fontId="2" fillId="20" borderId="0" xfId="0" applyNumberFormat="1" applyFont="1" applyFill="1" applyBorder="1" applyAlignment="1" applyProtection="1">
      <alignment/>
      <protection/>
    </xf>
    <xf numFmtId="183" fontId="12" fillId="20" borderId="0" xfId="0" applyNumberFormat="1" applyFont="1" applyFill="1" applyBorder="1" applyAlignment="1" applyProtection="1">
      <alignment/>
      <protection/>
    </xf>
    <xf numFmtId="183" fontId="13" fillId="20" borderId="0" xfId="44" applyNumberFormat="1" applyFont="1" applyFill="1" applyBorder="1" applyAlignment="1" applyProtection="1">
      <alignment/>
      <protection/>
    </xf>
    <xf numFmtId="183" fontId="2" fillId="20" borderId="0" xfId="44" applyNumberFormat="1" applyFont="1" applyFill="1" applyBorder="1" applyAlignment="1" applyProtection="1">
      <alignment/>
      <protection/>
    </xf>
    <xf numFmtId="180" fontId="12" fillId="20" borderId="0" xfId="69" applyNumberFormat="1" applyFont="1" applyFill="1" applyBorder="1" applyAlignment="1" applyProtection="1">
      <alignment/>
      <protection/>
    </xf>
    <xf numFmtId="180" fontId="2" fillId="20" borderId="0" xfId="69" applyNumberFormat="1" applyFont="1" applyFill="1" applyBorder="1" applyAlignment="1" applyProtection="1">
      <alignment/>
      <protection/>
    </xf>
    <xf numFmtId="3" fontId="27" fillId="30" borderId="12" xfId="71" applyNumberFormat="1" applyFont="1" applyFill="1" applyBorder="1" applyAlignment="1" applyProtection="1">
      <alignment/>
      <protection/>
    </xf>
    <xf numFmtId="0" fontId="12" fillId="30" borderId="0" xfId="71" applyFont="1" applyFill="1" applyBorder="1" applyAlignment="1" applyProtection="1">
      <alignment/>
      <protection/>
    </xf>
    <xf numFmtId="38" fontId="2" fillId="28" borderId="0" xfId="63" applyNumberFormat="1" applyFont="1" applyFill="1" applyBorder="1" applyProtection="1">
      <alignment/>
      <protection/>
    </xf>
    <xf numFmtId="38" fontId="7" fillId="20" borderId="0" xfId="64" applyNumberFormat="1" applyFont="1" applyFill="1" applyProtection="1">
      <alignment/>
      <protection/>
    </xf>
    <xf numFmtId="9" fontId="15" fillId="25" borderId="0" xfId="64" applyNumberFormat="1" applyFont="1" applyFill="1" applyBorder="1" applyAlignment="1" applyProtection="1">
      <alignment horizontal="center"/>
      <protection/>
    </xf>
    <xf numFmtId="3" fontId="15" fillId="25" borderId="0" xfId="64" applyNumberFormat="1" applyFont="1" applyFill="1" applyBorder="1" applyAlignment="1" applyProtection="1">
      <alignment horizontal="center"/>
      <protection/>
    </xf>
    <xf numFmtId="38" fontId="2" fillId="20" borderId="0" xfId="64" applyNumberFormat="1" applyFont="1" applyFill="1" applyBorder="1" applyProtection="1">
      <alignment/>
      <protection/>
    </xf>
    <xf numFmtId="9" fontId="2" fillId="20" borderId="0" xfId="69" applyFont="1" applyFill="1" applyBorder="1" applyAlignment="1" applyProtection="1">
      <alignment/>
      <protection/>
    </xf>
    <xf numFmtId="38" fontId="2" fillId="20" borderId="0" xfId="63" applyNumberFormat="1" applyFont="1" applyFill="1" applyProtection="1">
      <alignment/>
      <protection/>
    </xf>
    <xf numFmtId="3" fontId="2" fillId="20" borderId="0" xfId="63" applyNumberFormat="1" applyFont="1" applyFill="1" applyBorder="1" applyProtection="1">
      <alignment/>
      <protection/>
    </xf>
    <xf numFmtId="38" fontId="2" fillId="20" borderId="0" xfId="62" applyNumberFormat="1" applyFont="1" applyFill="1" applyProtection="1">
      <alignment/>
      <protection/>
    </xf>
    <xf numFmtId="188" fontId="9" fillId="25" borderId="0" xfId="62" applyNumberFormat="1" applyFont="1" applyFill="1" applyBorder="1" applyAlignment="1" applyProtection="1">
      <alignment horizontal="center"/>
      <protection/>
    </xf>
    <xf numFmtId="38" fontId="2" fillId="20" borderId="0" xfId="62" applyNumberFormat="1" applyFont="1" applyFill="1" applyBorder="1" applyProtection="1">
      <alignment/>
      <protection/>
    </xf>
    <xf numFmtId="38" fontId="2" fillId="20" borderId="0" xfId="63" applyNumberFormat="1" applyFont="1" applyFill="1" applyBorder="1" applyProtection="1">
      <alignment/>
      <protection/>
    </xf>
    <xf numFmtId="38" fontId="2" fillId="20" borderId="0" xfId="0" applyNumberFormat="1" applyFont="1" applyFill="1" applyAlignment="1" applyProtection="1">
      <alignment/>
      <protection/>
    </xf>
    <xf numFmtId="38" fontId="13" fillId="20" borderId="0" xfId="62" applyNumberFormat="1" applyFont="1" applyFill="1" applyProtection="1">
      <alignment/>
      <protection/>
    </xf>
    <xf numFmtId="38" fontId="13" fillId="20" borderId="0" xfId="63" applyNumberFormat="1" applyFont="1" applyFill="1" applyProtection="1">
      <alignment/>
      <protection/>
    </xf>
    <xf numFmtId="0" fontId="15" fillId="25" borderId="0" xfId="63" applyNumberFormat="1" applyFont="1" applyFill="1" applyBorder="1" applyAlignment="1" applyProtection="1">
      <alignment horizontal="center"/>
      <protection/>
    </xf>
    <xf numFmtId="0" fontId="27" fillId="25" borderId="0" xfId="66" applyNumberFormat="1" applyFont="1" applyFill="1" applyBorder="1" applyAlignment="1" applyProtection="1">
      <alignment horizontal="center"/>
      <protection/>
    </xf>
    <xf numFmtId="180" fontId="27" fillId="30" borderId="12" xfId="69" applyNumberFormat="1" applyFont="1" applyFill="1" applyBorder="1" applyAlignment="1" applyProtection="1">
      <alignment/>
      <protection/>
    </xf>
    <xf numFmtId="180" fontId="27" fillId="30" borderId="12" xfId="69" applyNumberFormat="1" applyFont="1" applyFill="1" applyBorder="1" applyAlignment="1" applyProtection="1">
      <alignment horizontal="right"/>
      <protection/>
    </xf>
    <xf numFmtId="9" fontId="9" fillId="20" borderId="0" xfId="0" applyNumberFormat="1" applyFont="1" applyFill="1" applyBorder="1" applyAlignment="1" applyProtection="1">
      <alignment horizontal="center"/>
      <protection/>
    </xf>
    <xf numFmtId="183" fontId="13" fillId="20" borderId="0" xfId="44" applyNumberFormat="1" applyFont="1" applyFill="1" applyBorder="1" applyAlignment="1" applyProtection="1">
      <alignment/>
      <protection locked="0"/>
    </xf>
    <xf numFmtId="183" fontId="12" fillId="20" borderId="0" xfId="44" applyNumberFormat="1" applyFont="1" applyFill="1" applyBorder="1" applyAlignment="1" applyProtection="1">
      <alignment/>
      <protection locked="0"/>
    </xf>
    <xf numFmtId="183" fontId="15" fillId="20" borderId="0" xfId="44" applyNumberFormat="1" applyFont="1" applyFill="1" applyBorder="1" applyAlignment="1" applyProtection="1">
      <alignment/>
      <protection locked="0"/>
    </xf>
    <xf numFmtId="183" fontId="18" fillId="20" borderId="0" xfId="44" applyNumberFormat="1" applyFont="1" applyFill="1" applyBorder="1" applyAlignment="1" applyProtection="1">
      <alignment/>
      <protection locked="0"/>
    </xf>
    <xf numFmtId="180" fontId="18" fillId="20" borderId="0" xfId="69" applyNumberFormat="1" applyFont="1" applyFill="1" applyBorder="1" applyAlignment="1" applyProtection="1">
      <alignment horizontal="right"/>
      <protection locked="0"/>
    </xf>
    <xf numFmtId="186" fontId="1" fillId="0" borderId="0" xfId="0" applyNumberFormat="1" applyFont="1" applyAlignment="1">
      <alignment/>
    </xf>
    <xf numFmtId="184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180" fontId="12" fillId="30" borderId="0" xfId="69" applyNumberFormat="1" applyFont="1" applyFill="1" applyBorder="1" applyAlignment="1" applyProtection="1">
      <alignment horizontal="right"/>
      <protection/>
    </xf>
    <xf numFmtId="180" fontId="27" fillId="30" borderId="0" xfId="69" applyNumberFormat="1" applyFont="1" applyFill="1" applyBorder="1" applyAlignment="1" applyProtection="1">
      <alignment/>
      <protection/>
    </xf>
    <xf numFmtId="0" fontId="1" fillId="24" borderId="0" xfId="72" applyFont="1" applyFill="1">
      <alignment/>
      <protection/>
    </xf>
    <xf numFmtId="38" fontId="1" fillId="24" borderId="0" xfId="72" applyNumberFormat="1" applyFont="1" applyFill="1">
      <alignment/>
      <protection/>
    </xf>
    <xf numFmtId="38" fontId="2" fillId="24" borderId="0" xfId="72" applyNumberFormat="1" applyFont="1" applyFill="1">
      <alignment/>
      <protection/>
    </xf>
    <xf numFmtId="9" fontId="2" fillId="24" borderId="0" xfId="72" applyNumberFormat="1" applyFont="1" applyFill="1">
      <alignment/>
      <protection/>
    </xf>
    <xf numFmtId="0" fontId="2" fillId="20" borderId="0" xfId="0" applyFont="1" applyFill="1" applyAlignment="1">
      <alignment/>
    </xf>
    <xf numFmtId="0" fontId="4" fillId="25" borderId="0" xfId="72" applyNumberFormat="1" applyFont="1" applyFill="1" applyBorder="1" applyAlignment="1">
      <alignment horizontal="center"/>
      <protection/>
    </xf>
    <xf numFmtId="0" fontId="39" fillId="17" borderId="18" xfId="71" applyFont="1" applyFill="1" applyBorder="1" applyAlignment="1" applyProtection="1">
      <alignment horizontal="left" wrapText="1"/>
      <protection/>
    </xf>
    <xf numFmtId="0" fontId="9" fillId="25" borderId="0" xfId="72" applyNumberFormat="1" applyFont="1" applyFill="1" applyBorder="1" applyAlignment="1">
      <alignment horizontal="center"/>
      <protection/>
    </xf>
    <xf numFmtId="9" fontId="9" fillId="25" borderId="0" xfId="72" applyNumberFormat="1" applyFont="1" applyFill="1" applyBorder="1" applyAlignment="1">
      <alignment horizontal="center"/>
      <protection/>
    </xf>
    <xf numFmtId="38" fontId="1" fillId="20" borderId="0" xfId="72" applyNumberFormat="1" applyFont="1" applyFill="1">
      <alignment/>
      <protection/>
    </xf>
    <xf numFmtId="38" fontId="2" fillId="20" borderId="18" xfId="0" applyNumberFormat="1" applyFont="1" applyFill="1" applyBorder="1" applyAlignment="1" applyProtection="1">
      <alignment/>
      <protection/>
    </xf>
    <xf numFmtId="9" fontId="2" fillId="20" borderId="0" xfId="72" applyNumberFormat="1" applyFont="1" applyFill="1">
      <alignment/>
      <protection/>
    </xf>
    <xf numFmtId="38" fontId="2" fillId="20" borderId="0" xfId="72" applyNumberFormat="1" applyFont="1" applyFill="1">
      <alignment/>
      <protection/>
    </xf>
    <xf numFmtId="38" fontId="13" fillId="20" borderId="0" xfId="72" applyNumberFormat="1" applyFont="1" applyFill="1" applyAlignment="1" quotePrefix="1">
      <alignment horizontal="center"/>
      <protection/>
    </xf>
    <xf numFmtId="38" fontId="7" fillId="20" borderId="0" xfId="72" applyNumberFormat="1" applyFont="1" applyFill="1">
      <alignment/>
      <protection/>
    </xf>
    <xf numFmtId="38" fontId="15" fillId="25" borderId="0" xfId="72" applyNumberFormat="1" applyFont="1" applyFill="1" applyBorder="1" applyAlignment="1">
      <alignment horizontal="left"/>
      <protection/>
    </xf>
    <xf numFmtId="38" fontId="15" fillId="25" borderId="0" xfId="72" applyNumberFormat="1" applyFont="1" applyFill="1" applyBorder="1" applyAlignment="1">
      <alignment horizontal="right"/>
      <protection/>
    </xf>
    <xf numFmtId="9" fontId="13" fillId="20" borderId="0" xfId="72" applyNumberFormat="1" applyFont="1" applyFill="1" applyAlignment="1">
      <alignment horizontal="right"/>
      <protection/>
    </xf>
    <xf numFmtId="38" fontId="11" fillId="25" borderId="0" xfId="72" applyNumberFormat="1" applyFont="1" applyFill="1" applyBorder="1" applyAlignment="1">
      <alignment/>
      <protection/>
    </xf>
    <xf numFmtId="38" fontId="12" fillId="25" borderId="0" xfId="72" applyNumberFormat="1" applyFont="1" applyFill="1" applyBorder="1" applyAlignment="1" quotePrefix="1">
      <alignment horizontal="left"/>
      <protection/>
    </xf>
    <xf numFmtId="9" fontId="12" fillId="25" borderId="19" xfId="69" applyFont="1" applyFill="1" applyBorder="1" applyAlignment="1">
      <alignment/>
    </xf>
    <xf numFmtId="189" fontId="12" fillId="25" borderId="13" xfId="72" applyNumberFormat="1" applyFont="1" applyFill="1" applyBorder="1" applyAlignment="1">
      <alignment/>
      <protection/>
    </xf>
    <xf numFmtId="9" fontId="12" fillId="25" borderId="20" xfId="69" applyNumberFormat="1" applyFont="1" applyFill="1" applyBorder="1" applyAlignment="1">
      <alignment/>
    </xf>
    <xf numFmtId="9" fontId="12" fillId="25" borderId="0" xfId="69" applyFont="1" applyFill="1" applyBorder="1" applyAlignment="1">
      <alignment/>
    </xf>
    <xf numFmtId="189" fontId="12" fillId="25" borderId="0" xfId="72" applyNumberFormat="1" applyFont="1" applyFill="1" applyBorder="1" applyAlignment="1">
      <alignment/>
      <protection/>
    </xf>
    <xf numFmtId="180" fontId="12" fillId="25" borderId="0" xfId="69" applyNumberFormat="1" applyFont="1" applyFill="1" applyBorder="1" applyAlignment="1">
      <alignment/>
    </xf>
    <xf numFmtId="9" fontId="12" fillId="25" borderId="0" xfId="69" applyNumberFormat="1" applyFont="1" applyFill="1" applyBorder="1" applyAlignment="1">
      <alignment/>
    </xf>
    <xf numFmtId="0" fontId="13" fillId="20" borderId="0" xfId="0" applyFont="1" applyFill="1" applyAlignment="1">
      <alignment horizontal="right"/>
    </xf>
    <xf numFmtId="9" fontId="2" fillId="20" borderId="0" xfId="0" applyNumberFormat="1" applyFont="1" applyFill="1" applyAlignment="1">
      <alignment/>
    </xf>
    <xf numFmtId="9" fontId="12" fillId="25" borderId="0" xfId="72" applyNumberFormat="1" applyFont="1" applyFill="1" applyBorder="1" applyAlignment="1">
      <alignment/>
      <protection/>
    </xf>
    <xf numFmtId="9" fontId="15" fillId="25" borderId="0" xfId="72" applyNumberFormat="1" applyFont="1" applyFill="1" applyBorder="1" applyAlignment="1">
      <alignment horizontal="right"/>
      <protection/>
    </xf>
    <xf numFmtId="38" fontId="12" fillId="25" borderId="0" xfId="72" applyNumberFormat="1" applyFont="1" applyFill="1" applyBorder="1" applyAlignment="1">
      <alignment horizontal="left"/>
      <protection/>
    </xf>
    <xf numFmtId="190" fontId="12" fillId="25" borderId="13" xfId="72" applyNumberFormat="1" applyFont="1" applyFill="1" applyBorder="1" applyAlignment="1">
      <alignment/>
      <protection/>
    </xf>
    <xf numFmtId="38" fontId="13" fillId="20" borderId="0" xfId="72" applyNumberFormat="1" applyFont="1" applyFill="1">
      <alignment/>
      <protection/>
    </xf>
    <xf numFmtId="9" fontId="13" fillId="20" borderId="0" xfId="72" applyNumberFormat="1" applyFont="1" applyFill="1" applyBorder="1" applyAlignment="1">
      <alignment horizontal="right"/>
      <protection/>
    </xf>
    <xf numFmtId="9" fontId="12" fillId="25" borderId="19" xfId="69" applyNumberFormat="1" applyFont="1" applyFill="1" applyBorder="1" applyAlignment="1">
      <alignment/>
    </xf>
    <xf numFmtId="38" fontId="13" fillId="20" borderId="0" xfId="72" applyNumberFormat="1" applyFont="1" applyFill="1" applyBorder="1" applyAlignment="1">
      <alignment horizontal="right"/>
      <protection/>
    </xf>
    <xf numFmtId="9" fontId="2" fillId="20" borderId="0" xfId="72" applyNumberFormat="1" applyFont="1" applyFill="1" applyBorder="1" applyAlignment="1">
      <alignment horizontal="right"/>
      <protection/>
    </xf>
    <xf numFmtId="38" fontId="12" fillId="25" borderId="0" xfId="72" applyNumberFormat="1" applyFont="1" applyFill="1" applyBorder="1" applyAlignment="1">
      <alignment/>
      <protection/>
    </xf>
    <xf numFmtId="9" fontId="12" fillId="25" borderId="0" xfId="72" applyNumberFormat="1" applyFont="1" applyFill="1" applyBorder="1" applyAlignment="1">
      <alignment horizontal="right"/>
      <protection/>
    </xf>
    <xf numFmtId="189" fontId="12" fillId="25" borderId="19" xfId="69" applyNumberFormat="1" applyFont="1" applyFill="1" applyBorder="1" applyAlignment="1">
      <alignment/>
    </xf>
    <xf numFmtId="9" fontId="12" fillId="25" borderId="20" xfId="69" applyNumberFormat="1" applyFont="1" applyFill="1" applyBorder="1" applyAlignment="1">
      <alignment horizontal="right"/>
    </xf>
    <xf numFmtId="38" fontId="13" fillId="20" borderId="0" xfId="72" applyNumberFormat="1" applyFont="1" applyFill="1" applyBorder="1">
      <alignment/>
      <protection/>
    </xf>
    <xf numFmtId="9" fontId="13" fillId="20" borderId="0" xfId="72" applyNumberFormat="1" applyFont="1" applyFill="1" applyBorder="1">
      <alignment/>
      <protection/>
    </xf>
    <xf numFmtId="40" fontId="13" fillId="20" borderId="0" xfId="72" applyNumberFormat="1" applyFont="1" applyFill="1" applyBorder="1" applyAlignment="1">
      <alignment horizontal="right" wrapText="1"/>
      <protection/>
    </xf>
    <xf numFmtId="40" fontId="13" fillId="20" borderId="0" xfId="72" applyNumberFormat="1" applyFont="1" applyFill="1" applyAlignment="1">
      <alignment horizontal="right" wrapText="1"/>
      <protection/>
    </xf>
    <xf numFmtId="9" fontId="13" fillId="20" borderId="0" xfId="69" applyNumberFormat="1" applyFont="1" applyFill="1" applyAlignment="1">
      <alignment horizontal="right" wrapText="1"/>
    </xf>
    <xf numFmtId="191" fontId="12" fillId="25" borderId="13" xfId="72" applyNumberFormat="1" applyFont="1" applyFill="1" applyBorder="1" applyAlignment="1">
      <alignment/>
      <protection/>
    </xf>
    <xf numFmtId="190" fontId="12" fillId="25" borderId="0" xfId="72" applyNumberFormat="1" applyFont="1" applyFill="1" applyBorder="1" applyAlignment="1">
      <alignment/>
      <protection/>
    </xf>
    <xf numFmtId="189" fontId="12" fillId="25" borderId="10" xfId="72" applyNumberFormat="1" applyFont="1" applyFill="1" applyBorder="1" applyAlignment="1">
      <alignment/>
      <protection/>
    </xf>
    <xf numFmtId="9" fontId="12" fillId="25" borderId="19" xfId="69" applyFont="1" applyFill="1" applyBorder="1" applyAlignment="1">
      <alignment horizontal="right"/>
    </xf>
    <xf numFmtId="9" fontId="12" fillId="25" borderId="20" xfId="69" applyFont="1" applyFill="1" applyBorder="1" applyAlignment="1">
      <alignment/>
    </xf>
    <xf numFmtId="9" fontId="12" fillId="25" borderId="21" xfId="69" applyFont="1" applyFill="1" applyBorder="1" applyAlignment="1">
      <alignment/>
    </xf>
    <xf numFmtId="9" fontId="12" fillId="25" borderId="22" xfId="69" applyFont="1" applyFill="1" applyBorder="1" applyAlignment="1">
      <alignment/>
    </xf>
    <xf numFmtId="189" fontId="12" fillId="20" borderId="13" xfId="72" applyNumberFormat="1" applyFont="1" applyFill="1" applyBorder="1" applyAlignment="1">
      <alignment/>
      <protection/>
    </xf>
    <xf numFmtId="189" fontId="2" fillId="20" borderId="0" xfId="0" applyNumberFormat="1" applyFont="1" applyFill="1" applyAlignment="1">
      <alignment/>
    </xf>
    <xf numFmtId="189" fontId="12" fillId="25" borderId="0" xfId="72" applyNumberFormat="1" applyFont="1" applyFill="1" applyBorder="1" applyAlignment="1">
      <alignment horizontal="right"/>
      <protection/>
    </xf>
    <xf numFmtId="38" fontId="15" fillId="25" borderId="0" xfId="72" applyNumberFormat="1" applyFont="1" applyFill="1" applyBorder="1" applyAlignment="1">
      <alignment horizontal="center"/>
      <protection/>
    </xf>
    <xf numFmtId="189" fontId="12" fillId="25" borderId="10" xfId="72" applyNumberFormat="1" applyFont="1" applyFill="1" applyBorder="1" applyAlignment="1" applyProtection="1">
      <alignment/>
      <protection/>
    </xf>
    <xf numFmtId="190" fontId="15" fillId="25" borderId="0" xfId="72" applyNumberFormat="1" applyFont="1" applyFill="1" applyBorder="1" applyAlignment="1">
      <alignment horizontal="right"/>
      <protection/>
    </xf>
    <xf numFmtId="9" fontId="15" fillId="25" borderId="0" xfId="69" applyNumberFormat="1" applyFont="1" applyFill="1" applyBorder="1" applyAlignment="1">
      <alignment horizontal="right"/>
    </xf>
    <xf numFmtId="0" fontId="2" fillId="28" borderId="0" xfId="0" applyFont="1" applyFill="1" applyAlignment="1">
      <alignment horizontal="center"/>
    </xf>
    <xf numFmtId="0" fontId="2" fillId="20" borderId="0" xfId="0" applyFont="1" applyFill="1" applyAlignment="1">
      <alignment horizontal="center"/>
    </xf>
    <xf numFmtId="0" fontId="2" fillId="20" borderId="0" xfId="0" applyFont="1" applyFill="1" applyBorder="1" applyAlignment="1">
      <alignment/>
    </xf>
    <xf numFmtId="0" fontId="2" fillId="20" borderId="0" xfId="0" applyFont="1" applyFill="1" applyBorder="1" applyAlignment="1">
      <alignment horizontal="center"/>
    </xf>
    <xf numFmtId="38" fontId="13" fillId="27" borderId="0" xfId="72" applyNumberFormat="1" applyFont="1" applyFill="1" applyAlignment="1" quotePrefix="1">
      <alignment horizontal="center"/>
      <protection/>
    </xf>
    <xf numFmtId="38" fontId="13" fillId="27" borderId="0" xfId="72" applyNumberFormat="1" applyFont="1" applyFill="1" applyAlignment="1">
      <alignment horizontal="center"/>
      <protection/>
    </xf>
    <xf numFmtId="189" fontId="12" fillId="26" borderId="10" xfId="72" applyNumberFormat="1" applyFont="1" applyFill="1" applyBorder="1" applyAlignment="1">
      <alignment/>
      <protection/>
    </xf>
    <xf numFmtId="189" fontId="12" fillId="26" borderId="13" xfId="72" applyNumberFormat="1" applyFont="1" applyFill="1" applyBorder="1" applyAlignment="1">
      <alignment/>
      <protection/>
    </xf>
    <xf numFmtId="189" fontId="2" fillId="26" borderId="10" xfId="72" applyNumberFormat="1" applyFont="1" applyFill="1" applyBorder="1" applyAlignment="1">
      <alignment/>
      <protection/>
    </xf>
    <xf numFmtId="190" fontId="12" fillId="26" borderId="13" xfId="72" applyNumberFormat="1" applyFont="1" applyFill="1" applyBorder="1" applyAlignment="1">
      <alignment/>
      <protection/>
    </xf>
    <xf numFmtId="190" fontId="12" fillId="26" borderId="10" xfId="72" applyNumberFormat="1" applyFont="1" applyFill="1" applyBorder="1" applyAlignment="1">
      <alignment/>
      <protection/>
    </xf>
    <xf numFmtId="9" fontId="13" fillId="27" borderId="0" xfId="72" applyNumberFormat="1" applyFont="1" applyFill="1" applyAlignment="1">
      <alignment horizontal="right"/>
      <protection/>
    </xf>
    <xf numFmtId="189" fontId="12" fillId="26" borderId="10" xfId="72" applyNumberFormat="1" applyFont="1" applyFill="1" applyBorder="1" applyAlignment="1" applyProtection="1">
      <alignment/>
      <protection/>
    </xf>
    <xf numFmtId="180" fontId="12" fillId="25" borderId="19" xfId="69" applyNumberFormat="1" applyFont="1" applyFill="1" applyBorder="1" applyAlignment="1">
      <alignment/>
    </xf>
    <xf numFmtId="9" fontId="12" fillId="25" borderId="19" xfId="69" applyNumberFormat="1" applyFont="1" applyFill="1" applyBorder="1" applyAlignment="1">
      <alignment horizontal="right"/>
    </xf>
    <xf numFmtId="9" fontId="12" fillId="25" borderId="23" xfId="69" applyFont="1" applyFill="1" applyBorder="1" applyAlignment="1">
      <alignment/>
    </xf>
    <xf numFmtId="9" fontId="12" fillId="25" borderId="24" xfId="69" applyFont="1" applyFill="1" applyBorder="1" applyAlignment="1">
      <alignment/>
    </xf>
    <xf numFmtId="0" fontId="7" fillId="0" borderId="0" xfId="0" applyFont="1" applyAlignment="1">
      <alignment/>
    </xf>
    <xf numFmtId="0" fontId="25" fillId="0" borderId="0" xfId="0" applyFont="1" applyAlignment="1">
      <alignment/>
    </xf>
    <xf numFmtId="0" fontId="2" fillId="24" borderId="0" xfId="60" applyFont="1" applyFill="1" applyProtection="1">
      <alignment/>
      <protection/>
    </xf>
    <xf numFmtId="184" fontId="2" fillId="24" borderId="0" xfId="60" applyNumberFormat="1" applyFont="1" applyFill="1" applyProtection="1">
      <alignment/>
      <protection/>
    </xf>
    <xf numFmtId="0" fontId="2" fillId="24" borderId="0" xfId="60" applyFont="1" applyFill="1" applyAlignment="1" applyProtection="1">
      <alignment horizontal="right"/>
      <protection/>
    </xf>
    <xf numFmtId="0" fontId="2" fillId="24" borderId="0" xfId="60" applyFont="1" applyFill="1" applyAlignment="1" applyProtection="1">
      <alignment horizontal="center"/>
      <protection/>
    </xf>
    <xf numFmtId="0" fontId="2" fillId="24" borderId="0" xfId="60" applyFont="1" applyFill="1" applyAlignment="1" applyProtection="1">
      <alignment wrapText="1"/>
      <protection/>
    </xf>
    <xf numFmtId="0" fontId="2" fillId="20" borderId="0" xfId="60" applyFont="1" applyFill="1">
      <alignment/>
      <protection/>
    </xf>
    <xf numFmtId="0" fontId="2" fillId="20" borderId="0" xfId="60" applyFont="1" applyFill="1" applyProtection="1">
      <alignment/>
      <protection/>
    </xf>
    <xf numFmtId="184" fontId="13" fillId="20" borderId="0" xfId="70" applyNumberFormat="1" applyFont="1" applyFill="1" applyBorder="1" applyProtection="1">
      <alignment/>
      <protection/>
    </xf>
    <xf numFmtId="0" fontId="13" fillId="20" borderId="0" xfId="70" applyFont="1" applyFill="1" applyBorder="1" applyAlignment="1" applyProtection="1">
      <alignment horizontal="right"/>
      <protection/>
    </xf>
    <xf numFmtId="0" fontId="13" fillId="20" borderId="0" xfId="70" applyFont="1" applyFill="1" applyBorder="1" applyAlignment="1" applyProtection="1">
      <alignment horizontal="center"/>
      <protection/>
    </xf>
    <xf numFmtId="15" fontId="13" fillId="20" borderId="0" xfId="70" applyNumberFormat="1" applyFont="1" applyFill="1" applyBorder="1" applyProtection="1">
      <alignment/>
      <protection/>
    </xf>
    <xf numFmtId="16" fontId="42" fillId="20" borderId="0" xfId="70" applyNumberFormat="1" applyFont="1" applyFill="1" applyBorder="1" applyAlignment="1" applyProtection="1">
      <alignment horizontal="right"/>
      <protection/>
    </xf>
    <xf numFmtId="0" fontId="13" fillId="20" borderId="0" xfId="70" applyFont="1" applyFill="1" applyBorder="1" applyAlignment="1" applyProtection="1">
      <alignment horizontal="right" wrapText="1"/>
      <protection/>
    </xf>
    <xf numFmtId="0" fontId="13" fillId="20" borderId="0" xfId="70" applyFont="1" applyFill="1" applyBorder="1" applyProtection="1">
      <alignment/>
      <protection/>
    </xf>
    <xf numFmtId="3" fontId="13" fillId="20" borderId="0" xfId="70" applyNumberFormat="1" applyFont="1" applyFill="1" applyBorder="1" applyAlignment="1" applyProtection="1">
      <alignment horizontal="center"/>
      <protection/>
    </xf>
    <xf numFmtId="0" fontId="2" fillId="20" borderId="0" xfId="73" applyFont="1" applyFill="1">
      <alignment/>
      <protection/>
    </xf>
    <xf numFmtId="15" fontId="13" fillId="20" borderId="0" xfId="70" applyNumberFormat="1" applyFont="1" applyFill="1" applyBorder="1" applyAlignment="1" applyProtection="1">
      <alignment horizontal="right"/>
      <protection/>
    </xf>
    <xf numFmtId="15" fontId="13" fillId="20" borderId="0" xfId="70" applyNumberFormat="1" applyFont="1" applyFill="1" applyBorder="1" applyAlignment="1" applyProtection="1">
      <alignment horizontal="center"/>
      <protection/>
    </xf>
    <xf numFmtId="15" fontId="13" fillId="20" borderId="0" xfId="70" applyNumberFormat="1" applyFont="1" applyFill="1" applyBorder="1" applyAlignment="1" applyProtection="1">
      <alignment wrapText="1"/>
      <protection/>
    </xf>
    <xf numFmtId="185" fontId="15" fillId="25" borderId="0" xfId="71" applyNumberFormat="1" applyFont="1" applyFill="1" applyBorder="1" applyAlignment="1" applyProtection="1">
      <alignment/>
      <protection/>
    </xf>
    <xf numFmtId="0" fontId="2" fillId="20" borderId="0" xfId="73" applyFont="1" applyFill="1" applyAlignment="1">
      <alignment vertical="top"/>
      <protection/>
    </xf>
    <xf numFmtId="0" fontId="2" fillId="20" borderId="0" xfId="60" applyFont="1" applyFill="1" applyAlignment="1" applyProtection="1">
      <alignment wrapText="1"/>
      <protection/>
    </xf>
    <xf numFmtId="0" fontId="13" fillId="20" borderId="0" xfId="70" applyFont="1" applyFill="1" applyBorder="1" applyAlignment="1" applyProtection="1">
      <alignment wrapText="1"/>
      <protection/>
    </xf>
    <xf numFmtId="184" fontId="13" fillId="20" borderId="0" xfId="70" applyNumberFormat="1" applyFont="1" applyFill="1" applyBorder="1" applyAlignment="1" applyProtection="1">
      <alignment horizontal="right" wrapText="1"/>
      <protection/>
    </xf>
    <xf numFmtId="184" fontId="13" fillId="28" borderId="0" xfId="70" applyNumberFormat="1" applyFont="1" applyFill="1" applyBorder="1" applyAlignment="1" applyProtection="1">
      <alignment horizontal="right" wrapText="1"/>
      <protection/>
    </xf>
    <xf numFmtId="0" fontId="13" fillId="20" borderId="0" xfId="70" applyFont="1" applyFill="1" applyBorder="1" applyAlignment="1" applyProtection="1">
      <alignment horizontal="center" wrapText="1"/>
      <protection/>
    </xf>
    <xf numFmtId="15" fontId="13" fillId="28" borderId="0" xfId="70" applyNumberFormat="1" applyFont="1" applyFill="1" applyBorder="1" applyAlignment="1" applyProtection="1">
      <alignment horizontal="right" wrapText="1"/>
      <protection/>
    </xf>
    <xf numFmtId="0" fontId="13" fillId="20" borderId="0" xfId="70" applyFont="1" applyFill="1" applyBorder="1" applyAlignment="1" applyProtection="1">
      <alignment horizontal="left" wrapText="1"/>
      <protection/>
    </xf>
    <xf numFmtId="15" fontId="13" fillId="20" borderId="0" xfId="70" applyNumberFormat="1" applyFont="1" applyFill="1" applyBorder="1" applyAlignment="1" applyProtection="1">
      <alignment horizontal="center" vertical="top" wrapText="1"/>
      <protection/>
    </xf>
    <xf numFmtId="0" fontId="2" fillId="20" borderId="0" xfId="73" applyFont="1" applyFill="1" applyAlignment="1">
      <alignment vertical="top" wrapText="1"/>
      <protection/>
    </xf>
    <xf numFmtId="0" fontId="2" fillId="20" borderId="0" xfId="60" applyFont="1" applyFill="1" applyAlignment="1">
      <alignment wrapText="1"/>
      <protection/>
    </xf>
    <xf numFmtId="0" fontId="43" fillId="20" borderId="0" xfId="70" applyFont="1" applyFill="1" applyBorder="1" applyAlignment="1" applyProtection="1">
      <alignment horizontal="center" vertical="top"/>
      <protection/>
    </xf>
    <xf numFmtId="0" fontId="15" fillId="25" borderId="10" xfId="71" applyFont="1" applyFill="1" applyBorder="1" applyAlignment="1" applyProtection="1">
      <alignment wrapText="1"/>
      <protection/>
    </xf>
    <xf numFmtId="0" fontId="15" fillId="25" borderId="13" xfId="71" applyFont="1" applyFill="1" applyBorder="1" applyAlignment="1" applyProtection="1">
      <alignment horizontal="center" wrapText="1"/>
      <protection/>
    </xf>
    <xf numFmtId="184" fontId="15" fillId="25" borderId="13" xfId="71" applyNumberFormat="1" applyFont="1" applyFill="1" applyBorder="1" applyAlignment="1" applyProtection="1">
      <alignment horizontal="center" wrapText="1"/>
      <protection/>
    </xf>
    <xf numFmtId="3" fontId="15" fillId="25" borderId="13" xfId="71" applyNumberFormat="1" applyFont="1" applyFill="1" applyBorder="1" applyAlignment="1" applyProtection="1">
      <alignment wrapText="1"/>
      <protection/>
    </xf>
    <xf numFmtId="184" fontId="15" fillId="30" borderId="13" xfId="71" applyNumberFormat="1" applyFont="1" applyFill="1" applyBorder="1" applyAlignment="1" applyProtection="1">
      <alignment wrapText="1"/>
      <protection/>
    </xf>
    <xf numFmtId="192" fontId="15" fillId="25" borderId="13" xfId="71" applyNumberFormat="1" applyFont="1" applyFill="1" applyBorder="1" applyAlignment="1" applyProtection="1">
      <alignment horizontal="right" wrapText="1"/>
      <protection/>
    </xf>
    <xf numFmtId="15" fontId="15" fillId="30" borderId="13" xfId="71" applyNumberFormat="1" applyFont="1" applyFill="1" applyBorder="1" applyAlignment="1" applyProtection="1" quotePrefix="1">
      <alignment horizontal="right" wrapText="1"/>
      <protection/>
    </xf>
    <xf numFmtId="184" fontId="15" fillId="25" borderId="13" xfId="71" applyNumberFormat="1" applyFont="1" applyFill="1" applyBorder="1" applyAlignment="1" applyProtection="1">
      <alignment wrapText="1"/>
      <protection/>
    </xf>
    <xf numFmtId="185" fontId="15" fillId="25" borderId="20" xfId="71" applyNumberFormat="1" applyFont="1" applyFill="1" applyBorder="1" applyAlignment="1" applyProtection="1">
      <alignment horizontal="center" wrapText="1"/>
      <protection/>
    </xf>
    <xf numFmtId="185" fontId="15" fillId="25" borderId="0" xfId="71" applyNumberFormat="1" applyFont="1" applyFill="1" applyBorder="1" applyAlignment="1" applyProtection="1">
      <alignment wrapText="1"/>
      <protection/>
    </xf>
    <xf numFmtId="184" fontId="15" fillId="0" borderId="13" xfId="71" applyNumberFormat="1" applyFont="1" applyFill="1" applyBorder="1" applyAlignment="1" applyProtection="1">
      <alignment wrapText="1"/>
      <protection/>
    </xf>
    <xf numFmtId="15" fontId="15" fillId="30" borderId="13" xfId="71" applyNumberFormat="1" applyFont="1" applyFill="1" applyBorder="1" applyAlignment="1" applyProtection="1">
      <alignment horizontal="right" wrapText="1"/>
      <protection/>
    </xf>
    <xf numFmtId="184" fontId="15" fillId="25" borderId="13" xfId="71" applyNumberFormat="1" applyFont="1" applyFill="1" applyBorder="1" applyAlignment="1" applyProtection="1">
      <alignment horizontal="left" wrapText="1"/>
      <protection/>
    </xf>
    <xf numFmtId="0" fontId="15" fillId="25" borderId="10" xfId="71" applyFont="1" applyFill="1" applyBorder="1" applyAlignment="1" applyProtection="1">
      <alignment/>
      <protection/>
    </xf>
    <xf numFmtId="0" fontId="9" fillId="25" borderId="10" xfId="71" applyFont="1" applyFill="1" applyBorder="1" applyAlignment="1" applyProtection="1">
      <alignment/>
      <protection/>
    </xf>
    <xf numFmtId="0" fontId="9" fillId="25" borderId="13" xfId="71" applyFont="1" applyFill="1" applyBorder="1" applyAlignment="1" applyProtection="1">
      <alignment horizontal="center"/>
      <protection/>
    </xf>
    <xf numFmtId="184" fontId="9" fillId="25" borderId="13" xfId="71" applyNumberFormat="1" applyFont="1" applyFill="1" applyBorder="1" applyAlignment="1" applyProtection="1">
      <alignment horizontal="center"/>
      <protection/>
    </xf>
    <xf numFmtId="184" fontId="9" fillId="25" borderId="13" xfId="71" applyNumberFormat="1" applyFont="1" applyFill="1" applyBorder="1" applyAlignment="1" applyProtection="1">
      <alignment/>
      <protection/>
    </xf>
    <xf numFmtId="184" fontId="9" fillId="25" borderId="19" xfId="71" applyNumberFormat="1" applyFont="1" applyFill="1" applyBorder="1" applyAlignment="1" applyProtection="1">
      <alignment/>
      <protection/>
    </xf>
    <xf numFmtId="10" fontId="2" fillId="20" borderId="0" xfId="70" applyNumberFormat="1" applyFont="1" applyFill="1" applyBorder="1" applyAlignment="1" applyProtection="1">
      <alignment horizontal="right"/>
      <protection/>
    </xf>
    <xf numFmtId="10" fontId="2" fillId="20" borderId="0" xfId="70" applyNumberFormat="1" applyFont="1" applyFill="1" applyBorder="1" applyAlignment="1" applyProtection="1">
      <alignment horizontal="center"/>
      <protection/>
    </xf>
    <xf numFmtId="15" fontId="2" fillId="20" borderId="0" xfId="70" applyNumberFormat="1" applyFont="1" applyFill="1" applyBorder="1" applyProtection="1">
      <alignment/>
      <protection/>
    </xf>
    <xf numFmtId="16" fontId="2" fillId="20" borderId="0" xfId="70" applyNumberFormat="1" applyFont="1" applyFill="1" applyBorder="1" applyAlignment="1" applyProtection="1">
      <alignment horizontal="right"/>
      <protection/>
    </xf>
    <xf numFmtId="3" fontId="2" fillId="20" borderId="0" xfId="70" applyNumberFormat="1" applyFont="1" applyFill="1" applyBorder="1" applyAlignment="1" applyProtection="1">
      <alignment horizontal="center"/>
      <protection/>
    </xf>
    <xf numFmtId="3" fontId="2" fillId="20" borderId="0" xfId="70" applyNumberFormat="1" applyFont="1" applyFill="1" applyBorder="1" applyAlignment="1" applyProtection="1">
      <alignment horizontal="right" wrapText="1"/>
      <protection/>
    </xf>
    <xf numFmtId="0" fontId="2" fillId="20" borderId="0" xfId="70" applyFont="1" applyFill="1" applyBorder="1" applyProtection="1">
      <alignment/>
      <protection/>
    </xf>
    <xf numFmtId="0" fontId="2" fillId="20" borderId="0" xfId="70" applyFont="1" applyFill="1" applyBorder="1" applyAlignment="1" applyProtection="1">
      <alignment horizontal="center"/>
      <protection/>
    </xf>
    <xf numFmtId="184" fontId="2" fillId="20" borderId="0" xfId="60" applyNumberFormat="1" applyFont="1" applyFill="1">
      <alignment/>
      <protection/>
    </xf>
    <xf numFmtId="0" fontId="2" fillId="20" borderId="0" xfId="60" applyFont="1" applyFill="1" applyAlignment="1">
      <alignment horizontal="right"/>
      <protection/>
    </xf>
    <xf numFmtId="0" fontId="2" fillId="20" borderId="0" xfId="60" applyFont="1" applyFill="1" applyAlignment="1">
      <alignment horizontal="center"/>
      <protection/>
    </xf>
    <xf numFmtId="180" fontId="2" fillId="20" borderId="0" xfId="69" applyNumberFormat="1" applyFont="1" applyFill="1" applyAlignment="1">
      <alignment horizontal="right"/>
    </xf>
    <xf numFmtId="15" fontId="13" fillId="26" borderId="25" xfId="70" applyNumberFormat="1" applyFont="1" applyFill="1" applyBorder="1" applyAlignment="1" applyProtection="1">
      <alignment horizontal="right" wrapText="1"/>
      <protection/>
    </xf>
    <xf numFmtId="0" fontId="13" fillId="26" borderId="0" xfId="70" applyFont="1" applyFill="1" applyBorder="1" applyAlignment="1" applyProtection="1">
      <alignment horizontal="right" wrapText="1"/>
      <protection/>
    </xf>
    <xf numFmtId="15" fontId="15" fillId="26" borderId="13" xfId="71" applyNumberFormat="1" applyFont="1" applyFill="1" applyBorder="1" applyAlignment="1" applyProtection="1" quotePrefix="1">
      <alignment horizontal="right" wrapText="1"/>
      <protection/>
    </xf>
    <xf numFmtId="15" fontId="15" fillId="26" borderId="26" xfId="71" applyNumberFormat="1" applyFont="1" applyFill="1" applyBorder="1" applyAlignment="1" applyProtection="1" quotePrefix="1">
      <alignment horizontal="right" wrapText="1"/>
      <protection/>
    </xf>
    <xf numFmtId="15" fontId="15" fillId="26" borderId="26" xfId="71" applyNumberFormat="1" applyFont="1" applyFill="1" applyBorder="1" applyAlignment="1" applyProtection="1">
      <alignment horizontal="right" wrapText="1"/>
      <protection/>
    </xf>
    <xf numFmtId="15" fontId="15" fillId="26" borderId="13" xfId="71" applyNumberFormat="1" applyFont="1" applyFill="1" applyBorder="1" applyAlignment="1" applyProtection="1">
      <alignment horizontal="right" wrapText="1"/>
      <protection/>
    </xf>
    <xf numFmtId="0" fontId="31" fillId="28" borderId="0" xfId="0" applyFont="1" applyFill="1" applyAlignment="1">
      <alignment horizontal="left"/>
    </xf>
    <xf numFmtId="0" fontId="30" fillId="24" borderId="0" xfId="62" applyFont="1" applyFill="1" applyProtection="1">
      <alignment/>
      <protection/>
    </xf>
    <xf numFmtId="3" fontId="27" fillId="25" borderId="0" xfId="62" applyNumberFormat="1" applyFont="1" applyFill="1" applyBorder="1" applyAlignment="1" applyProtection="1">
      <alignment horizontal="center"/>
      <protection/>
    </xf>
    <xf numFmtId="0" fontId="30" fillId="24" borderId="0" xfId="62" applyFont="1" applyFill="1" applyBorder="1" applyProtection="1">
      <alignment/>
      <protection/>
    </xf>
    <xf numFmtId="0" fontId="30" fillId="0" borderId="0" xfId="0" applyFont="1" applyAlignment="1">
      <alignment/>
    </xf>
    <xf numFmtId="38" fontId="2" fillId="28" borderId="0" xfId="0" applyNumberFormat="1" applyFont="1" applyFill="1" applyBorder="1" applyAlignment="1">
      <alignment/>
    </xf>
    <xf numFmtId="38" fontId="2" fillId="28" borderId="0" xfId="0" applyNumberFormat="1" applyFont="1" applyFill="1" applyAlignment="1">
      <alignment/>
    </xf>
    <xf numFmtId="180" fontId="2" fillId="28" borderId="0" xfId="0" applyNumberFormat="1" applyFont="1" applyFill="1" applyBorder="1" applyAlignment="1">
      <alignment/>
    </xf>
    <xf numFmtId="38" fontId="30" fillId="20" borderId="0" xfId="0" applyNumberFormat="1" applyFont="1" applyFill="1" applyBorder="1" applyAlignment="1" applyProtection="1">
      <alignment horizontal="right"/>
      <protection/>
    </xf>
    <xf numFmtId="0" fontId="25" fillId="0" borderId="0" xfId="0" applyFont="1" applyBorder="1" applyAlignment="1">
      <alignment/>
    </xf>
    <xf numFmtId="38" fontId="18" fillId="25" borderId="0" xfId="0" applyNumberFormat="1" applyFont="1" applyFill="1" applyBorder="1" applyAlignment="1" applyProtection="1" quotePrefix="1">
      <alignment horizontal="left" indent="1"/>
      <protection/>
    </xf>
    <xf numFmtId="10" fontId="1" fillId="0" borderId="0" xfId="0" applyNumberFormat="1" applyFont="1" applyAlignment="1">
      <alignment/>
    </xf>
    <xf numFmtId="180" fontId="13" fillId="28" borderId="0" xfId="65" applyNumberFormat="1" applyFont="1" applyFill="1" applyBorder="1" applyAlignment="1" applyProtection="1">
      <alignment horizontal="center"/>
      <protection/>
    </xf>
    <xf numFmtId="180" fontId="2" fillId="24" borderId="0" xfId="63" applyNumberFormat="1" applyFont="1" applyFill="1" applyBorder="1" applyProtection="1">
      <alignment/>
      <protection/>
    </xf>
    <xf numFmtId="180" fontId="1" fillId="28" borderId="0" xfId="0" applyNumberFormat="1" applyFont="1" applyFill="1" applyBorder="1" applyAlignment="1">
      <alignment/>
    </xf>
    <xf numFmtId="180" fontId="2" fillId="24" borderId="0" xfId="62" applyNumberFormat="1" applyFont="1" applyFill="1" applyBorder="1" applyProtection="1">
      <alignment/>
      <protection/>
    </xf>
    <xf numFmtId="180" fontId="2" fillId="28" borderId="0" xfId="62" applyNumberFormat="1" applyFont="1" applyFill="1" applyBorder="1" applyAlignment="1">
      <alignment horizontal="center"/>
      <protection/>
    </xf>
    <xf numFmtId="15" fontId="13" fillId="20" borderId="0" xfId="70" applyNumberFormat="1" applyFont="1" applyFill="1" applyBorder="1" applyAlignment="1" applyProtection="1">
      <alignment horizontal="left"/>
      <protection/>
    </xf>
    <xf numFmtId="0" fontId="2" fillId="28" borderId="0" xfId="64" applyFont="1" applyFill="1">
      <alignment/>
      <protection/>
    </xf>
    <xf numFmtId="180" fontId="2" fillId="28" borderId="0" xfId="64" applyNumberFormat="1" applyFont="1" applyFill="1" applyBorder="1">
      <alignment/>
      <protection/>
    </xf>
    <xf numFmtId="0" fontId="2" fillId="28" borderId="0" xfId="0" applyFont="1" applyFill="1" applyBorder="1" applyAlignment="1" applyProtection="1">
      <alignment/>
      <protection/>
    </xf>
    <xf numFmtId="0" fontId="2" fillId="28" borderId="0" xfId="0" applyFont="1" applyFill="1" applyAlignment="1" applyProtection="1">
      <alignment/>
      <protection/>
    </xf>
    <xf numFmtId="0" fontId="2" fillId="28" borderId="0" xfId="65" applyFont="1" applyFill="1" applyProtection="1">
      <alignment/>
      <protection/>
    </xf>
    <xf numFmtId="180" fontId="2" fillId="28" borderId="0" xfId="62" applyNumberFormat="1" applyFont="1" applyFill="1" applyBorder="1">
      <alignment/>
      <protection/>
    </xf>
    <xf numFmtId="0" fontId="24" fillId="28" borderId="0" xfId="56" applyFill="1" applyAlignment="1" applyProtection="1">
      <alignment/>
      <protection/>
    </xf>
    <xf numFmtId="38" fontId="7" fillId="25" borderId="0" xfId="0" applyNumberFormat="1" applyFont="1" applyFill="1" applyBorder="1" applyAlignment="1" applyProtection="1">
      <alignment horizontal="left"/>
      <protection/>
    </xf>
    <xf numFmtId="38" fontId="30" fillId="20" borderId="0" xfId="0" applyNumberFormat="1" applyFont="1" applyFill="1" applyAlignment="1" applyProtection="1">
      <alignment/>
      <protection/>
    </xf>
    <xf numFmtId="2" fontId="12" fillId="25" borderId="0" xfId="71" applyNumberFormat="1" applyFont="1" applyFill="1" applyBorder="1" applyAlignment="1" applyProtection="1">
      <alignment/>
      <protection/>
    </xf>
    <xf numFmtId="0" fontId="18" fillId="25" borderId="0" xfId="71" applyFont="1" applyFill="1" applyBorder="1" applyAlignment="1" applyProtection="1">
      <alignment/>
      <protection/>
    </xf>
    <xf numFmtId="38" fontId="2" fillId="28" borderId="0" xfId="63" applyNumberFormat="1" applyFont="1" applyFill="1" applyProtection="1">
      <alignment/>
      <protection/>
    </xf>
    <xf numFmtId="0" fontId="2" fillId="28" borderId="0" xfId="66" applyFont="1" applyFill="1" applyBorder="1" applyProtection="1">
      <alignment/>
      <protection/>
    </xf>
    <xf numFmtId="38" fontId="31" fillId="28" borderId="0" xfId="66" applyNumberFormat="1" applyFont="1" applyFill="1" applyProtection="1">
      <alignment/>
      <protection/>
    </xf>
    <xf numFmtId="38" fontId="9" fillId="20" borderId="0" xfId="0" applyNumberFormat="1" applyFont="1" applyFill="1" applyAlignment="1" applyProtection="1">
      <alignment/>
      <protection/>
    </xf>
    <xf numFmtId="9" fontId="13" fillId="28" borderId="0" xfId="0" applyNumberFormat="1" applyFont="1" applyFill="1" applyBorder="1" applyAlignment="1" applyProtection="1">
      <alignment horizontal="center"/>
      <protection/>
    </xf>
    <xf numFmtId="9" fontId="2" fillId="28" borderId="0" xfId="69" applyNumberFormat="1" applyFont="1" applyFill="1" applyBorder="1" applyAlignment="1" applyProtection="1">
      <alignment/>
      <protection/>
    </xf>
    <xf numFmtId="38" fontId="13" fillId="20" borderId="0" xfId="0" applyNumberFormat="1" applyFont="1" applyFill="1" applyAlignment="1" applyProtection="1">
      <alignment/>
      <protection/>
    </xf>
    <xf numFmtId="180" fontId="7" fillId="27" borderId="0" xfId="0" applyNumberFormat="1" applyFont="1" applyFill="1" applyBorder="1" applyAlignment="1" applyProtection="1">
      <alignment/>
      <protection/>
    </xf>
    <xf numFmtId="180" fontId="30" fillId="28" borderId="0" xfId="69" applyNumberFormat="1" applyFont="1" applyFill="1" applyBorder="1" applyAlignment="1" applyProtection="1">
      <alignment horizontal="right"/>
      <protection/>
    </xf>
    <xf numFmtId="0" fontId="13" fillId="27" borderId="0" xfId="0" applyFont="1" applyFill="1" applyBorder="1" applyAlignment="1" applyProtection="1">
      <alignment/>
      <protection/>
    </xf>
    <xf numFmtId="0" fontId="13" fillId="20" borderId="0" xfId="0" applyFont="1" applyFill="1" applyBorder="1" applyAlignment="1" applyProtection="1">
      <alignment/>
      <protection/>
    </xf>
    <xf numFmtId="9" fontId="12" fillId="30" borderId="12" xfId="69" applyNumberFormat="1" applyFont="1" applyFill="1" applyBorder="1" applyAlignment="1" applyProtection="1">
      <alignment horizontal="right"/>
      <protection/>
    </xf>
    <xf numFmtId="38" fontId="7" fillId="27" borderId="0" xfId="0" applyNumberFormat="1" applyFont="1" applyFill="1" applyBorder="1" applyAlignment="1" applyProtection="1">
      <alignment/>
      <protection/>
    </xf>
    <xf numFmtId="180" fontId="13" fillId="28" borderId="0" xfId="0" applyNumberFormat="1" applyFont="1" applyFill="1" applyBorder="1" applyAlignment="1" applyProtection="1">
      <alignment horizontal="right"/>
      <protection/>
    </xf>
    <xf numFmtId="180" fontId="27" fillId="30" borderId="0" xfId="69" applyNumberFormat="1" applyFont="1" applyFill="1" applyBorder="1" applyAlignment="1" applyProtection="1">
      <alignment horizontal="right"/>
      <protection/>
    </xf>
    <xf numFmtId="180" fontId="12" fillId="30" borderId="0" xfId="71" applyNumberFormat="1" applyFont="1" applyFill="1" applyBorder="1" applyAlignment="1" applyProtection="1">
      <alignment horizontal="right"/>
      <protection/>
    </xf>
    <xf numFmtId="180" fontId="12" fillId="30" borderId="0" xfId="0" applyNumberFormat="1" applyFont="1" applyFill="1" applyBorder="1" applyAlignment="1" applyProtection="1">
      <alignment horizontal="right"/>
      <protection/>
    </xf>
    <xf numFmtId="38" fontId="20" fillId="20" borderId="0" xfId="0" applyNumberFormat="1" applyFont="1" applyFill="1" applyBorder="1" applyAlignment="1" applyProtection="1">
      <alignment/>
      <protection/>
    </xf>
    <xf numFmtId="38" fontId="47" fillId="20" borderId="0" xfId="0" applyNumberFormat="1" applyFont="1" applyFill="1" applyBorder="1" applyAlignment="1" applyProtection="1">
      <alignment/>
      <protection/>
    </xf>
    <xf numFmtId="0" fontId="15" fillId="26" borderId="0" xfId="0" applyNumberFormat="1" applyFont="1" applyFill="1" applyBorder="1" applyAlignment="1" applyProtection="1">
      <alignment horizontal="center"/>
      <protection/>
    </xf>
    <xf numFmtId="0" fontId="15" fillId="30" borderId="0" xfId="0" applyNumberFormat="1" applyFont="1" applyFill="1" applyBorder="1" applyAlignment="1" applyProtection="1">
      <alignment horizontal="center"/>
      <protection/>
    </xf>
    <xf numFmtId="180" fontId="2" fillId="27" borderId="0" xfId="69" applyNumberFormat="1" applyFont="1" applyFill="1" applyBorder="1" applyAlignment="1" applyProtection="1">
      <alignment horizontal="right"/>
      <protection/>
    </xf>
    <xf numFmtId="180" fontId="2" fillId="28" borderId="0" xfId="69" applyNumberFormat="1" applyFont="1" applyFill="1" applyBorder="1" applyAlignment="1" applyProtection="1">
      <alignment horizontal="right"/>
      <protection/>
    </xf>
    <xf numFmtId="180" fontId="13" fillId="28" borderId="0" xfId="69" applyNumberFormat="1" applyFont="1" applyFill="1" applyBorder="1" applyAlignment="1" applyProtection="1">
      <alignment horizontal="right"/>
      <protection/>
    </xf>
    <xf numFmtId="180" fontId="12" fillId="26" borderId="0" xfId="69" applyNumberFormat="1" applyFont="1" applyFill="1" applyBorder="1" applyAlignment="1" applyProtection="1">
      <alignment horizontal="right"/>
      <protection/>
    </xf>
    <xf numFmtId="38" fontId="2" fillId="20" borderId="0" xfId="0" applyNumberFormat="1" applyFont="1" applyFill="1" applyAlignment="1" applyProtection="1">
      <alignment horizontal="right"/>
      <protection/>
    </xf>
    <xf numFmtId="38" fontId="13" fillId="20" borderId="0" xfId="0" applyNumberFormat="1" applyFont="1" applyFill="1" applyAlignment="1" applyProtection="1">
      <alignment horizontal="right"/>
      <protection/>
    </xf>
    <xf numFmtId="38" fontId="30" fillId="20" borderId="0" xfId="0" applyNumberFormat="1" applyFont="1" applyFill="1" applyAlignment="1" applyProtection="1">
      <alignment horizontal="right"/>
      <protection/>
    </xf>
    <xf numFmtId="38" fontId="2" fillId="28" borderId="0" xfId="0" applyNumberFormat="1" applyFont="1" applyFill="1" applyBorder="1" applyAlignment="1" applyProtection="1">
      <alignment horizontal="right"/>
      <protection/>
    </xf>
    <xf numFmtId="38" fontId="2" fillId="20" borderId="0" xfId="0" applyNumberFormat="1" applyFont="1" applyFill="1" applyBorder="1" applyAlignment="1" applyProtection="1">
      <alignment horizontal="right"/>
      <protection/>
    </xf>
    <xf numFmtId="38" fontId="13" fillId="28" borderId="0" xfId="0" applyNumberFormat="1" applyFont="1" applyFill="1" applyBorder="1" applyAlignment="1" applyProtection="1">
      <alignment horizontal="right"/>
      <protection/>
    </xf>
    <xf numFmtId="38" fontId="13" fillId="20" borderId="0" xfId="0" applyNumberFormat="1" applyFont="1" applyFill="1" applyBorder="1" applyAlignment="1" applyProtection="1">
      <alignment horizontal="right"/>
      <protection/>
    </xf>
    <xf numFmtId="38" fontId="13" fillId="27" borderId="0" xfId="0" applyNumberFormat="1" applyFont="1" applyFill="1" applyBorder="1" applyAlignment="1" applyProtection="1">
      <alignment horizontal="right"/>
      <protection/>
    </xf>
    <xf numFmtId="38" fontId="12" fillId="26" borderId="0" xfId="0" applyNumberFormat="1" applyFont="1" applyFill="1" applyBorder="1" applyAlignment="1" applyProtection="1">
      <alignment horizontal="right"/>
      <protection locked="0"/>
    </xf>
    <xf numFmtId="38" fontId="12" fillId="25" borderId="0" xfId="0" applyNumberFormat="1" applyFont="1" applyFill="1" applyBorder="1" applyAlignment="1" applyProtection="1">
      <alignment horizontal="right"/>
      <protection/>
    </xf>
    <xf numFmtId="38" fontId="12" fillId="26" borderId="0" xfId="0" applyNumberFormat="1" applyFont="1" applyFill="1" applyBorder="1" applyAlignment="1" applyProtection="1">
      <alignment horizontal="right"/>
      <protection/>
    </xf>
    <xf numFmtId="38" fontId="7" fillId="20" borderId="0" xfId="0" applyNumberFormat="1" applyFont="1" applyFill="1" applyAlignment="1" applyProtection="1">
      <alignment horizontal="right"/>
      <protection/>
    </xf>
    <xf numFmtId="0" fontId="27" fillId="25" borderId="0" xfId="0" applyNumberFormat="1" applyFont="1" applyFill="1" applyBorder="1" applyAlignment="1" applyProtection="1">
      <alignment horizontal="right"/>
      <protection/>
    </xf>
    <xf numFmtId="181" fontId="12" fillId="30" borderId="13" xfId="0" applyNumberFormat="1" applyFont="1" applyFill="1" applyBorder="1" applyAlignment="1" applyProtection="1">
      <alignment horizontal="right"/>
      <protection/>
    </xf>
    <xf numFmtId="181" fontId="12" fillId="25" borderId="13" xfId="0" applyNumberFormat="1" applyFont="1" applyFill="1" applyBorder="1" applyAlignment="1" applyProtection="1">
      <alignment horizontal="right"/>
      <protection/>
    </xf>
    <xf numFmtId="38" fontId="18" fillId="25" borderId="0" xfId="0" applyNumberFormat="1" applyFont="1" applyFill="1" applyBorder="1" applyAlignment="1" applyProtection="1">
      <alignment horizontal="right"/>
      <protection/>
    </xf>
    <xf numFmtId="38" fontId="18" fillId="26" borderId="0" xfId="0" applyNumberFormat="1" applyFont="1" applyFill="1" applyBorder="1" applyAlignment="1" applyProtection="1">
      <alignment horizontal="right"/>
      <protection/>
    </xf>
    <xf numFmtId="180" fontId="18" fillId="30" borderId="0" xfId="0" applyNumberFormat="1" applyFont="1" applyFill="1" applyBorder="1" applyAlignment="1" applyProtection="1">
      <alignment horizontal="right"/>
      <protection/>
    </xf>
    <xf numFmtId="0" fontId="12" fillId="26" borderId="0" xfId="71" applyFont="1" applyFill="1" applyBorder="1" applyAlignment="1" applyProtection="1">
      <alignment horizontal="right"/>
      <protection/>
    </xf>
    <xf numFmtId="0" fontId="12" fillId="30" borderId="0" xfId="71" applyFont="1" applyFill="1" applyBorder="1" applyAlignment="1" applyProtection="1">
      <alignment horizontal="right"/>
      <protection/>
    </xf>
    <xf numFmtId="38" fontId="12" fillId="26" borderId="0" xfId="71" applyNumberFormat="1" applyFont="1" applyFill="1" applyBorder="1" applyAlignment="1" applyProtection="1">
      <alignment horizontal="right"/>
      <protection/>
    </xf>
    <xf numFmtId="180" fontId="13" fillId="28" borderId="27" xfId="69" applyNumberFormat="1" applyFont="1" applyFill="1" applyBorder="1" applyAlignment="1" applyProtection="1">
      <alignment/>
      <protection/>
    </xf>
    <xf numFmtId="38" fontId="15" fillId="26" borderId="0" xfId="0" applyNumberFormat="1" applyFont="1" applyFill="1" applyBorder="1" applyAlignment="1" applyProtection="1">
      <alignment horizontal="left"/>
      <protection/>
    </xf>
    <xf numFmtId="38" fontId="7" fillId="27" borderId="0" xfId="0" applyNumberFormat="1" applyFont="1" applyFill="1" applyBorder="1" applyAlignment="1" applyProtection="1">
      <alignment/>
      <protection/>
    </xf>
    <xf numFmtId="38" fontId="13" fillId="27" borderId="27" xfId="0" applyNumberFormat="1" applyFont="1" applyFill="1" applyBorder="1" applyAlignment="1" applyProtection="1">
      <alignment/>
      <protection/>
    </xf>
    <xf numFmtId="38" fontId="15" fillId="26" borderId="0" xfId="0" applyNumberFormat="1" applyFont="1" applyFill="1" applyBorder="1" applyAlignment="1" applyProtection="1">
      <alignment horizontal="right"/>
      <protection/>
    </xf>
    <xf numFmtId="183" fontId="15" fillId="20" borderId="0" xfId="44" applyNumberFormat="1" applyFont="1" applyFill="1" applyBorder="1" applyAlignment="1" applyProtection="1">
      <alignment horizontal="right"/>
      <protection/>
    </xf>
    <xf numFmtId="180" fontId="2" fillId="28" borderId="0" xfId="0" applyNumberFormat="1" applyFont="1" applyFill="1" applyBorder="1" applyAlignment="1" applyProtection="1">
      <alignment horizontal="right"/>
      <protection/>
    </xf>
    <xf numFmtId="38" fontId="19" fillId="20" borderId="0" xfId="0" applyNumberFormat="1" applyFont="1" applyFill="1" applyAlignment="1" applyProtection="1">
      <alignment horizontal="right"/>
      <protection/>
    </xf>
    <xf numFmtId="183" fontId="12" fillId="20" borderId="0" xfId="44" applyNumberFormat="1" applyFont="1" applyFill="1" applyBorder="1" applyAlignment="1" applyProtection="1">
      <alignment horizontal="right"/>
      <protection/>
    </xf>
    <xf numFmtId="183" fontId="13" fillId="20" borderId="0" xfId="44" applyNumberFormat="1" applyFont="1" applyFill="1" applyBorder="1" applyAlignment="1" applyProtection="1">
      <alignment horizontal="right"/>
      <protection/>
    </xf>
    <xf numFmtId="38" fontId="2" fillId="27" borderId="0" xfId="0" applyNumberFormat="1" applyFont="1" applyFill="1" applyBorder="1" applyAlignment="1" applyProtection="1">
      <alignment horizontal="right"/>
      <protection/>
    </xf>
    <xf numFmtId="183" fontId="2" fillId="20" borderId="0" xfId="44" applyNumberFormat="1" applyFont="1" applyFill="1" applyBorder="1" applyAlignment="1" applyProtection="1">
      <alignment horizontal="right"/>
      <protection/>
    </xf>
    <xf numFmtId="38" fontId="13" fillId="27" borderId="27" xfId="0" applyNumberFormat="1" applyFont="1" applyFill="1" applyBorder="1" applyAlignment="1" applyProtection="1">
      <alignment horizontal="right"/>
      <protection/>
    </xf>
    <xf numFmtId="180" fontId="13" fillId="28" borderId="27" xfId="69" applyNumberFormat="1" applyFont="1" applyFill="1" applyBorder="1" applyAlignment="1" applyProtection="1">
      <alignment horizontal="right"/>
      <protection/>
    </xf>
    <xf numFmtId="180" fontId="2" fillId="27" borderId="0" xfId="0" applyNumberFormat="1" applyFont="1" applyFill="1" applyBorder="1" applyAlignment="1" applyProtection="1">
      <alignment/>
      <protection/>
    </xf>
    <xf numFmtId="180" fontId="2" fillId="20" borderId="0" xfId="44" applyNumberFormat="1" applyFont="1" applyFill="1" applyBorder="1" applyAlignment="1" applyProtection="1">
      <alignment/>
      <protection/>
    </xf>
    <xf numFmtId="180" fontId="12" fillId="30" borderId="13" xfId="0" applyNumberFormat="1" applyFont="1" applyFill="1" applyBorder="1" applyAlignment="1" applyProtection="1">
      <alignment horizontal="right"/>
      <protection/>
    </xf>
    <xf numFmtId="180" fontId="2" fillId="20" borderId="0" xfId="0" applyNumberFormat="1" applyFont="1" applyFill="1" applyAlignment="1" applyProtection="1">
      <alignment horizontal="right"/>
      <protection/>
    </xf>
    <xf numFmtId="180" fontId="12" fillId="25" borderId="13" xfId="0" applyNumberFormat="1" applyFont="1" applyFill="1" applyBorder="1" applyAlignment="1" applyProtection="1">
      <alignment horizontal="right"/>
      <protection/>
    </xf>
    <xf numFmtId="180" fontId="30" fillId="20" borderId="0" xfId="0" applyNumberFormat="1" applyFont="1" applyFill="1" applyBorder="1" applyAlignment="1" applyProtection="1">
      <alignment horizontal="right"/>
      <protection/>
    </xf>
    <xf numFmtId="180" fontId="13" fillId="20" borderId="0" xfId="0" applyNumberFormat="1" applyFont="1" applyFill="1" applyAlignment="1" applyProtection="1">
      <alignment horizontal="right"/>
      <protection/>
    </xf>
    <xf numFmtId="180" fontId="15" fillId="26" borderId="0" xfId="0" applyNumberFormat="1" applyFont="1" applyFill="1" applyBorder="1" applyAlignment="1" applyProtection="1">
      <alignment horizontal="right"/>
      <protection/>
    </xf>
    <xf numFmtId="180" fontId="2" fillId="20" borderId="0" xfId="0" applyNumberFormat="1" applyFont="1" applyFill="1" applyBorder="1" applyAlignment="1" applyProtection="1">
      <alignment horizontal="right"/>
      <protection/>
    </xf>
    <xf numFmtId="180" fontId="15" fillId="20" borderId="0" xfId="44" applyNumberFormat="1" applyFont="1" applyFill="1" applyBorder="1" applyAlignment="1" applyProtection="1">
      <alignment horizontal="right"/>
      <protection/>
    </xf>
    <xf numFmtId="180" fontId="13" fillId="20" borderId="0" xfId="0" applyNumberFormat="1" applyFont="1" applyFill="1" applyBorder="1" applyAlignment="1" applyProtection="1">
      <alignment horizontal="right"/>
      <protection/>
    </xf>
    <xf numFmtId="180" fontId="2" fillId="27" borderId="0" xfId="0" applyNumberFormat="1" applyFont="1" applyFill="1" applyBorder="1" applyAlignment="1" applyProtection="1">
      <alignment horizontal="right"/>
      <protection/>
    </xf>
    <xf numFmtId="180" fontId="15" fillId="30" borderId="13" xfId="0" applyNumberFormat="1" applyFont="1" applyFill="1" applyBorder="1" applyAlignment="1" applyProtection="1">
      <alignment horizontal="right"/>
      <protection/>
    </xf>
    <xf numFmtId="180" fontId="26" fillId="20" borderId="0" xfId="0" applyNumberFormat="1" applyFont="1" applyFill="1" applyBorder="1" applyAlignment="1" applyProtection="1">
      <alignment horizontal="right"/>
      <protection/>
    </xf>
    <xf numFmtId="183" fontId="12" fillId="20" borderId="0" xfId="0" applyNumberFormat="1" applyFont="1" applyFill="1" applyBorder="1" applyAlignment="1" applyProtection="1">
      <alignment horizontal="right"/>
      <protection/>
    </xf>
    <xf numFmtId="0" fontId="9" fillId="26" borderId="0" xfId="0" applyNumberFormat="1" applyFont="1" applyFill="1" applyBorder="1" applyAlignment="1" applyProtection="1">
      <alignment horizontal="right"/>
      <protection/>
    </xf>
    <xf numFmtId="9" fontId="13" fillId="28" borderId="0" xfId="0" applyNumberFormat="1" applyFont="1" applyFill="1" applyBorder="1" applyAlignment="1" applyProtection="1">
      <alignment horizontal="right"/>
      <protection/>
    </xf>
    <xf numFmtId="0" fontId="9" fillId="30" borderId="0" xfId="0" applyNumberFormat="1" applyFont="1" applyFill="1" applyBorder="1" applyAlignment="1" applyProtection="1">
      <alignment horizontal="right"/>
      <protection/>
    </xf>
    <xf numFmtId="180" fontId="12" fillId="30" borderId="13" xfId="69" applyNumberFormat="1" applyFont="1" applyFill="1" applyBorder="1" applyAlignment="1" applyProtection="1">
      <alignment/>
      <protection/>
    </xf>
    <xf numFmtId="180" fontId="27" fillId="30" borderId="13" xfId="69" applyNumberFormat="1" applyFont="1" applyFill="1" applyBorder="1" applyAlignment="1" applyProtection="1">
      <alignment/>
      <protection/>
    </xf>
    <xf numFmtId="180" fontId="12" fillId="30" borderId="13" xfId="69" applyNumberFormat="1" applyFont="1" applyFill="1" applyBorder="1" applyAlignment="1" applyProtection="1">
      <alignment horizontal="right"/>
      <protection/>
    </xf>
    <xf numFmtId="184" fontId="12" fillId="30" borderId="28" xfId="71" applyNumberFormat="1" applyFont="1" applyFill="1" applyBorder="1" applyAlignment="1" applyProtection="1">
      <alignment/>
      <protection/>
    </xf>
    <xf numFmtId="180" fontId="12" fillId="30" borderId="27" xfId="69" applyNumberFormat="1" applyFont="1" applyFill="1" applyBorder="1" applyAlignment="1" applyProtection="1">
      <alignment/>
      <protection/>
    </xf>
    <xf numFmtId="3" fontId="12" fillId="26" borderId="0" xfId="71" applyNumberFormat="1" applyFont="1" applyFill="1" applyBorder="1" applyAlignment="1" applyProtection="1">
      <alignment horizontal="right"/>
      <protection/>
    </xf>
    <xf numFmtId="3" fontId="12" fillId="30" borderId="0" xfId="71" applyNumberFormat="1" applyFont="1" applyFill="1" applyBorder="1" applyAlignment="1" applyProtection="1">
      <alignment horizontal="right"/>
      <protection/>
    </xf>
    <xf numFmtId="0" fontId="12" fillId="25" borderId="0" xfId="71" applyFont="1" applyFill="1" applyBorder="1" applyAlignment="1" applyProtection="1">
      <alignment horizontal="right"/>
      <protection/>
    </xf>
    <xf numFmtId="3" fontId="12" fillId="25" borderId="0" xfId="71" applyNumberFormat="1" applyFont="1" applyFill="1" applyBorder="1" applyAlignment="1" applyProtection="1">
      <alignment horizontal="right"/>
      <protection/>
    </xf>
    <xf numFmtId="3" fontId="27" fillId="26" borderId="12" xfId="71" applyNumberFormat="1" applyFont="1" applyFill="1" applyBorder="1" applyAlignment="1" applyProtection="1">
      <alignment horizontal="right"/>
      <protection/>
    </xf>
    <xf numFmtId="3" fontId="27" fillId="30" borderId="12" xfId="71" applyNumberFormat="1" applyFont="1" applyFill="1" applyBorder="1" applyAlignment="1" applyProtection="1">
      <alignment horizontal="right"/>
      <protection/>
    </xf>
    <xf numFmtId="3" fontId="27" fillId="25" borderId="12" xfId="71" applyNumberFormat="1" applyFont="1" applyFill="1" applyBorder="1" applyAlignment="1" applyProtection="1">
      <alignment horizontal="right"/>
      <protection/>
    </xf>
    <xf numFmtId="180" fontId="27" fillId="30" borderId="27" xfId="69" applyNumberFormat="1" applyFont="1" applyFill="1" applyBorder="1" applyAlignment="1" applyProtection="1">
      <alignment horizontal="right"/>
      <protection/>
    </xf>
    <xf numFmtId="3" fontId="12" fillId="26" borderId="27" xfId="71" applyNumberFormat="1" applyFont="1" applyFill="1" applyBorder="1" applyAlignment="1" applyProtection="1">
      <alignment horizontal="right"/>
      <protection/>
    </xf>
    <xf numFmtId="3" fontId="12" fillId="30" borderId="27" xfId="71" applyNumberFormat="1" applyFont="1" applyFill="1" applyBorder="1" applyAlignment="1" applyProtection="1">
      <alignment horizontal="right"/>
      <protection/>
    </xf>
    <xf numFmtId="3" fontId="12" fillId="25" borderId="27" xfId="71" applyNumberFormat="1" applyFont="1" applyFill="1" applyBorder="1" applyAlignment="1" applyProtection="1">
      <alignment horizontal="right"/>
      <protection/>
    </xf>
    <xf numFmtId="3" fontId="12" fillId="30" borderId="13" xfId="71" applyNumberFormat="1" applyFont="1" applyFill="1" applyBorder="1" applyAlignment="1" applyProtection="1">
      <alignment horizontal="right"/>
      <protection/>
    </xf>
    <xf numFmtId="3" fontId="12" fillId="20" borderId="13" xfId="71" applyNumberFormat="1" applyFont="1" applyFill="1" applyBorder="1" applyAlignment="1" applyProtection="1">
      <alignment horizontal="right"/>
      <protection/>
    </xf>
    <xf numFmtId="180" fontId="12" fillId="30" borderId="27" xfId="69" applyNumberFormat="1" applyFont="1" applyFill="1" applyBorder="1" applyAlignment="1" applyProtection="1">
      <alignment horizontal="right"/>
      <protection/>
    </xf>
    <xf numFmtId="184" fontId="12" fillId="20" borderId="13" xfId="71" applyNumberFormat="1" applyFont="1" applyFill="1" applyBorder="1" applyAlignment="1" applyProtection="1">
      <alignment horizontal="right"/>
      <protection/>
    </xf>
    <xf numFmtId="184" fontId="12" fillId="25" borderId="13" xfId="71" applyNumberFormat="1" applyFont="1" applyFill="1" applyBorder="1" applyAlignment="1" applyProtection="1">
      <alignment horizontal="right"/>
      <protection/>
    </xf>
    <xf numFmtId="184" fontId="12" fillId="30" borderId="13" xfId="71" applyNumberFormat="1" applyFont="1" applyFill="1" applyBorder="1" applyAlignment="1" applyProtection="1">
      <alignment horizontal="right"/>
      <protection/>
    </xf>
    <xf numFmtId="0" fontId="15" fillId="25" borderId="0" xfId="0" applyNumberFormat="1" applyFont="1" applyFill="1" applyBorder="1" applyAlignment="1" applyProtection="1">
      <alignment horizontal="right"/>
      <protection/>
    </xf>
    <xf numFmtId="180" fontId="12" fillId="30" borderId="29" xfId="69" applyNumberFormat="1" applyFont="1" applyFill="1" applyBorder="1" applyAlignment="1" applyProtection="1">
      <alignment horizontal="right"/>
      <protection/>
    </xf>
    <xf numFmtId="184" fontId="27" fillId="30" borderId="13" xfId="71" applyNumberFormat="1" applyFont="1" applyFill="1" applyBorder="1" applyAlignment="1" applyProtection="1">
      <alignment horizontal="right"/>
      <protection/>
    </xf>
    <xf numFmtId="180" fontId="27" fillId="30" borderId="13" xfId="69" applyNumberFormat="1" applyFont="1" applyFill="1" applyBorder="1" applyAlignment="1" applyProtection="1">
      <alignment horizontal="right"/>
      <protection/>
    </xf>
    <xf numFmtId="184" fontId="27" fillId="25" borderId="13" xfId="71" applyNumberFormat="1" applyFont="1" applyFill="1" applyBorder="1" applyAlignment="1" applyProtection="1">
      <alignment horizontal="right"/>
      <protection/>
    </xf>
    <xf numFmtId="9" fontId="12" fillId="30" borderId="13" xfId="71" applyNumberFormat="1" applyFont="1" applyFill="1" applyBorder="1" applyAlignment="1" applyProtection="1">
      <alignment horizontal="right"/>
      <protection/>
    </xf>
    <xf numFmtId="9" fontId="12" fillId="25" borderId="13" xfId="71" applyNumberFormat="1" applyFont="1" applyFill="1" applyBorder="1" applyAlignment="1" applyProtection="1">
      <alignment horizontal="right"/>
      <protection/>
    </xf>
    <xf numFmtId="3" fontId="27" fillId="30" borderId="13" xfId="71" applyNumberFormat="1" applyFont="1" applyFill="1" applyBorder="1" applyAlignment="1" applyProtection="1">
      <alignment horizontal="right"/>
      <protection/>
    </xf>
    <xf numFmtId="9" fontId="12" fillId="26" borderId="0" xfId="71" applyNumberFormat="1" applyFont="1" applyFill="1" applyBorder="1" applyAlignment="1" applyProtection="1">
      <alignment horizontal="right"/>
      <protection/>
    </xf>
    <xf numFmtId="9" fontId="12" fillId="30" borderId="0" xfId="71" applyNumberFormat="1" applyFont="1" applyFill="1" applyBorder="1" applyAlignment="1" applyProtection="1">
      <alignment horizontal="right"/>
      <protection/>
    </xf>
    <xf numFmtId="9" fontId="12" fillId="25" borderId="0" xfId="71" applyNumberFormat="1" applyFont="1" applyFill="1" applyBorder="1" applyAlignment="1" applyProtection="1">
      <alignment horizontal="right"/>
      <protection/>
    </xf>
    <xf numFmtId="0" fontId="15" fillId="26" borderId="0" xfId="0" applyNumberFormat="1" applyFont="1" applyFill="1" applyBorder="1" applyAlignment="1" applyProtection="1">
      <alignment horizontal="right"/>
      <protection/>
    </xf>
    <xf numFmtId="180" fontId="12" fillId="30" borderId="12" xfId="69" applyNumberFormat="1" applyFont="1" applyFill="1" applyBorder="1" applyAlignment="1" applyProtection="1">
      <alignment horizontal="right"/>
      <protection/>
    </xf>
    <xf numFmtId="9" fontId="12" fillId="30" borderId="27" xfId="71" applyNumberFormat="1" applyFont="1" applyFill="1" applyBorder="1" applyAlignment="1" applyProtection="1">
      <alignment/>
      <protection/>
    </xf>
    <xf numFmtId="9" fontId="12" fillId="26" borderId="27" xfId="71" applyNumberFormat="1" applyFont="1" applyFill="1" applyBorder="1" applyAlignment="1" applyProtection="1">
      <alignment/>
      <protection/>
    </xf>
    <xf numFmtId="187" fontId="12" fillId="25" borderId="13" xfId="71" applyNumberFormat="1" applyFont="1" applyFill="1" applyBorder="1" applyAlignment="1" applyProtection="1">
      <alignment horizontal="right"/>
      <protection/>
    </xf>
    <xf numFmtId="187" fontId="12" fillId="30" borderId="13" xfId="71" applyNumberFormat="1" applyFont="1" applyFill="1" applyBorder="1" applyAlignment="1" applyProtection="1">
      <alignment horizontal="right"/>
      <protection/>
    </xf>
    <xf numFmtId="187" fontId="27" fillId="26" borderId="12" xfId="71" applyNumberFormat="1" applyFont="1" applyFill="1" applyBorder="1" applyAlignment="1" applyProtection="1">
      <alignment horizontal="right"/>
      <protection/>
    </xf>
    <xf numFmtId="187" fontId="27" fillId="30" borderId="12" xfId="71" applyNumberFormat="1" applyFont="1" applyFill="1" applyBorder="1" applyAlignment="1" applyProtection="1">
      <alignment horizontal="right"/>
      <protection/>
    </xf>
    <xf numFmtId="187" fontId="27" fillId="25" borderId="12" xfId="71" applyNumberFormat="1" applyFont="1" applyFill="1" applyBorder="1" applyAlignment="1" applyProtection="1">
      <alignment horizontal="right"/>
      <protection/>
    </xf>
    <xf numFmtId="186" fontId="27" fillId="30" borderId="12" xfId="71" applyNumberFormat="1" applyFont="1" applyFill="1" applyBorder="1" applyAlignment="1" applyProtection="1">
      <alignment horizontal="right"/>
      <protection/>
    </xf>
    <xf numFmtId="186" fontId="27" fillId="25" borderId="12" xfId="71" applyNumberFormat="1" applyFont="1" applyFill="1" applyBorder="1" applyAlignment="1" applyProtection="1">
      <alignment horizontal="right"/>
      <protection/>
    </xf>
    <xf numFmtId="186" fontId="12" fillId="30" borderId="13" xfId="71" applyNumberFormat="1" applyFont="1" applyFill="1" applyBorder="1" applyAlignment="1" applyProtection="1">
      <alignment horizontal="right"/>
      <protection/>
    </xf>
    <xf numFmtId="186" fontId="12" fillId="25" borderId="13" xfId="71" applyNumberFormat="1" applyFont="1" applyFill="1" applyBorder="1" applyAlignment="1" applyProtection="1">
      <alignment horizontal="right"/>
      <protection/>
    </xf>
    <xf numFmtId="0" fontId="15" fillId="26" borderId="0" xfId="0" applyNumberFormat="1" applyFont="1" applyFill="1" applyBorder="1" applyAlignment="1" applyProtection="1">
      <alignment/>
      <protection/>
    </xf>
    <xf numFmtId="0" fontId="15" fillId="25" borderId="0" xfId="0" applyNumberFormat="1" applyFont="1" applyFill="1" applyBorder="1" applyAlignment="1" applyProtection="1">
      <alignment/>
      <protection/>
    </xf>
    <xf numFmtId="3" fontId="12" fillId="25" borderId="12" xfId="71" applyNumberFormat="1" applyFont="1" applyFill="1" applyBorder="1" applyAlignment="1" applyProtection="1">
      <alignment horizontal="right"/>
      <protection/>
    </xf>
    <xf numFmtId="180" fontId="15" fillId="30" borderId="27" xfId="69" applyNumberFormat="1" applyFont="1" applyFill="1" applyBorder="1" applyAlignment="1" applyProtection="1">
      <alignment horizontal="right"/>
      <protection/>
    </xf>
    <xf numFmtId="187" fontId="12" fillId="26" borderId="0" xfId="71" applyNumberFormat="1" applyFont="1" applyFill="1" applyBorder="1" applyAlignment="1" applyProtection="1">
      <alignment horizontal="right"/>
      <protection/>
    </xf>
    <xf numFmtId="187" fontId="12" fillId="30" borderId="0" xfId="71" applyNumberFormat="1" applyFont="1" applyFill="1" applyBorder="1" applyAlignment="1" applyProtection="1">
      <alignment horizontal="right"/>
      <protection/>
    </xf>
    <xf numFmtId="187" fontId="12" fillId="25" borderId="0" xfId="71" applyNumberFormat="1" applyFont="1" applyFill="1" applyBorder="1" applyAlignment="1" applyProtection="1">
      <alignment horizontal="right"/>
      <protection/>
    </xf>
    <xf numFmtId="184" fontId="12" fillId="30" borderId="0" xfId="71" applyNumberFormat="1" applyFont="1" applyFill="1" applyBorder="1" applyAlignment="1" applyProtection="1">
      <alignment/>
      <protection/>
    </xf>
    <xf numFmtId="180" fontId="12" fillId="30" borderId="13" xfId="71" applyNumberFormat="1" applyFont="1" applyFill="1" applyBorder="1" applyAlignment="1" applyProtection="1">
      <alignment horizontal="right"/>
      <protection/>
    </xf>
    <xf numFmtId="180" fontId="12" fillId="25" borderId="13" xfId="71" applyNumberFormat="1" applyFont="1" applyFill="1" applyBorder="1" applyAlignment="1" applyProtection="1">
      <alignment horizontal="right"/>
      <protection/>
    </xf>
    <xf numFmtId="183" fontId="27" fillId="30" borderId="13" xfId="44" applyNumberFormat="1" applyFont="1" applyFill="1" applyBorder="1" applyAlignment="1" applyProtection="1">
      <alignment horizontal="right"/>
      <protection/>
    </xf>
    <xf numFmtId="183" fontId="27" fillId="25" borderId="13" xfId="44" applyNumberFormat="1" applyFont="1" applyFill="1" applyBorder="1" applyAlignment="1" applyProtection="1">
      <alignment horizontal="right"/>
      <protection/>
    </xf>
    <xf numFmtId="41" fontId="27" fillId="30" borderId="13" xfId="71" applyNumberFormat="1" applyFont="1" applyFill="1" applyBorder="1" applyAlignment="1" applyProtection="1">
      <alignment horizontal="right"/>
      <protection/>
    </xf>
    <xf numFmtId="41" fontId="27" fillId="25" borderId="13" xfId="71" applyNumberFormat="1" applyFont="1" applyFill="1" applyBorder="1" applyAlignment="1" applyProtection="1">
      <alignment horizontal="right"/>
      <protection/>
    </xf>
    <xf numFmtId="41" fontId="12" fillId="30" borderId="13" xfId="71" applyNumberFormat="1" applyFont="1" applyFill="1" applyBorder="1" applyAlignment="1" applyProtection="1">
      <alignment horizontal="right"/>
      <protection/>
    </xf>
    <xf numFmtId="41" fontId="12" fillId="25" borderId="13" xfId="71" applyNumberFormat="1" applyFont="1" applyFill="1" applyBorder="1" applyAlignment="1" applyProtection="1">
      <alignment horizontal="right"/>
      <protection/>
    </xf>
    <xf numFmtId="184" fontId="27" fillId="30" borderId="27" xfId="71" applyNumberFormat="1" applyFont="1" applyFill="1" applyBorder="1" applyAlignment="1" applyProtection="1">
      <alignment horizontal="right"/>
      <protection/>
    </xf>
    <xf numFmtId="184" fontId="27" fillId="20" borderId="13" xfId="71" applyNumberFormat="1" applyFont="1" applyFill="1" applyBorder="1" applyAlignment="1" applyProtection="1">
      <alignment horizontal="right"/>
      <protection/>
    </xf>
    <xf numFmtId="9" fontId="27" fillId="30" borderId="13" xfId="71" applyNumberFormat="1" applyFont="1" applyFill="1" applyBorder="1" applyAlignment="1" applyProtection="1">
      <alignment horizontal="right"/>
      <protection/>
    </xf>
    <xf numFmtId="9" fontId="27" fillId="25" borderId="13" xfId="71" applyNumberFormat="1" applyFont="1" applyFill="1" applyBorder="1" applyAlignment="1" applyProtection="1">
      <alignment horizontal="right"/>
      <protection/>
    </xf>
    <xf numFmtId="3" fontId="27" fillId="30" borderId="27" xfId="71" applyNumberFormat="1" applyFont="1" applyFill="1" applyBorder="1" applyAlignment="1" applyProtection="1">
      <alignment horizontal="right"/>
      <protection/>
    </xf>
    <xf numFmtId="3" fontId="27" fillId="25" borderId="27" xfId="71" applyNumberFormat="1" applyFont="1" applyFill="1" applyBorder="1" applyAlignment="1" applyProtection="1">
      <alignment horizontal="right"/>
      <protection/>
    </xf>
    <xf numFmtId="184" fontId="27" fillId="28" borderId="27" xfId="71" applyNumberFormat="1" applyFont="1" applyFill="1" applyBorder="1" applyAlignment="1" applyProtection="1">
      <alignment horizontal="right"/>
      <protection/>
    </xf>
    <xf numFmtId="184" fontId="27" fillId="20" borderId="27" xfId="71" applyNumberFormat="1" applyFont="1" applyFill="1" applyBorder="1" applyAlignment="1" applyProtection="1">
      <alignment horizontal="right"/>
      <protection/>
    </xf>
    <xf numFmtId="180" fontId="27" fillId="30" borderId="27" xfId="71" applyNumberFormat="1" applyFont="1" applyFill="1" applyBorder="1" applyAlignment="1" applyProtection="1">
      <alignment horizontal="right"/>
      <protection/>
    </xf>
    <xf numFmtId="180" fontId="27" fillId="25" borderId="27" xfId="71" applyNumberFormat="1" applyFont="1" applyFill="1" applyBorder="1" applyAlignment="1" applyProtection="1">
      <alignment horizontal="right"/>
      <protection/>
    </xf>
    <xf numFmtId="184" fontId="27" fillId="26" borderId="27" xfId="71" applyNumberFormat="1" applyFont="1" applyFill="1" applyBorder="1" applyAlignment="1" applyProtection="1">
      <alignment horizontal="right"/>
      <protection/>
    </xf>
    <xf numFmtId="38" fontId="9" fillId="25" borderId="0" xfId="0" applyNumberFormat="1" applyFont="1" applyFill="1" applyBorder="1" applyAlignment="1" applyProtection="1">
      <alignment horizontal="right"/>
      <protection/>
    </xf>
    <xf numFmtId="180" fontId="18" fillId="30" borderId="0" xfId="71" applyNumberFormat="1" applyFont="1" applyFill="1" applyBorder="1" applyAlignment="1" applyProtection="1">
      <alignment horizontal="right"/>
      <protection/>
    </xf>
    <xf numFmtId="180" fontId="18" fillId="25" borderId="0" xfId="71" applyNumberFormat="1" applyFont="1" applyFill="1" applyBorder="1" applyAlignment="1" applyProtection="1">
      <alignment horizontal="right"/>
      <protection/>
    </xf>
    <xf numFmtId="2" fontId="27" fillId="30" borderId="27" xfId="71" applyNumberFormat="1" applyFont="1" applyFill="1" applyBorder="1" applyAlignment="1" applyProtection="1">
      <alignment horizontal="right"/>
      <protection/>
    </xf>
    <xf numFmtId="2" fontId="27" fillId="25" borderId="27" xfId="71" applyNumberFormat="1" applyFont="1" applyFill="1" applyBorder="1" applyAlignment="1" applyProtection="1">
      <alignment horizontal="right"/>
      <protection/>
    </xf>
    <xf numFmtId="4" fontId="12" fillId="30" borderId="13" xfId="0" applyNumberFormat="1" applyFont="1" applyFill="1" applyBorder="1" applyAlignment="1" applyProtection="1">
      <alignment horizontal="right"/>
      <protection/>
    </xf>
    <xf numFmtId="4" fontId="12" fillId="25" borderId="13" xfId="0" applyNumberFormat="1" applyFont="1" applyFill="1" applyBorder="1" applyAlignment="1" applyProtection="1">
      <alignment horizontal="right"/>
      <protection/>
    </xf>
    <xf numFmtId="4" fontId="12" fillId="30" borderId="0" xfId="71" applyNumberFormat="1" applyFont="1" applyFill="1" applyBorder="1" applyAlignment="1" applyProtection="1">
      <alignment horizontal="right"/>
      <protection/>
    </xf>
    <xf numFmtId="4" fontId="12" fillId="25" borderId="0" xfId="71" applyNumberFormat="1" applyFont="1" applyFill="1" applyBorder="1" applyAlignment="1" applyProtection="1">
      <alignment horizontal="right"/>
      <protection/>
    </xf>
    <xf numFmtId="4" fontId="27" fillId="30" borderId="27" xfId="71" applyNumberFormat="1" applyFont="1" applyFill="1" applyBorder="1" applyAlignment="1" applyProtection="1">
      <alignment horizontal="right"/>
      <protection/>
    </xf>
    <xf numFmtId="4" fontId="27" fillId="25" borderId="27" xfId="71" applyNumberFormat="1" applyFont="1" applyFill="1" applyBorder="1" applyAlignment="1" applyProtection="1">
      <alignment horizontal="right"/>
      <protection/>
    </xf>
    <xf numFmtId="4" fontId="27" fillId="30" borderId="13" xfId="0" applyNumberFormat="1" applyFont="1" applyFill="1" applyBorder="1" applyAlignment="1" applyProtection="1">
      <alignment horizontal="right"/>
      <protection/>
    </xf>
    <xf numFmtId="4" fontId="27" fillId="25" borderId="13" xfId="0" applyNumberFormat="1" applyFont="1" applyFill="1" applyBorder="1" applyAlignment="1" applyProtection="1">
      <alignment horizontal="right"/>
      <protection/>
    </xf>
    <xf numFmtId="4" fontId="30" fillId="28" borderId="0" xfId="0" applyNumberFormat="1" applyFont="1" applyFill="1" applyBorder="1" applyAlignment="1" applyProtection="1">
      <alignment horizontal="right"/>
      <protection/>
    </xf>
    <xf numFmtId="4" fontId="30" fillId="20" borderId="0" xfId="0" applyNumberFormat="1" applyFont="1" applyFill="1" applyBorder="1" applyAlignment="1" applyProtection="1">
      <alignment horizontal="right"/>
      <protection/>
    </xf>
    <xf numFmtId="4" fontId="29" fillId="30" borderId="13" xfId="0" applyNumberFormat="1" applyFont="1" applyFill="1" applyBorder="1" applyAlignment="1" applyProtection="1">
      <alignment horizontal="right"/>
      <protection/>
    </xf>
    <xf numFmtId="4" fontId="29" fillId="25" borderId="13" xfId="0" applyNumberFormat="1" applyFont="1" applyFill="1" applyBorder="1" applyAlignment="1" applyProtection="1">
      <alignment horizontal="right"/>
      <protection/>
    </xf>
    <xf numFmtId="2" fontId="12" fillId="30" borderId="0" xfId="71" applyNumberFormat="1" applyFont="1" applyFill="1" applyBorder="1" applyAlignment="1" applyProtection="1">
      <alignment horizontal="right"/>
      <protection/>
    </xf>
    <xf numFmtId="2" fontId="12" fillId="25" borderId="0" xfId="71" applyNumberFormat="1" applyFont="1" applyFill="1" applyBorder="1" applyAlignment="1" applyProtection="1">
      <alignment horizontal="right"/>
      <protection/>
    </xf>
    <xf numFmtId="180" fontId="18" fillId="26" borderId="0" xfId="71" applyNumberFormat="1" applyFont="1" applyFill="1" applyBorder="1" applyAlignment="1" applyProtection="1">
      <alignment horizontal="right"/>
      <protection/>
    </xf>
    <xf numFmtId="2" fontId="27" fillId="26" borderId="27" xfId="71" applyNumberFormat="1" applyFont="1" applyFill="1" applyBorder="1" applyAlignment="1" applyProtection="1">
      <alignment horizontal="right"/>
      <protection/>
    </xf>
    <xf numFmtId="4" fontId="12" fillId="26" borderId="0" xfId="71" applyNumberFormat="1" applyFont="1" applyFill="1" applyBorder="1" applyAlignment="1" applyProtection="1">
      <alignment horizontal="right"/>
      <protection/>
    </xf>
    <xf numFmtId="4" fontId="27" fillId="26" borderId="27" xfId="71" applyNumberFormat="1" applyFont="1" applyFill="1" applyBorder="1" applyAlignment="1" applyProtection="1">
      <alignment horizontal="right"/>
      <protection/>
    </xf>
    <xf numFmtId="4" fontId="30" fillId="27" borderId="0" xfId="0" applyNumberFormat="1" applyFont="1" applyFill="1" applyBorder="1" applyAlignment="1" applyProtection="1">
      <alignment horizontal="right"/>
      <protection/>
    </xf>
    <xf numFmtId="2" fontId="12" fillId="26" borderId="0" xfId="71" applyNumberFormat="1" applyFont="1" applyFill="1" applyBorder="1" applyAlignment="1" applyProtection="1">
      <alignment horizontal="right"/>
      <protection/>
    </xf>
    <xf numFmtId="180" fontId="15" fillId="30" borderId="0" xfId="69" applyNumberFormat="1" applyFont="1" applyFill="1" applyBorder="1" applyAlignment="1" applyProtection="1">
      <alignment horizontal="right"/>
      <protection/>
    </xf>
    <xf numFmtId="38" fontId="48" fillId="25" borderId="0" xfId="0" applyNumberFormat="1" applyFont="1" applyFill="1" applyBorder="1" applyAlignment="1" applyProtection="1">
      <alignment horizontal="right"/>
      <protection/>
    </xf>
    <xf numFmtId="38" fontId="29" fillId="25" borderId="0" xfId="0" applyNumberFormat="1" applyFont="1" applyFill="1" applyBorder="1" applyAlignment="1" applyProtection="1">
      <alignment horizontal="right"/>
      <protection/>
    </xf>
    <xf numFmtId="9" fontId="27" fillId="30" borderId="13" xfId="69" applyFont="1" applyFill="1" applyBorder="1" applyAlignment="1" applyProtection="1">
      <alignment horizontal="right"/>
      <protection/>
    </xf>
    <xf numFmtId="9" fontId="27" fillId="25" borderId="13" xfId="69" applyFont="1" applyFill="1" applyBorder="1" applyAlignment="1" applyProtection="1">
      <alignment horizontal="right"/>
      <protection/>
    </xf>
    <xf numFmtId="9" fontId="12" fillId="30" borderId="13" xfId="0" applyNumberFormat="1" applyFont="1" applyFill="1" applyBorder="1" applyAlignment="1" applyProtection="1">
      <alignment horizontal="right"/>
      <protection/>
    </xf>
    <xf numFmtId="9" fontId="12" fillId="25" borderId="13" xfId="0" applyNumberFormat="1" applyFont="1" applyFill="1" applyBorder="1" applyAlignment="1" applyProtection="1">
      <alignment horizontal="right"/>
      <protection/>
    </xf>
    <xf numFmtId="9" fontId="2" fillId="27" borderId="0" xfId="0" applyNumberFormat="1" applyFont="1" applyFill="1" applyBorder="1" applyAlignment="1" applyProtection="1">
      <alignment horizontal="right"/>
      <protection/>
    </xf>
    <xf numFmtId="9" fontId="2" fillId="28" borderId="0" xfId="0" applyNumberFormat="1" applyFont="1" applyFill="1" applyBorder="1" applyAlignment="1" applyProtection="1">
      <alignment horizontal="right"/>
      <protection/>
    </xf>
    <xf numFmtId="9" fontId="12" fillId="30" borderId="0" xfId="69" applyNumberFormat="1" applyFont="1" applyFill="1" applyBorder="1" applyAlignment="1" applyProtection="1">
      <alignment horizontal="right"/>
      <protection/>
    </xf>
    <xf numFmtId="38" fontId="12" fillId="25" borderId="17" xfId="72" applyNumberFormat="1" applyFont="1" applyFill="1" applyBorder="1" applyAlignment="1" quotePrefix="1">
      <alignment horizontal="left"/>
      <protection/>
    </xf>
    <xf numFmtId="38" fontId="12" fillId="25" borderId="17" xfId="72" applyNumberFormat="1" applyFont="1" applyFill="1" applyBorder="1" applyAlignment="1">
      <alignment horizontal="left"/>
      <protection/>
    </xf>
    <xf numFmtId="38" fontId="2" fillId="20" borderId="17" xfId="72" applyNumberFormat="1" applyFont="1" applyFill="1" applyBorder="1">
      <alignment/>
      <protection/>
    </xf>
    <xf numFmtId="38" fontId="12" fillId="25" borderId="17" xfId="72" applyNumberFormat="1" applyFont="1" applyFill="1" applyBorder="1" applyAlignment="1">
      <alignment/>
      <protection/>
    </xf>
    <xf numFmtId="0" fontId="49" fillId="28" borderId="0" xfId="56" applyFont="1" applyFill="1" applyAlignment="1" applyProtection="1">
      <alignment/>
      <protection/>
    </xf>
    <xf numFmtId="180" fontId="12" fillId="30" borderId="28" xfId="69" applyNumberFormat="1" applyFont="1" applyFill="1" applyBorder="1" applyAlignment="1" applyProtection="1">
      <alignment horizontal="right"/>
      <protection/>
    </xf>
    <xf numFmtId="38" fontId="7" fillId="20" borderId="0" xfId="0" applyNumberFormat="1" applyFont="1" applyFill="1" applyBorder="1" applyAlignment="1" applyProtection="1">
      <alignment horizontal="right"/>
      <protection/>
    </xf>
    <xf numFmtId="180" fontId="13" fillId="28" borderId="30" xfId="69" applyNumberFormat="1" applyFont="1" applyFill="1" applyBorder="1" applyAlignment="1" applyProtection="1">
      <alignment horizontal="right"/>
      <protection/>
    </xf>
    <xf numFmtId="180" fontId="15" fillId="30" borderId="13" xfId="69" applyNumberFormat="1" applyFont="1" applyFill="1" applyBorder="1" applyAlignment="1" applyProtection="1">
      <alignment horizontal="right"/>
      <protection/>
    </xf>
    <xf numFmtId="180" fontId="18" fillId="30" borderId="13" xfId="69" applyNumberFormat="1" applyFont="1" applyFill="1" applyBorder="1" applyAlignment="1" applyProtection="1">
      <alignment horizontal="right"/>
      <protection/>
    </xf>
    <xf numFmtId="180" fontId="12" fillId="30" borderId="31" xfId="69" applyNumberFormat="1" applyFont="1" applyFill="1" applyBorder="1" applyAlignment="1" applyProtection="1">
      <alignment horizontal="right"/>
      <protection/>
    </xf>
    <xf numFmtId="180" fontId="13" fillId="28" borderId="32" xfId="0" applyNumberFormat="1" applyFont="1" applyFill="1" applyBorder="1" applyAlignment="1" applyProtection="1">
      <alignment horizontal="right"/>
      <protection/>
    </xf>
    <xf numFmtId="180" fontId="27" fillId="30" borderId="31" xfId="69" applyNumberFormat="1" applyFont="1" applyFill="1" applyBorder="1" applyAlignment="1" applyProtection="1">
      <alignment horizontal="right"/>
      <protection/>
    </xf>
    <xf numFmtId="3" fontId="12" fillId="26" borderId="30" xfId="71" applyNumberFormat="1" applyFont="1" applyFill="1" applyBorder="1" applyAlignment="1" applyProtection="1">
      <alignment horizontal="right"/>
      <protection/>
    </xf>
    <xf numFmtId="3" fontId="12" fillId="30" borderId="30" xfId="71" applyNumberFormat="1" applyFont="1" applyFill="1" applyBorder="1" applyAlignment="1" applyProtection="1">
      <alignment horizontal="right"/>
      <protection/>
    </xf>
    <xf numFmtId="0" fontId="12" fillId="25" borderId="30" xfId="71" applyFont="1" applyFill="1" applyBorder="1" applyAlignment="1" applyProtection="1">
      <alignment horizontal="right"/>
      <protection/>
    </xf>
    <xf numFmtId="0" fontId="9" fillId="25" borderId="12" xfId="0" applyNumberFormat="1" applyFont="1" applyFill="1" applyBorder="1" applyAlignment="1" applyProtection="1">
      <alignment horizontal="right"/>
      <protection/>
    </xf>
    <xf numFmtId="3" fontId="12" fillId="30" borderId="12" xfId="71" applyNumberFormat="1" applyFont="1" applyFill="1" applyBorder="1" applyAlignment="1" applyProtection="1">
      <alignment horizontal="right"/>
      <protection/>
    </xf>
    <xf numFmtId="0" fontId="12" fillId="26" borderId="30" xfId="71" applyFont="1" applyFill="1" applyBorder="1" applyAlignment="1" applyProtection="1">
      <alignment horizontal="right"/>
      <protection/>
    </xf>
    <xf numFmtId="0" fontId="12" fillId="30" borderId="30" xfId="71" applyFont="1" applyFill="1" applyBorder="1" applyAlignment="1" applyProtection="1">
      <alignment horizontal="right"/>
      <protection/>
    </xf>
    <xf numFmtId="3" fontId="12" fillId="25" borderId="30" xfId="71" applyNumberFormat="1" applyFont="1" applyFill="1" applyBorder="1" applyAlignment="1" applyProtection="1">
      <alignment horizontal="right"/>
      <protection/>
    </xf>
    <xf numFmtId="4" fontId="2" fillId="27" borderId="30" xfId="0" applyNumberFormat="1" applyFont="1" applyFill="1" applyBorder="1" applyAlignment="1" applyProtection="1">
      <alignment horizontal="right"/>
      <protection/>
    </xf>
    <xf numFmtId="4" fontId="2" fillId="28" borderId="30" xfId="0" applyNumberFormat="1" applyFont="1" applyFill="1" applyBorder="1" applyAlignment="1" applyProtection="1">
      <alignment horizontal="right"/>
      <protection/>
    </xf>
    <xf numFmtId="4" fontId="2" fillId="20" borderId="30" xfId="0" applyNumberFormat="1" applyFont="1" applyFill="1" applyBorder="1" applyAlignment="1" applyProtection="1">
      <alignment horizontal="right"/>
      <protection/>
    </xf>
    <xf numFmtId="4" fontId="30" fillId="28" borderId="13" xfId="0" applyNumberFormat="1" applyFont="1" applyFill="1" applyBorder="1" applyAlignment="1" applyProtection="1">
      <alignment horizontal="right"/>
      <protection/>
    </xf>
    <xf numFmtId="4" fontId="30" fillId="20" borderId="13" xfId="0" applyNumberFormat="1" applyFont="1" applyFill="1" applyBorder="1" applyAlignment="1" applyProtection="1">
      <alignment horizontal="right"/>
      <protection/>
    </xf>
    <xf numFmtId="180" fontId="30" fillId="28" borderId="13" xfId="69" applyNumberFormat="1" applyFont="1" applyFill="1" applyBorder="1" applyAlignment="1" applyProtection="1">
      <alignment horizontal="right"/>
      <protection/>
    </xf>
    <xf numFmtId="4" fontId="18" fillId="26" borderId="0" xfId="71" applyNumberFormat="1" applyFont="1" applyFill="1" applyBorder="1" applyAlignment="1" applyProtection="1">
      <alignment horizontal="right"/>
      <protection/>
    </xf>
    <xf numFmtId="4" fontId="18" fillId="30" borderId="0" xfId="71" applyNumberFormat="1" applyFont="1" applyFill="1" applyBorder="1" applyAlignment="1" applyProtection="1">
      <alignment horizontal="right"/>
      <protection/>
    </xf>
    <xf numFmtId="4" fontId="18" fillId="25" borderId="0" xfId="71" applyNumberFormat="1" applyFont="1" applyFill="1" applyBorder="1" applyAlignment="1" applyProtection="1">
      <alignment horizontal="right"/>
      <protection/>
    </xf>
    <xf numFmtId="180" fontId="18" fillId="30" borderId="32" xfId="69" applyNumberFormat="1" applyFont="1" applyFill="1" applyBorder="1" applyAlignment="1" applyProtection="1">
      <alignment horizontal="right"/>
      <protection/>
    </xf>
    <xf numFmtId="38" fontId="12" fillId="25" borderId="32" xfId="0" applyNumberFormat="1" applyFont="1" applyFill="1" applyBorder="1" applyAlignment="1" applyProtection="1">
      <alignment horizontal="left"/>
      <protection/>
    </xf>
    <xf numFmtId="0" fontId="15" fillId="25" borderId="30" xfId="0" applyNumberFormat="1" applyFont="1" applyFill="1" applyBorder="1" applyAlignment="1" applyProtection="1">
      <alignment horizontal="right"/>
      <protection/>
    </xf>
    <xf numFmtId="0" fontId="15" fillId="26" borderId="12" xfId="0" applyNumberFormat="1" applyFont="1" applyFill="1" applyBorder="1" applyAlignment="1" applyProtection="1">
      <alignment horizontal="center"/>
      <protection/>
    </xf>
    <xf numFmtId="0" fontId="15" fillId="25" borderId="12" xfId="0" applyNumberFormat="1" applyFont="1" applyFill="1" applyBorder="1" applyAlignment="1" applyProtection="1">
      <alignment horizontal="center"/>
      <protection/>
    </xf>
    <xf numFmtId="0" fontId="9" fillId="26" borderId="12" xfId="0" applyNumberFormat="1" applyFont="1" applyFill="1" applyBorder="1" applyAlignment="1" applyProtection="1">
      <alignment horizontal="right"/>
      <protection/>
    </xf>
    <xf numFmtId="0" fontId="9" fillId="30" borderId="12" xfId="0" applyNumberFormat="1" applyFont="1" applyFill="1" applyBorder="1" applyAlignment="1" applyProtection="1">
      <alignment horizontal="right"/>
      <protection/>
    </xf>
    <xf numFmtId="9" fontId="13" fillId="28" borderId="12" xfId="0" applyNumberFormat="1" applyFont="1" applyFill="1" applyBorder="1" applyAlignment="1" applyProtection="1">
      <alignment horizontal="right"/>
      <protection/>
    </xf>
    <xf numFmtId="180" fontId="12" fillId="26" borderId="30" xfId="69" applyNumberFormat="1" applyFont="1" applyFill="1" applyBorder="1" applyAlignment="1" applyProtection="1" quotePrefix="1">
      <alignment horizontal="right"/>
      <protection/>
    </xf>
    <xf numFmtId="180" fontId="12" fillId="30" borderId="30" xfId="69" applyNumberFormat="1" applyFont="1" applyFill="1" applyBorder="1" applyAlignment="1" applyProtection="1" quotePrefix="1">
      <alignment horizontal="right"/>
      <protection/>
    </xf>
    <xf numFmtId="180" fontId="12" fillId="25" borderId="30" xfId="69" applyNumberFormat="1" applyFont="1" applyFill="1" applyBorder="1" applyAlignment="1" applyProtection="1" quotePrefix="1">
      <alignment horizontal="right"/>
      <protection/>
    </xf>
    <xf numFmtId="0" fontId="15" fillId="25" borderId="12" xfId="0" applyNumberFormat="1" applyFont="1" applyFill="1" applyBorder="1" applyAlignment="1" applyProtection="1">
      <alignment horizontal="right"/>
      <protection/>
    </xf>
    <xf numFmtId="38" fontId="13" fillId="28" borderId="0" xfId="0" applyNumberFormat="1" applyFont="1" applyFill="1" applyAlignment="1" applyProtection="1">
      <alignment horizontal="right"/>
      <protection/>
    </xf>
    <xf numFmtId="0" fontId="13" fillId="28" borderId="32" xfId="0" applyFont="1" applyFill="1" applyBorder="1" applyAlignment="1" applyProtection="1">
      <alignment/>
      <protection/>
    </xf>
    <xf numFmtId="180" fontId="2" fillId="20" borderId="0" xfId="0" applyNumberFormat="1" applyFont="1" applyFill="1" applyBorder="1" applyAlignment="1" applyProtection="1">
      <alignment/>
      <protection/>
    </xf>
    <xf numFmtId="180" fontId="15" fillId="25" borderId="0" xfId="0" applyNumberFormat="1" applyFont="1" applyFill="1" applyBorder="1" applyAlignment="1" applyProtection="1">
      <alignment horizontal="right"/>
      <protection/>
    </xf>
    <xf numFmtId="180" fontId="15" fillId="20" borderId="13" xfId="0" applyNumberFormat="1" applyFont="1" applyFill="1" applyBorder="1" applyAlignment="1" applyProtection="1">
      <alignment horizontal="right"/>
      <protection/>
    </xf>
    <xf numFmtId="180" fontId="7" fillId="20" borderId="0" xfId="0" applyNumberFormat="1" applyFont="1" applyFill="1" applyBorder="1" applyAlignment="1" applyProtection="1">
      <alignment/>
      <protection/>
    </xf>
    <xf numFmtId="38" fontId="2" fillId="28" borderId="12" xfId="0" applyNumberFormat="1" applyFont="1" applyFill="1" applyBorder="1" applyAlignment="1" applyProtection="1">
      <alignment horizontal="right"/>
      <protection/>
    </xf>
    <xf numFmtId="9" fontId="2" fillId="20" borderId="0" xfId="0" applyNumberFormat="1" applyFont="1" applyFill="1" applyBorder="1" applyAlignment="1" applyProtection="1">
      <alignment horizontal="right"/>
      <protection/>
    </xf>
    <xf numFmtId="9" fontId="12" fillId="20" borderId="27" xfId="71" applyNumberFormat="1" applyFont="1" applyFill="1" applyBorder="1" applyAlignment="1" applyProtection="1">
      <alignment/>
      <protection/>
    </xf>
    <xf numFmtId="187" fontId="12" fillId="20" borderId="13" xfId="71" applyNumberFormat="1" applyFont="1" applyFill="1" applyBorder="1" applyAlignment="1" applyProtection="1">
      <alignment horizontal="right"/>
      <protection/>
    </xf>
    <xf numFmtId="3" fontId="27" fillId="20" borderId="13" xfId="71" applyNumberFormat="1" applyFont="1" applyFill="1" applyBorder="1" applyAlignment="1" applyProtection="1">
      <alignment horizontal="right"/>
      <protection/>
    </xf>
    <xf numFmtId="41" fontId="12" fillId="20" borderId="13" xfId="71" applyNumberFormat="1" applyFont="1" applyFill="1" applyBorder="1" applyAlignment="1" applyProtection="1">
      <alignment horizontal="right"/>
      <protection/>
    </xf>
    <xf numFmtId="9" fontId="12" fillId="20" borderId="13" xfId="71" applyNumberFormat="1" applyFont="1" applyFill="1" applyBorder="1" applyAlignment="1" applyProtection="1">
      <alignment horizontal="right"/>
      <protection/>
    </xf>
    <xf numFmtId="38" fontId="2" fillId="28" borderId="12" xfId="0" applyNumberFormat="1" applyFont="1" applyFill="1" applyBorder="1" applyAlignment="1" applyProtection="1">
      <alignment/>
      <protection/>
    </xf>
    <xf numFmtId="184" fontId="15" fillId="28" borderId="13" xfId="71" applyNumberFormat="1" applyFont="1" applyFill="1" applyBorder="1" applyAlignment="1" applyProtection="1">
      <alignment wrapText="1"/>
      <protection/>
    </xf>
    <xf numFmtId="0" fontId="31" fillId="20" borderId="0" xfId="71" applyFont="1" applyFill="1" applyProtection="1">
      <alignment/>
      <protection/>
    </xf>
    <xf numFmtId="0" fontId="15" fillId="26" borderId="12" xfId="0" applyNumberFormat="1" applyFont="1" applyFill="1" applyBorder="1" applyAlignment="1" applyProtection="1">
      <alignment horizontal="right"/>
      <protection/>
    </xf>
    <xf numFmtId="0" fontId="31" fillId="0" borderId="0" xfId="0" applyFont="1" applyFill="1" applyAlignment="1">
      <alignment/>
    </xf>
    <xf numFmtId="0" fontId="2" fillId="0" borderId="0" xfId="0" applyFont="1" applyFill="1" applyAlignment="1">
      <alignment/>
    </xf>
    <xf numFmtId="38" fontId="31" fillId="0" borderId="0" xfId="0" applyNumberFormat="1" applyFont="1" applyFill="1" applyAlignment="1">
      <alignment/>
    </xf>
    <xf numFmtId="38" fontId="2" fillId="0" borderId="0" xfId="0" applyNumberFormat="1" applyFont="1" applyFill="1" applyBorder="1" applyAlignment="1" applyProtection="1">
      <alignment/>
      <protection/>
    </xf>
    <xf numFmtId="180" fontId="12" fillId="26" borderId="10" xfId="0" applyNumberFormat="1" applyFont="1" applyFill="1" applyBorder="1" applyAlignment="1" applyProtection="1">
      <alignment horizontal="right"/>
      <protection/>
    </xf>
    <xf numFmtId="0" fontId="13" fillId="27" borderId="0" xfId="71" applyFont="1" applyFill="1" applyBorder="1" applyAlignment="1" applyProtection="1">
      <alignment horizontal="right"/>
      <protection hidden="1"/>
    </xf>
    <xf numFmtId="180" fontId="27" fillId="26" borderId="10" xfId="71" applyNumberFormat="1" applyFont="1" applyFill="1" applyBorder="1" applyAlignment="1" applyProtection="1">
      <alignment horizontal="right"/>
      <protection/>
    </xf>
    <xf numFmtId="191" fontId="12" fillId="26" borderId="13" xfId="72" applyNumberFormat="1" applyFont="1" applyFill="1" applyBorder="1" applyAlignment="1">
      <alignment/>
      <protection/>
    </xf>
    <xf numFmtId="180" fontId="12" fillId="0" borderId="27" xfId="69" applyNumberFormat="1" applyFont="1" applyFill="1" applyBorder="1" applyAlignment="1" applyProtection="1">
      <alignment horizontal="right"/>
      <protection/>
    </xf>
    <xf numFmtId="180" fontId="29" fillId="0" borderId="13" xfId="69" applyNumberFormat="1" applyFont="1" applyFill="1" applyBorder="1" applyAlignment="1" applyProtection="1">
      <alignment horizontal="right"/>
      <protection/>
    </xf>
    <xf numFmtId="38" fontId="8" fillId="28" borderId="0" xfId="0" applyNumberFormat="1" applyFont="1" applyFill="1" applyAlignment="1" applyProtection="1">
      <alignment/>
      <protection/>
    </xf>
    <xf numFmtId="3" fontId="27" fillId="30" borderId="31" xfId="71" applyNumberFormat="1" applyFont="1" applyFill="1" applyBorder="1" applyAlignment="1" applyProtection="1">
      <alignment horizontal="right"/>
      <protection/>
    </xf>
    <xf numFmtId="38" fontId="1" fillId="0" borderId="0" xfId="0" applyNumberFormat="1" applyFont="1" applyAlignment="1">
      <alignment/>
    </xf>
    <xf numFmtId="180" fontId="1" fillId="0" borderId="0" xfId="69" applyNumberFormat="1" applyFont="1" applyAlignment="1">
      <alignment/>
    </xf>
    <xf numFmtId="0" fontId="1" fillId="0" borderId="0" xfId="0" applyNumberFormat="1" applyFont="1" applyBorder="1" applyAlignment="1">
      <alignment/>
    </xf>
    <xf numFmtId="38" fontId="12" fillId="26" borderId="27" xfId="0" applyNumberFormat="1" applyFont="1" applyFill="1" applyBorder="1" applyAlignment="1" applyProtection="1">
      <alignment/>
      <protection/>
    </xf>
    <xf numFmtId="38" fontId="12" fillId="26" borderId="27" xfId="0" applyNumberFormat="1" applyFont="1" applyFill="1" applyBorder="1" applyAlignment="1" applyProtection="1">
      <alignment horizontal="right"/>
      <protection/>
    </xf>
    <xf numFmtId="181" fontId="12" fillId="20" borderId="13" xfId="0" applyNumberFormat="1" applyFont="1" applyFill="1" applyBorder="1" applyAlignment="1" applyProtection="1">
      <alignment horizontal="right"/>
      <protection locked="0"/>
    </xf>
    <xf numFmtId="38" fontId="19" fillId="20" borderId="0" xfId="0" applyNumberFormat="1" applyFont="1" applyFill="1" applyBorder="1" applyAlignment="1" applyProtection="1">
      <alignment horizontal="right"/>
      <protection/>
    </xf>
    <xf numFmtId="180" fontId="18" fillId="30" borderId="12" xfId="69" applyNumberFormat="1" applyFont="1" applyFill="1" applyBorder="1" applyAlignment="1" applyProtection="1">
      <alignment horizontal="right"/>
      <protection/>
    </xf>
    <xf numFmtId="0" fontId="7" fillId="0" borderId="0" xfId="0" applyFont="1" applyBorder="1" applyAlignment="1">
      <alignment/>
    </xf>
    <xf numFmtId="38" fontId="9" fillId="20" borderId="0" xfId="0" applyNumberFormat="1" applyFont="1" applyFill="1" applyBorder="1" applyAlignment="1" applyProtection="1">
      <alignment/>
      <protection/>
    </xf>
    <xf numFmtId="38" fontId="31" fillId="28" borderId="0" xfId="0" applyNumberFormat="1" applyFont="1" applyFill="1" applyBorder="1" applyAlignment="1">
      <alignment/>
    </xf>
    <xf numFmtId="180" fontId="15" fillId="25" borderId="13" xfId="0" applyNumberFormat="1" applyFont="1" applyFill="1" applyBorder="1" applyAlignment="1" applyProtection="1">
      <alignment horizontal="right"/>
      <protection/>
    </xf>
    <xf numFmtId="180" fontId="12" fillId="26" borderId="0" xfId="0" applyNumberFormat="1" applyFont="1" applyFill="1" applyBorder="1" applyAlignment="1" applyProtection="1">
      <alignment horizontal="right"/>
      <protection/>
    </xf>
    <xf numFmtId="180" fontId="12" fillId="25" borderId="0" xfId="0" applyNumberFormat="1" applyFont="1" applyFill="1" applyBorder="1" applyAlignment="1" applyProtection="1">
      <alignment horizontal="right"/>
      <protection/>
    </xf>
    <xf numFmtId="180" fontId="18" fillId="30" borderId="13" xfId="0" applyNumberFormat="1" applyFont="1" applyFill="1" applyBorder="1" applyAlignment="1" applyProtection="1">
      <alignment horizontal="right"/>
      <protection/>
    </xf>
    <xf numFmtId="180" fontId="42" fillId="20" borderId="0" xfId="0" applyNumberFormat="1" applyFont="1" applyFill="1" applyBorder="1" applyAlignment="1" applyProtection="1">
      <alignment horizontal="right"/>
      <protection/>
    </xf>
    <xf numFmtId="180" fontId="18" fillId="25" borderId="13" xfId="0" applyNumberFormat="1" applyFont="1" applyFill="1" applyBorder="1" applyAlignment="1" applyProtection="1">
      <alignment horizontal="right"/>
      <protection/>
    </xf>
    <xf numFmtId="0" fontId="12" fillId="30" borderId="12" xfId="71" applyFont="1" applyFill="1" applyBorder="1" applyAlignment="1" applyProtection="1">
      <alignment horizontal="right"/>
      <protection/>
    </xf>
    <xf numFmtId="3" fontId="12" fillId="26" borderId="12" xfId="71" applyNumberFormat="1" applyFont="1" applyFill="1" applyBorder="1" applyAlignment="1" applyProtection="1">
      <alignment horizontal="right"/>
      <protection/>
    </xf>
    <xf numFmtId="184" fontId="27" fillId="30" borderId="28" xfId="71" applyNumberFormat="1" applyFont="1" applyFill="1" applyBorder="1" applyAlignment="1" applyProtection="1">
      <alignment/>
      <protection/>
    </xf>
    <xf numFmtId="180" fontId="12" fillId="0" borderId="12" xfId="69" applyNumberFormat="1" applyFont="1" applyFill="1" applyBorder="1" applyAlignment="1" applyProtection="1">
      <alignment horizontal="right"/>
      <protection/>
    </xf>
    <xf numFmtId="0" fontId="12" fillId="26" borderId="12" xfId="71" applyFont="1" applyFill="1" applyBorder="1" applyAlignment="1" applyProtection="1">
      <alignment horizontal="right"/>
      <protection/>
    </xf>
    <xf numFmtId="0" fontId="12" fillId="25" borderId="12" xfId="71" applyFont="1" applyFill="1" applyBorder="1" applyAlignment="1" applyProtection="1">
      <alignment horizontal="right"/>
      <protection/>
    </xf>
    <xf numFmtId="49" fontId="12" fillId="25" borderId="0" xfId="71" applyNumberFormat="1" applyFont="1" applyFill="1" applyBorder="1" applyAlignment="1" applyProtection="1" quotePrefix="1">
      <alignment/>
      <protection/>
    </xf>
    <xf numFmtId="183" fontId="27" fillId="20" borderId="0" xfId="0" applyNumberFormat="1" applyFont="1" applyFill="1" applyBorder="1" applyAlignment="1" applyProtection="1">
      <alignment/>
      <protection/>
    </xf>
    <xf numFmtId="0" fontId="12" fillId="30" borderId="0" xfId="0" applyNumberFormat="1" applyFont="1" applyFill="1" applyBorder="1" applyAlignment="1" applyProtection="1">
      <alignment horizontal="center"/>
      <protection/>
    </xf>
    <xf numFmtId="9" fontId="2" fillId="28" borderId="0" xfId="0" applyNumberFormat="1" applyFont="1" applyFill="1" applyBorder="1" applyAlignment="1" applyProtection="1">
      <alignment horizontal="center"/>
      <protection/>
    </xf>
    <xf numFmtId="0" fontId="12" fillId="26" borderId="0" xfId="0" applyNumberFormat="1" applyFont="1" applyFill="1" applyBorder="1" applyAlignment="1" applyProtection="1">
      <alignment horizontal="center"/>
      <protection/>
    </xf>
    <xf numFmtId="0" fontId="12" fillId="25" borderId="0" xfId="0" applyNumberFormat="1" applyFont="1" applyFill="1" applyBorder="1" applyAlignment="1" applyProtection="1">
      <alignment horizontal="center"/>
      <protection/>
    </xf>
    <xf numFmtId="9" fontId="12" fillId="20" borderId="13" xfId="0" applyNumberFormat="1" applyFont="1" applyFill="1" applyBorder="1" applyAlignment="1" applyProtection="1">
      <alignment horizontal="right"/>
      <protection/>
    </xf>
    <xf numFmtId="3" fontId="27" fillId="25" borderId="31" xfId="71" applyNumberFormat="1" applyFont="1" applyFill="1" applyBorder="1" applyAlignment="1" applyProtection="1">
      <alignment horizontal="right"/>
      <protection/>
    </xf>
    <xf numFmtId="38" fontId="7" fillId="20" borderId="0" xfId="64" applyNumberFormat="1" applyFont="1" applyFill="1" applyBorder="1" applyProtection="1">
      <alignment/>
      <protection/>
    </xf>
    <xf numFmtId="9" fontId="12" fillId="25" borderId="27" xfId="71" applyNumberFormat="1" applyFont="1" applyFill="1" applyBorder="1" applyAlignment="1" applyProtection="1">
      <alignment/>
      <protection/>
    </xf>
    <xf numFmtId="186" fontId="27" fillId="25" borderId="31" xfId="71" applyNumberFormat="1" applyFont="1" applyFill="1" applyBorder="1" applyAlignment="1" applyProtection="1">
      <alignment horizontal="right"/>
      <protection/>
    </xf>
    <xf numFmtId="180" fontId="12" fillId="20" borderId="13" xfId="71" applyNumberFormat="1" applyFont="1" applyFill="1" applyBorder="1" applyAlignment="1" applyProtection="1">
      <alignment horizontal="right"/>
      <protection/>
    </xf>
    <xf numFmtId="9" fontId="12" fillId="25" borderId="13" xfId="69" applyFont="1" applyFill="1" applyBorder="1" applyAlignment="1" applyProtection="1">
      <alignment horizontal="right"/>
      <protection/>
    </xf>
    <xf numFmtId="38" fontId="13" fillId="20" borderId="0" xfId="63" applyNumberFormat="1" applyFont="1" applyFill="1" applyBorder="1" applyProtection="1">
      <alignment/>
      <protection/>
    </xf>
    <xf numFmtId="4" fontId="12" fillId="30" borderId="30" xfId="71" applyNumberFormat="1" applyFont="1" applyFill="1" applyBorder="1" applyAlignment="1" applyProtection="1">
      <alignment horizontal="right"/>
      <protection/>
    </xf>
    <xf numFmtId="0" fontId="2" fillId="0" borderId="0" xfId="0" applyFont="1" applyBorder="1" applyAlignment="1">
      <alignment/>
    </xf>
    <xf numFmtId="183" fontId="27" fillId="20" borderId="0" xfId="44" applyNumberFormat="1" applyFont="1" applyFill="1" applyBorder="1" applyAlignment="1" applyProtection="1">
      <alignment/>
      <protection locked="0"/>
    </xf>
    <xf numFmtId="180" fontId="27" fillId="30" borderId="28" xfId="69" applyNumberFormat="1" applyFont="1" applyFill="1" applyBorder="1" applyAlignment="1" applyProtection="1">
      <alignment horizontal="right"/>
      <protection/>
    </xf>
    <xf numFmtId="38" fontId="7" fillId="20" borderId="10" xfId="0" applyNumberFormat="1" applyFont="1" applyFill="1" applyBorder="1" applyAlignment="1" applyProtection="1">
      <alignment/>
      <protection/>
    </xf>
    <xf numFmtId="183" fontId="18" fillId="20" borderId="0" xfId="0" applyNumberFormat="1" applyFont="1" applyFill="1" applyBorder="1" applyAlignment="1" applyProtection="1">
      <alignment/>
      <protection/>
    </xf>
    <xf numFmtId="180" fontId="18" fillId="30" borderId="0" xfId="69" applyNumberFormat="1" applyFont="1" applyFill="1" applyBorder="1" applyAlignment="1" applyProtection="1">
      <alignment horizontal="right"/>
      <protection/>
    </xf>
    <xf numFmtId="38" fontId="13" fillId="20" borderId="0" xfId="72" applyNumberFormat="1" applyFont="1" applyFill="1" applyAlignment="1">
      <alignment horizontal="center"/>
      <protection/>
    </xf>
    <xf numFmtId="180" fontId="13" fillId="28" borderId="30" xfId="0" applyNumberFormat="1" applyFont="1" applyFill="1" applyBorder="1" applyAlignment="1" applyProtection="1">
      <alignment horizontal="right"/>
      <protection/>
    </xf>
    <xf numFmtId="0" fontId="1" fillId="24" borderId="0" xfId="61" applyFont="1" applyFill="1" applyBorder="1" applyAlignment="1" applyProtection="1">
      <alignment/>
      <protection/>
    </xf>
    <xf numFmtId="38" fontId="1" fillId="24" borderId="0" xfId="61" applyNumberFormat="1" applyFont="1" applyFill="1" applyBorder="1" applyAlignment="1" applyProtection="1">
      <alignment/>
      <protection/>
    </xf>
    <xf numFmtId="38" fontId="2" fillId="24" borderId="0" xfId="61" applyNumberFormat="1" applyFont="1" applyFill="1" applyBorder="1" applyAlignment="1" applyProtection="1">
      <alignment/>
      <protection/>
    </xf>
    <xf numFmtId="0" fontId="0" fillId="24" borderId="0" xfId="61" applyFont="1" applyFill="1" applyAlignment="1">
      <alignment/>
    </xf>
    <xf numFmtId="9" fontId="2" fillId="24" borderId="0" xfId="61" applyNumberFormat="1" applyFont="1" applyFill="1" applyBorder="1" applyAlignment="1" applyProtection="1">
      <alignment/>
      <protection/>
    </xf>
    <xf numFmtId="180" fontId="2" fillId="24" borderId="0" xfId="61" applyNumberFormat="1" applyFont="1" applyFill="1" applyBorder="1" applyAlignment="1" applyProtection="1">
      <alignment/>
      <protection/>
    </xf>
    <xf numFmtId="0" fontId="1" fillId="0" borderId="0" xfId="61" applyFont="1" applyAlignment="1">
      <alignment/>
    </xf>
    <xf numFmtId="0" fontId="3" fillId="24" borderId="0" xfId="61" applyFont="1" applyFill="1" applyBorder="1" applyAlignment="1" applyProtection="1">
      <alignment/>
      <protection/>
    </xf>
    <xf numFmtId="0" fontId="4" fillId="25" borderId="0" xfId="61" applyNumberFormat="1" applyFont="1" applyFill="1" applyBorder="1" applyAlignment="1" applyProtection="1">
      <alignment horizontal="center"/>
      <protection/>
    </xf>
    <xf numFmtId="0" fontId="9" fillId="30" borderId="0" xfId="61" applyNumberFormat="1" applyFont="1" applyFill="1" applyBorder="1" applyAlignment="1" applyProtection="1">
      <alignment horizontal="center"/>
      <protection/>
    </xf>
    <xf numFmtId="38" fontId="9" fillId="20" borderId="0" xfId="61" applyNumberFormat="1" applyFont="1" applyFill="1" applyAlignment="1" applyProtection="1">
      <alignment/>
      <protection/>
    </xf>
    <xf numFmtId="0" fontId="9" fillId="26" borderId="0" xfId="61" applyNumberFormat="1" applyFont="1" applyFill="1" applyBorder="1" applyAlignment="1" applyProtection="1">
      <alignment horizontal="center"/>
      <protection/>
    </xf>
    <xf numFmtId="0" fontId="9" fillId="25" borderId="0" xfId="61" applyNumberFormat="1" applyFont="1" applyFill="1" applyBorder="1" applyAlignment="1" applyProtection="1">
      <alignment horizontal="center"/>
      <protection/>
    </xf>
    <xf numFmtId="38" fontId="1" fillId="20" borderId="0" xfId="61" applyNumberFormat="1" applyFont="1" applyFill="1" applyBorder="1" applyAlignment="1" applyProtection="1">
      <alignment/>
      <protection/>
    </xf>
    <xf numFmtId="38" fontId="2" fillId="20" borderId="0" xfId="61" applyNumberFormat="1" applyFont="1" applyFill="1" applyAlignment="1" applyProtection="1">
      <alignment/>
      <protection/>
    </xf>
    <xf numFmtId="38" fontId="2" fillId="20" borderId="0" xfId="61" applyNumberFormat="1" applyFont="1" applyFill="1" applyBorder="1" applyAlignment="1" applyProtection="1">
      <alignment/>
      <protection/>
    </xf>
    <xf numFmtId="38" fontId="2" fillId="20" borderId="0" xfId="61" applyNumberFormat="1" applyFont="1" applyFill="1" applyBorder="1" applyAlignment="1" applyProtection="1">
      <alignment/>
      <protection/>
    </xf>
    <xf numFmtId="0" fontId="13" fillId="28" borderId="0" xfId="61" applyNumberFormat="1" applyFont="1" applyFill="1" applyBorder="1" applyAlignment="1" applyProtection="1">
      <alignment/>
      <protection/>
    </xf>
    <xf numFmtId="183" fontId="2" fillId="20" borderId="0" xfId="46" applyNumberFormat="1" applyFont="1" applyFill="1" applyBorder="1" applyAlignment="1" applyProtection="1">
      <alignment/>
      <protection/>
    </xf>
    <xf numFmtId="180" fontId="13" fillId="28" borderId="0" xfId="61" applyNumberFormat="1" applyFont="1" applyFill="1" applyBorder="1" applyAlignment="1" applyProtection="1">
      <alignment/>
      <protection/>
    </xf>
    <xf numFmtId="38" fontId="2" fillId="27" borderId="0" xfId="61" applyNumberFormat="1" applyFont="1" applyFill="1" applyBorder="1" applyAlignment="1" applyProtection="1">
      <alignment/>
      <protection/>
    </xf>
    <xf numFmtId="38" fontId="2" fillId="28" borderId="0" xfId="61" applyNumberFormat="1" applyFont="1" applyFill="1" applyBorder="1" applyAlignment="1" applyProtection="1">
      <alignment/>
      <protection/>
    </xf>
    <xf numFmtId="38" fontId="11" fillId="25" borderId="0" xfId="61" applyNumberFormat="1" applyFont="1" applyFill="1" applyBorder="1" applyAlignment="1" applyProtection="1">
      <alignment/>
      <protection/>
    </xf>
    <xf numFmtId="38" fontId="12" fillId="25" borderId="0" xfId="61" applyNumberFormat="1" applyFont="1" applyFill="1" applyBorder="1" applyAlignment="1" applyProtection="1">
      <alignment horizontal="left"/>
      <protection/>
    </xf>
    <xf numFmtId="38" fontId="12" fillId="20" borderId="0" xfId="61" applyNumberFormat="1" applyFont="1" applyFill="1" applyBorder="1" applyAlignment="1" applyProtection="1">
      <alignment/>
      <protection/>
    </xf>
    <xf numFmtId="38" fontId="1" fillId="0" borderId="0" xfId="61" applyNumberFormat="1" applyFont="1" applyAlignment="1">
      <alignment/>
    </xf>
    <xf numFmtId="0" fontId="7" fillId="24" borderId="0" xfId="61" applyFont="1" applyFill="1" applyBorder="1" applyAlignment="1" applyProtection="1">
      <alignment/>
      <protection/>
    </xf>
    <xf numFmtId="38" fontId="7" fillId="20" borderId="0" xfId="61" applyNumberFormat="1" applyFont="1" applyFill="1" applyBorder="1" applyAlignment="1" applyProtection="1">
      <alignment/>
      <protection/>
    </xf>
    <xf numFmtId="38" fontId="13" fillId="20" borderId="0" xfId="61" applyNumberFormat="1" applyFont="1" applyFill="1" applyBorder="1" applyAlignment="1" applyProtection="1">
      <alignment/>
      <protection/>
    </xf>
    <xf numFmtId="38" fontId="15" fillId="25" borderId="0" xfId="61" applyNumberFormat="1" applyFont="1" applyFill="1" applyBorder="1" applyAlignment="1" applyProtection="1">
      <alignment horizontal="left"/>
      <protection/>
    </xf>
    <xf numFmtId="183" fontId="15" fillId="20" borderId="0" xfId="46" applyNumberFormat="1" applyFont="1" applyFill="1" applyBorder="1" applyAlignment="1" applyProtection="1">
      <alignment/>
      <protection/>
    </xf>
    <xf numFmtId="180" fontId="2" fillId="28" borderId="0" xfId="61" applyNumberFormat="1" applyFont="1" applyFill="1" applyBorder="1" applyAlignment="1" applyProtection="1">
      <alignment/>
      <protection/>
    </xf>
    <xf numFmtId="38" fontId="15" fillId="26" borderId="0" xfId="61" applyNumberFormat="1" applyFont="1" applyFill="1" applyBorder="1" applyAlignment="1" applyProtection="1">
      <alignment horizontal="left"/>
      <protection/>
    </xf>
    <xf numFmtId="183" fontId="12" fillId="20" borderId="0" xfId="46" applyNumberFormat="1" applyFont="1" applyFill="1" applyBorder="1" applyAlignment="1" applyProtection="1">
      <alignment/>
      <protection/>
    </xf>
    <xf numFmtId="0" fontId="25" fillId="24" borderId="0" xfId="61" applyFont="1" applyFill="1" applyBorder="1" applyAlignment="1" applyProtection="1">
      <alignment/>
      <protection/>
    </xf>
    <xf numFmtId="38" fontId="25" fillId="20" borderId="0" xfId="61" applyNumberFormat="1" applyFont="1" applyFill="1" applyBorder="1" applyAlignment="1" applyProtection="1">
      <alignment/>
      <protection/>
    </xf>
    <xf numFmtId="38" fontId="18" fillId="25" borderId="0" xfId="61" applyNumberFormat="1" applyFont="1" applyFill="1" applyBorder="1" applyAlignment="1" applyProtection="1">
      <alignment horizontal="left" indent="1"/>
      <protection/>
    </xf>
    <xf numFmtId="183" fontId="18" fillId="20" borderId="0" xfId="46" applyNumberFormat="1" applyFont="1" applyFill="1" applyBorder="1" applyAlignment="1" applyProtection="1">
      <alignment/>
      <protection/>
    </xf>
    <xf numFmtId="38" fontId="18" fillId="25" borderId="0" xfId="61" applyNumberFormat="1" applyFont="1" applyFill="1" applyBorder="1" applyAlignment="1" applyProtection="1">
      <alignment horizontal="left" indent="2"/>
      <protection/>
    </xf>
    <xf numFmtId="38" fontId="13" fillId="28" borderId="0" xfId="61" applyNumberFormat="1" applyFont="1" applyFill="1" applyBorder="1" applyAlignment="1" applyProtection="1">
      <alignment/>
      <protection/>
    </xf>
    <xf numFmtId="38" fontId="7" fillId="27" borderId="0" xfId="61" applyNumberFormat="1" applyFont="1" applyFill="1" applyBorder="1" applyAlignment="1" applyProtection="1">
      <alignment/>
      <protection/>
    </xf>
    <xf numFmtId="38" fontId="13" fillId="27" borderId="0" xfId="61" applyNumberFormat="1" applyFont="1" applyFill="1" applyBorder="1" applyAlignment="1" applyProtection="1">
      <alignment/>
      <protection/>
    </xf>
    <xf numFmtId="38" fontId="13" fillId="20" borderId="0" xfId="61" applyNumberFormat="1" applyFont="1" applyFill="1" applyAlignment="1" applyProtection="1">
      <alignment/>
      <protection/>
    </xf>
    <xf numFmtId="38" fontId="13" fillId="27" borderId="27" xfId="61" applyNumberFormat="1" applyFont="1" applyFill="1" applyBorder="1" applyAlignment="1" applyProtection="1">
      <alignment/>
      <protection/>
    </xf>
    <xf numFmtId="180" fontId="12" fillId="30" borderId="0" xfId="61" applyNumberFormat="1" applyFont="1" applyFill="1" applyBorder="1" applyAlignment="1" applyProtection="1">
      <alignment/>
      <protection/>
    </xf>
    <xf numFmtId="38" fontId="7" fillId="20" borderId="0" xfId="61" applyNumberFormat="1" applyFont="1" applyFill="1" applyBorder="1" applyAlignment="1" applyProtection="1">
      <alignment wrapText="1"/>
      <protection/>
    </xf>
    <xf numFmtId="183" fontId="13" fillId="20" borderId="0" xfId="46" applyNumberFormat="1" applyFont="1" applyFill="1" applyBorder="1" applyAlignment="1" applyProtection="1">
      <alignment/>
      <protection/>
    </xf>
    <xf numFmtId="0" fontId="2" fillId="28" borderId="0" xfId="61" applyFont="1" applyFill="1" applyAlignment="1" applyProtection="1">
      <alignment/>
      <protection/>
    </xf>
    <xf numFmtId="38" fontId="31" fillId="28" borderId="0" xfId="61" applyNumberFormat="1" applyFont="1" applyFill="1" applyAlignment="1">
      <alignment/>
    </xf>
    <xf numFmtId="38" fontId="2" fillId="28" borderId="0" xfId="61" applyNumberFormat="1" applyFont="1" applyFill="1" applyAlignment="1" applyProtection="1">
      <alignment/>
      <protection/>
    </xf>
    <xf numFmtId="0" fontId="2" fillId="28" borderId="0" xfId="61" applyFont="1" applyFill="1" applyBorder="1" applyAlignment="1" applyProtection="1">
      <alignment/>
      <protection/>
    </xf>
    <xf numFmtId="38" fontId="2" fillId="28" borderId="0" xfId="61" applyNumberFormat="1" applyFont="1" applyFill="1" applyBorder="1" applyAlignment="1">
      <alignment/>
    </xf>
    <xf numFmtId="0" fontId="2" fillId="20" borderId="0" xfId="61" applyFont="1" applyFill="1" applyAlignment="1">
      <alignment/>
    </xf>
    <xf numFmtId="38" fontId="2" fillId="28" borderId="0" xfId="61" applyNumberFormat="1" applyFont="1" applyFill="1" applyBorder="1" applyAlignment="1" applyProtection="1">
      <alignment/>
      <protection/>
    </xf>
    <xf numFmtId="0" fontId="2" fillId="28" borderId="0" xfId="61" applyFont="1" applyFill="1" applyAlignment="1" applyProtection="1">
      <alignment/>
      <protection/>
    </xf>
    <xf numFmtId="38" fontId="2" fillId="28" borderId="0" xfId="61" applyNumberFormat="1" applyFont="1" applyFill="1" applyAlignment="1" applyProtection="1">
      <alignment/>
      <protection/>
    </xf>
    <xf numFmtId="0" fontId="2" fillId="28" borderId="0" xfId="61" applyFont="1" applyFill="1" applyBorder="1" applyAlignment="1" applyProtection="1">
      <alignment/>
      <protection/>
    </xf>
    <xf numFmtId="0" fontId="2" fillId="0" borderId="0" xfId="61" applyFont="1" applyAlignment="1">
      <alignment/>
    </xf>
    <xf numFmtId="38" fontId="2" fillId="20" borderId="0" xfId="61" applyNumberFormat="1" applyFont="1" applyFill="1" applyAlignment="1" applyProtection="1">
      <alignment horizontal="right"/>
      <protection/>
    </xf>
    <xf numFmtId="38" fontId="30" fillId="20" borderId="0" xfId="61" applyNumberFormat="1" applyFont="1" applyFill="1" applyBorder="1" applyAlignment="1" applyProtection="1">
      <alignment horizontal="right"/>
      <protection/>
    </xf>
    <xf numFmtId="38" fontId="13" fillId="20" borderId="0" xfId="61" applyNumberFormat="1" applyFont="1" applyFill="1" applyAlignment="1" applyProtection="1">
      <alignment horizontal="right"/>
      <protection/>
    </xf>
    <xf numFmtId="38" fontId="2" fillId="28" borderId="0" xfId="61" applyNumberFormat="1" applyFont="1" applyFill="1" applyBorder="1" applyAlignment="1" applyProtection="1">
      <alignment horizontal="right"/>
      <protection/>
    </xf>
    <xf numFmtId="180" fontId="2" fillId="28" borderId="0" xfId="61" applyNumberFormat="1" applyFont="1" applyFill="1" applyBorder="1" applyAlignment="1" applyProtection="1">
      <alignment horizontal="right"/>
      <protection/>
    </xf>
    <xf numFmtId="38" fontId="15" fillId="26" borderId="0" xfId="61" applyNumberFormat="1" applyFont="1" applyFill="1" applyBorder="1" applyAlignment="1" applyProtection="1">
      <alignment horizontal="right"/>
      <protection/>
    </xf>
    <xf numFmtId="38" fontId="2" fillId="20" borderId="0" xfId="61" applyNumberFormat="1" applyFont="1" applyFill="1" applyBorder="1" applyAlignment="1" applyProtection="1">
      <alignment horizontal="right"/>
      <protection/>
    </xf>
    <xf numFmtId="183" fontId="15" fillId="20" borderId="0" xfId="46" applyNumberFormat="1" applyFont="1" applyFill="1" applyBorder="1" applyAlignment="1" applyProtection="1">
      <alignment horizontal="right"/>
      <protection/>
    </xf>
    <xf numFmtId="38" fontId="18" fillId="20" borderId="0" xfId="61" applyNumberFormat="1" applyFont="1" applyFill="1" applyBorder="1" applyAlignment="1" applyProtection="1">
      <alignment/>
      <protection/>
    </xf>
    <xf numFmtId="38" fontId="19" fillId="20" borderId="0" xfId="61" applyNumberFormat="1" applyFont="1" applyFill="1" applyAlignment="1" applyProtection="1">
      <alignment horizontal="right"/>
      <protection/>
    </xf>
    <xf numFmtId="38" fontId="13" fillId="27" borderId="0" xfId="61" applyNumberFormat="1" applyFont="1" applyFill="1" applyBorder="1" applyAlignment="1" applyProtection="1">
      <alignment horizontal="right"/>
      <protection/>
    </xf>
    <xf numFmtId="38" fontId="13" fillId="20" borderId="0" xfId="61" applyNumberFormat="1" applyFont="1" applyFill="1" applyBorder="1" applyAlignment="1" applyProtection="1">
      <alignment horizontal="right"/>
      <protection/>
    </xf>
    <xf numFmtId="171" fontId="13" fillId="20" borderId="0" xfId="46" applyNumberFormat="1" applyFont="1" applyFill="1" applyBorder="1" applyAlignment="1" applyProtection="1">
      <alignment/>
      <protection/>
    </xf>
    <xf numFmtId="180" fontId="13" fillId="28" borderId="0" xfId="61" applyNumberFormat="1" applyFont="1" applyFill="1" applyBorder="1" applyAlignment="1" applyProtection="1">
      <alignment horizontal="right"/>
      <protection/>
    </xf>
    <xf numFmtId="38" fontId="7" fillId="20" borderId="0" xfId="61" applyNumberFormat="1" applyFont="1" applyFill="1" applyBorder="1" applyAlignment="1" applyProtection="1">
      <alignment horizontal="left"/>
      <protection/>
    </xf>
    <xf numFmtId="180" fontId="12" fillId="30" borderId="0" xfId="61" applyNumberFormat="1" applyFont="1" applyFill="1" applyBorder="1" applyAlignment="1" applyProtection="1">
      <alignment horizontal="right"/>
      <protection/>
    </xf>
    <xf numFmtId="183" fontId="12" fillId="20" borderId="0" xfId="46" applyNumberFormat="1" applyFont="1" applyFill="1" applyBorder="1" applyAlignment="1" applyProtection="1">
      <alignment horizontal="right"/>
      <protection/>
    </xf>
    <xf numFmtId="38" fontId="9" fillId="25" borderId="0" xfId="61" applyNumberFormat="1" applyFont="1" applyFill="1" applyBorder="1" applyAlignment="1" applyProtection="1">
      <alignment horizontal="left"/>
      <protection/>
    </xf>
    <xf numFmtId="38" fontId="7" fillId="25" borderId="0" xfId="61" applyNumberFormat="1" applyFont="1" applyFill="1" applyBorder="1" applyAlignment="1" applyProtection="1">
      <alignment horizontal="left"/>
      <protection/>
    </xf>
    <xf numFmtId="183" fontId="13" fillId="20" borderId="0" xfId="46" applyNumberFormat="1" applyFont="1" applyFill="1" applyBorder="1" applyAlignment="1" applyProtection="1">
      <alignment horizontal="right"/>
      <protection/>
    </xf>
    <xf numFmtId="180" fontId="13" fillId="28" borderId="32" xfId="61" applyNumberFormat="1" applyFont="1" applyFill="1" applyBorder="1" applyAlignment="1" applyProtection="1">
      <alignment horizontal="right"/>
      <protection/>
    </xf>
    <xf numFmtId="38" fontId="2" fillId="27" borderId="0" xfId="61" applyNumberFormat="1" applyFont="1" applyFill="1" applyBorder="1" applyAlignment="1" applyProtection="1">
      <alignment horizontal="right"/>
      <protection/>
    </xf>
    <xf numFmtId="183" fontId="2" fillId="20" borderId="0" xfId="46" applyNumberFormat="1" applyFont="1" applyFill="1" applyBorder="1" applyAlignment="1" applyProtection="1">
      <alignment horizontal="right"/>
      <protection/>
    </xf>
    <xf numFmtId="183" fontId="20" fillId="20" borderId="0" xfId="46" applyNumberFormat="1" applyFont="1" applyFill="1" applyBorder="1" applyAlignment="1" applyProtection="1">
      <alignment/>
      <protection/>
    </xf>
    <xf numFmtId="0" fontId="0" fillId="0" borderId="0" xfId="61" applyFont="1" applyAlignment="1">
      <alignment/>
    </xf>
    <xf numFmtId="180" fontId="1" fillId="0" borderId="0" xfId="61" applyNumberFormat="1" applyFont="1" applyBorder="1" applyAlignment="1">
      <alignment/>
    </xf>
    <xf numFmtId="0" fontId="1" fillId="0" borderId="0" xfId="61" applyFont="1" applyBorder="1" applyAlignment="1">
      <alignment/>
    </xf>
    <xf numFmtId="0" fontId="1" fillId="24" borderId="0" xfId="61" applyFont="1" applyFill="1" applyBorder="1" applyAlignment="1" applyProtection="1">
      <alignment/>
      <protection/>
    </xf>
    <xf numFmtId="38" fontId="1" fillId="24" borderId="0" xfId="61" applyNumberFormat="1" applyFont="1" applyFill="1" applyBorder="1" applyAlignment="1" applyProtection="1">
      <alignment/>
      <protection/>
    </xf>
    <xf numFmtId="38" fontId="2" fillId="24" borderId="0" xfId="61" applyNumberFormat="1" applyFont="1" applyFill="1" applyBorder="1" applyAlignment="1" applyProtection="1">
      <alignment/>
      <protection/>
    </xf>
    <xf numFmtId="180" fontId="2" fillId="24" borderId="0" xfId="61" applyNumberFormat="1" applyFont="1" applyFill="1" applyBorder="1" applyAlignment="1" applyProtection="1">
      <alignment/>
      <protection/>
    </xf>
    <xf numFmtId="0" fontId="3" fillId="24" borderId="0" xfId="61" applyFont="1" applyFill="1" applyBorder="1" applyAlignment="1" applyProtection="1">
      <alignment/>
      <protection/>
    </xf>
    <xf numFmtId="38" fontId="9" fillId="20" borderId="0" xfId="61" applyNumberFormat="1" applyFont="1" applyFill="1" applyBorder="1" applyAlignment="1" applyProtection="1">
      <alignment horizontal="center"/>
      <protection/>
    </xf>
    <xf numFmtId="38" fontId="1" fillId="20" borderId="0" xfId="61" applyNumberFormat="1" applyFont="1" applyFill="1" applyBorder="1" applyAlignment="1" applyProtection="1">
      <alignment/>
      <protection/>
    </xf>
    <xf numFmtId="0" fontId="7" fillId="24" borderId="0" xfId="61" applyFont="1" applyFill="1" applyBorder="1" applyAlignment="1" applyProtection="1">
      <alignment/>
      <protection/>
    </xf>
    <xf numFmtId="38" fontId="7" fillId="20" borderId="0" xfId="61" applyNumberFormat="1" applyFont="1" applyFill="1" applyBorder="1" applyAlignment="1" applyProtection="1">
      <alignment/>
      <protection/>
    </xf>
    <xf numFmtId="0" fontId="25" fillId="24" borderId="0" xfId="61" applyFont="1" applyFill="1" applyBorder="1" applyAlignment="1" applyProtection="1">
      <alignment/>
      <protection/>
    </xf>
    <xf numFmtId="38" fontId="25" fillId="20" borderId="0" xfId="61" applyNumberFormat="1" applyFont="1" applyFill="1" applyBorder="1" applyAlignment="1" applyProtection="1">
      <alignment/>
      <protection/>
    </xf>
    <xf numFmtId="38" fontId="13" fillId="20" borderId="0" xfId="61" applyNumberFormat="1" applyFont="1" applyFill="1" applyBorder="1" applyAlignment="1" applyProtection="1">
      <alignment/>
      <protection/>
    </xf>
    <xf numFmtId="38" fontId="13" fillId="27" borderId="27" xfId="61" applyNumberFormat="1" applyFont="1" applyFill="1" applyBorder="1" applyAlignment="1" applyProtection="1">
      <alignment horizontal="right"/>
      <protection/>
    </xf>
    <xf numFmtId="38" fontId="13" fillId="28" borderId="0" xfId="61" applyNumberFormat="1" applyFont="1" applyFill="1" applyBorder="1" applyAlignment="1" applyProtection="1">
      <alignment/>
      <protection/>
    </xf>
    <xf numFmtId="180" fontId="13" fillId="28" borderId="0" xfId="61" applyNumberFormat="1" applyFont="1" applyFill="1" applyBorder="1" applyAlignment="1" applyProtection="1">
      <alignment/>
      <protection/>
    </xf>
    <xf numFmtId="38" fontId="7" fillId="27" borderId="0" xfId="61" applyNumberFormat="1" applyFont="1" applyFill="1" applyBorder="1" applyAlignment="1" applyProtection="1">
      <alignment/>
      <protection/>
    </xf>
    <xf numFmtId="38" fontId="13" fillId="27" borderId="0" xfId="61" applyNumberFormat="1" applyFont="1" applyFill="1" applyBorder="1" applyAlignment="1" applyProtection="1">
      <alignment/>
      <protection/>
    </xf>
    <xf numFmtId="0" fontId="1" fillId="28" borderId="0" xfId="61" applyFont="1" applyFill="1" applyAlignment="1" applyProtection="1">
      <alignment/>
      <protection/>
    </xf>
    <xf numFmtId="180" fontId="2" fillId="28" borderId="0" xfId="61" applyNumberFormat="1" applyFont="1" applyFill="1" applyBorder="1" applyAlignment="1" applyProtection="1">
      <alignment/>
      <protection/>
    </xf>
    <xf numFmtId="0" fontId="1" fillId="28" borderId="0" xfId="61" applyFont="1" applyFill="1" applyBorder="1" applyAlignment="1" applyProtection="1">
      <alignment/>
      <protection/>
    </xf>
    <xf numFmtId="38" fontId="1" fillId="28" borderId="0" xfId="61" applyNumberFormat="1" applyFont="1" applyFill="1" applyAlignment="1" applyProtection="1">
      <alignment/>
      <protection/>
    </xf>
    <xf numFmtId="38" fontId="19" fillId="20" borderId="0" xfId="61" applyNumberFormat="1" applyFont="1" applyFill="1" applyBorder="1" applyAlignment="1" applyProtection="1">
      <alignment/>
      <protection/>
    </xf>
    <xf numFmtId="38" fontId="37" fillId="20" borderId="0" xfId="61" applyNumberFormat="1" applyFont="1" applyFill="1" applyBorder="1" applyAlignment="1" applyProtection="1">
      <alignment/>
      <protection/>
    </xf>
    <xf numFmtId="38" fontId="2" fillId="28" borderId="0" xfId="61" applyNumberFormat="1" applyFont="1" applyFill="1" applyAlignment="1">
      <alignment/>
    </xf>
    <xf numFmtId="0" fontId="1" fillId="28" borderId="0" xfId="61" applyFont="1" applyFill="1" applyAlignment="1">
      <alignment/>
    </xf>
    <xf numFmtId="180" fontId="1" fillId="28" borderId="0" xfId="61" applyNumberFormat="1" applyFont="1" applyFill="1" applyBorder="1" applyAlignment="1">
      <alignment/>
    </xf>
    <xf numFmtId="0" fontId="1" fillId="28" borderId="0" xfId="61" applyFont="1" applyFill="1" applyBorder="1" applyAlignment="1">
      <alignment/>
    </xf>
    <xf numFmtId="0" fontId="1" fillId="20" borderId="0" xfId="61" applyFont="1" applyFill="1" applyBorder="1" applyAlignment="1" applyProtection="1">
      <alignment/>
      <protection/>
    </xf>
    <xf numFmtId="180" fontId="2" fillId="20" borderId="0" xfId="46" applyNumberFormat="1" applyFont="1" applyFill="1" applyBorder="1" applyAlignment="1" applyProtection="1">
      <alignment/>
      <protection/>
    </xf>
    <xf numFmtId="180" fontId="2" fillId="27" borderId="0" xfId="61" applyNumberFormat="1" applyFont="1" applyFill="1" applyBorder="1" applyAlignment="1" applyProtection="1">
      <alignment/>
      <protection/>
    </xf>
    <xf numFmtId="180" fontId="2" fillId="20" borderId="0" xfId="61" applyNumberFormat="1" applyFont="1" applyFill="1" applyBorder="1" applyAlignment="1" applyProtection="1">
      <alignment/>
      <protection/>
    </xf>
    <xf numFmtId="180" fontId="12" fillId="30" borderId="13" xfId="61" applyNumberFormat="1" applyFont="1" applyFill="1" applyBorder="1" applyAlignment="1" applyProtection="1">
      <alignment horizontal="right"/>
      <protection/>
    </xf>
    <xf numFmtId="180" fontId="2" fillId="20" borderId="0" xfId="61" applyNumberFormat="1" applyFont="1" applyFill="1" applyAlignment="1" applyProtection="1">
      <alignment horizontal="right"/>
      <protection/>
    </xf>
    <xf numFmtId="180" fontId="12" fillId="25" borderId="13" xfId="61" applyNumberFormat="1" applyFont="1" applyFill="1" applyBorder="1" applyAlignment="1" applyProtection="1">
      <alignment horizontal="right"/>
      <protection/>
    </xf>
    <xf numFmtId="180" fontId="13" fillId="20" borderId="0" xfId="61" applyNumberFormat="1" applyFont="1" applyFill="1" applyAlignment="1" applyProtection="1">
      <alignment horizontal="right"/>
      <protection/>
    </xf>
    <xf numFmtId="180" fontId="30" fillId="20" borderId="0" xfId="61" applyNumberFormat="1" applyFont="1" applyFill="1" applyBorder="1" applyAlignment="1" applyProtection="1">
      <alignment horizontal="right"/>
      <protection/>
    </xf>
    <xf numFmtId="180" fontId="15" fillId="20" borderId="0" xfId="46" applyNumberFormat="1" applyFont="1" applyFill="1" applyBorder="1" applyAlignment="1" applyProtection="1">
      <alignment horizontal="right"/>
      <protection/>
    </xf>
    <xf numFmtId="180" fontId="15" fillId="26" borderId="0" xfId="61" applyNumberFormat="1" applyFont="1" applyFill="1" applyBorder="1" applyAlignment="1" applyProtection="1">
      <alignment horizontal="right"/>
      <protection/>
    </xf>
    <xf numFmtId="180" fontId="15" fillId="25" borderId="0" xfId="61" applyNumberFormat="1" applyFont="1" applyFill="1" applyBorder="1" applyAlignment="1" applyProtection="1">
      <alignment horizontal="right"/>
      <protection/>
    </xf>
    <xf numFmtId="180" fontId="2" fillId="20" borderId="0" xfId="61" applyNumberFormat="1" applyFont="1" applyFill="1" applyBorder="1" applyAlignment="1" applyProtection="1">
      <alignment horizontal="right"/>
      <protection/>
    </xf>
    <xf numFmtId="180" fontId="13" fillId="20" borderId="0" xfId="61" applyNumberFormat="1" applyFont="1" applyFill="1" applyBorder="1" applyAlignment="1" applyProtection="1">
      <alignment horizontal="right"/>
      <protection/>
    </xf>
    <xf numFmtId="180" fontId="2" fillId="27" borderId="0" xfId="61" applyNumberFormat="1" applyFont="1" applyFill="1" applyBorder="1" applyAlignment="1" applyProtection="1">
      <alignment horizontal="right"/>
      <protection/>
    </xf>
    <xf numFmtId="180" fontId="15" fillId="30" borderId="13" xfId="61" applyNumberFormat="1" applyFont="1" applyFill="1" applyBorder="1" applyAlignment="1" applyProtection="1">
      <alignment horizontal="right"/>
      <protection/>
    </xf>
    <xf numFmtId="180" fontId="15" fillId="20" borderId="13" xfId="61" applyNumberFormat="1" applyFont="1" applyFill="1" applyBorder="1" applyAlignment="1" applyProtection="1">
      <alignment horizontal="right"/>
      <protection/>
    </xf>
    <xf numFmtId="180" fontId="13" fillId="20" borderId="0" xfId="61" applyNumberFormat="1" applyFont="1" applyFill="1" applyBorder="1" applyAlignment="1" applyProtection="1">
      <alignment/>
      <protection/>
    </xf>
    <xf numFmtId="180" fontId="13" fillId="27" borderId="0" xfId="61" applyNumberFormat="1" applyFont="1" applyFill="1" applyBorder="1" applyAlignment="1" applyProtection="1">
      <alignment/>
      <protection/>
    </xf>
    <xf numFmtId="180" fontId="26" fillId="20" borderId="0" xfId="61" applyNumberFormat="1" applyFont="1" applyFill="1" applyBorder="1" applyAlignment="1" applyProtection="1">
      <alignment horizontal="right"/>
      <protection/>
    </xf>
    <xf numFmtId="0" fontId="1" fillId="20" borderId="0" xfId="61" applyFont="1" applyFill="1" applyAlignment="1">
      <alignment/>
    </xf>
    <xf numFmtId="38" fontId="9" fillId="20" borderId="0" xfId="61" applyNumberFormat="1" applyFont="1" applyFill="1" applyBorder="1" applyAlignment="1" applyProtection="1">
      <alignment/>
      <protection/>
    </xf>
    <xf numFmtId="38" fontId="31" fillId="28" borderId="0" xfId="61" applyNumberFormat="1" applyFont="1" applyFill="1" applyBorder="1" applyAlignment="1">
      <alignment/>
    </xf>
    <xf numFmtId="38" fontId="19" fillId="20" borderId="0" xfId="61" applyNumberFormat="1" applyFont="1" applyFill="1" applyBorder="1" applyAlignment="1" applyProtection="1">
      <alignment horizontal="right"/>
      <protection/>
    </xf>
    <xf numFmtId="180" fontId="15" fillId="25" borderId="13" xfId="61" applyNumberFormat="1" applyFont="1" applyFill="1" applyBorder="1" applyAlignment="1" applyProtection="1">
      <alignment horizontal="right"/>
      <protection/>
    </xf>
    <xf numFmtId="9" fontId="1" fillId="0" borderId="0" xfId="69" applyFont="1" applyAlignment="1">
      <alignment/>
    </xf>
    <xf numFmtId="0" fontId="27" fillId="25" borderId="17" xfId="62" applyNumberFormat="1" applyFont="1" applyFill="1" applyBorder="1" applyAlignment="1" applyProtection="1">
      <alignment horizontal="center"/>
      <protection/>
    </xf>
    <xf numFmtId="38" fontId="2" fillId="28" borderId="30" xfId="0" applyNumberFormat="1" applyFont="1" applyFill="1" applyBorder="1" applyAlignment="1" applyProtection="1">
      <alignment horizontal="right"/>
      <protection/>
    </xf>
    <xf numFmtId="9" fontId="12" fillId="25" borderId="0" xfId="69" applyNumberFormat="1" applyFont="1" applyFill="1" applyBorder="1" applyAlignment="1" applyProtection="1">
      <alignment horizontal="right"/>
      <protection/>
    </xf>
    <xf numFmtId="9" fontId="12" fillId="25" borderId="12" xfId="69" applyNumberFormat="1" applyFont="1" applyFill="1" applyBorder="1" applyAlignment="1" applyProtection="1">
      <alignment horizontal="right"/>
      <protection/>
    </xf>
    <xf numFmtId="9" fontId="12" fillId="26" borderId="0" xfId="69" applyNumberFormat="1" applyFont="1" applyFill="1" applyBorder="1" applyAlignment="1" applyProtection="1">
      <alignment horizontal="right"/>
      <protection/>
    </xf>
    <xf numFmtId="9" fontId="12" fillId="26" borderId="12" xfId="69" applyNumberFormat="1" applyFont="1" applyFill="1" applyBorder="1" applyAlignment="1" applyProtection="1">
      <alignment horizontal="right"/>
      <protection/>
    </xf>
    <xf numFmtId="9" fontId="12" fillId="30" borderId="13" xfId="69" applyNumberFormat="1" applyFont="1" applyFill="1" applyBorder="1" applyAlignment="1" applyProtection="1">
      <alignment horizontal="right"/>
      <protection/>
    </xf>
    <xf numFmtId="9" fontId="12" fillId="25" borderId="13" xfId="69" applyNumberFormat="1" applyFont="1" applyFill="1" applyBorder="1" applyAlignment="1" applyProtection="1">
      <alignment horizontal="right"/>
      <protection/>
    </xf>
    <xf numFmtId="1" fontId="12" fillId="30" borderId="27" xfId="71" applyNumberFormat="1" applyFont="1" applyFill="1" applyBorder="1" applyAlignment="1" applyProtection="1">
      <alignment horizontal="right"/>
      <protection/>
    </xf>
    <xf numFmtId="1" fontId="12" fillId="30" borderId="13" xfId="71" applyNumberFormat="1" applyFont="1" applyFill="1" applyBorder="1" applyAlignment="1" applyProtection="1">
      <alignment horizontal="right"/>
      <protection/>
    </xf>
    <xf numFmtId="1" fontId="12" fillId="25" borderId="27" xfId="71" applyNumberFormat="1" applyFont="1" applyFill="1" applyBorder="1" applyAlignment="1" applyProtection="1">
      <alignment horizontal="right"/>
      <protection/>
    </xf>
    <xf numFmtId="1" fontId="12" fillId="25" borderId="13" xfId="71" applyNumberFormat="1" applyFont="1" applyFill="1" applyBorder="1" applyAlignment="1" applyProtection="1">
      <alignment horizontal="right"/>
      <protection/>
    </xf>
    <xf numFmtId="38" fontId="9" fillId="30" borderId="12" xfId="0" applyNumberFormat="1" applyFont="1" applyFill="1" applyBorder="1" applyAlignment="1" applyProtection="1">
      <alignment horizontal="right"/>
      <protection/>
    </xf>
    <xf numFmtId="180" fontId="7" fillId="28" borderId="12" xfId="0" applyNumberFormat="1" applyFont="1" applyFill="1" applyBorder="1" applyAlignment="1" applyProtection="1">
      <alignment horizontal="right"/>
      <protection/>
    </xf>
    <xf numFmtId="38" fontId="9" fillId="26" borderId="12" xfId="0" applyNumberFormat="1" applyFont="1" applyFill="1" applyBorder="1" applyAlignment="1" applyProtection="1">
      <alignment horizontal="right"/>
      <protection/>
    </xf>
    <xf numFmtId="183" fontId="12" fillId="20" borderId="17" xfId="44" applyNumberFormat="1" applyFont="1" applyFill="1" applyBorder="1" applyAlignment="1" applyProtection="1">
      <alignment/>
      <protection locked="0"/>
    </xf>
    <xf numFmtId="180" fontId="12" fillId="30" borderId="30" xfId="69" applyNumberFormat="1" applyFont="1" applyFill="1" applyBorder="1" applyAlignment="1" applyProtection="1">
      <alignment horizontal="right"/>
      <protection/>
    </xf>
    <xf numFmtId="4" fontId="12" fillId="26" borderId="30" xfId="71" applyNumberFormat="1" applyFont="1" applyFill="1" applyBorder="1" applyAlignment="1" applyProtection="1">
      <alignment horizontal="right"/>
      <protection/>
    </xf>
    <xf numFmtId="4" fontId="12" fillId="25" borderId="30" xfId="71" applyNumberFormat="1" applyFont="1" applyFill="1" applyBorder="1" applyAlignment="1" applyProtection="1">
      <alignment horizontal="right"/>
      <protection/>
    </xf>
    <xf numFmtId="183" fontId="13" fillId="20" borderId="17" xfId="44" applyNumberFormat="1" applyFont="1" applyFill="1" applyBorder="1" applyAlignment="1" applyProtection="1">
      <alignment/>
      <protection locked="0"/>
    </xf>
    <xf numFmtId="0" fontId="27" fillId="25" borderId="33" xfId="71" applyFont="1" applyFill="1" applyBorder="1" applyAlignment="1" applyProtection="1">
      <alignment/>
      <protection/>
    </xf>
    <xf numFmtId="0" fontId="13" fillId="20" borderId="12" xfId="71" applyFont="1" applyFill="1" applyBorder="1" applyAlignment="1" applyProtection="1">
      <alignment horizontal="right"/>
      <protection/>
    </xf>
    <xf numFmtId="38" fontId="19" fillId="20" borderId="0" xfId="0" applyNumberFormat="1" applyFont="1" applyFill="1" applyBorder="1" applyAlignment="1" applyProtection="1">
      <alignment horizontal="left" indent="1"/>
      <protection/>
    </xf>
    <xf numFmtId="180" fontId="9" fillId="30" borderId="0" xfId="61" applyNumberFormat="1" applyFont="1" applyFill="1" applyBorder="1" applyAlignment="1" applyProtection="1">
      <alignment horizontal="center"/>
      <protection/>
    </xf>
    <xf numFmtId="180" fontId="13" fillId="28" borderId="0" xfId="61" applyNumberFormat="1" applyFont="1" applyFill="1" applyBorder="1" applyAlignment="1" applyProtection="1">
      <alignment horizontal="center"/>
      <protection/>
    </xf>
    <xf numFmtId="0" fontId="13" fillId="20" borderId="0" xfId="0" applyFont="1" applyFill="1" applyAlignment="1" applyProtection="1">
      <alignment/>
      <protection/>
    </xf>
    <xf numFmtId="180" fontId="19" fillId="20" borderId="0" xfId="0" applyNumberFormat="1" applyFont="1" applyFill="1" applyAlignment="1" applyProtection="1">
      <alignment horizontal="right"/>
      <protection/>
    </xf>
    <xf numFmtId="9" fontId="2" fillId="20" borderId="0" xfId="0" applyNumberFormat="1" applyFont="1" applyFill="1" applyAlignment="1" applyProtection="1">
      <alignment horizontal="right"/>
      <protection/>
    </xf>
    <xf numFmtId="9" fontId="2" fillId="20" borderId="0" xfId="44" applyNumberFormat="1" applyFont="1" applyFill="1" applyBorder="1" applyAlignment="1" applyProtection="1">
      <alignment horizontal="right"/>
      <protection/>
    </xf>
    <xf numFmtId="180" fontId="2" fillId="20" borderId="0" xfId="44" applyNumberFormat="1" applyFont="1" applyFill="1" applyBorder="1" applyAlignment="1" applyProtection="1">
      <alignment horizontal="right"/>
      <protection/>
    </xf>
    <xf numFmtId="0" fontId="13" fillId="20" borderId="0" xfId="71" applyFont="1" applyFill="1" applyAlignment="1" applyProtection="1">
      <alignment horizontal="right"/>
      <protection hidden="1"/>
    </xf>
    <xf numFmtId="3" fontId="27" fillId="25" borderId="34" xfId="71" applyNumberFormat="1" applyFont="1" applyFill="1" applyBorder="1" applyAlignment="1" applyProtection="1">
      <alignment horizontal="right"/>
      <protection/>
    </xf>
    <xf numFmtId="184" fontId="27" fillId="25" borderId="10" xfId="71" applyNumberFormat="1" applyFont="1" applyFill="1" applyBorder="1" applyAlignment="1" applyProtection="1">
      <alignment horizontal="right"/>
      <protection/>
    </xf>
    <xf numFmtId="3" fontId="12" fillId="25" borderId="33" xfId="71" applyNumberFormat="1" applyFont="1" applyFill="1" applyBorder="1" applyAlignment="1" applyProtection="1">
      <alignment horizontal="right"/>
      <protection/>
    </xf>
    <xf numFmtId="0" fontId="27" fillId="25" borderId="0" xfId="0" applyNumberFormat="1" applyFont="1" applyFill="1" applyBorder="1" applyAlignment="1" applyProtection="1">
      <alignment horizontal="center"/>
      <protection/>
    </xf>
    <xf numFmtId="3" fontId="9" fillId="25" borderId="0" xfId="0" applyNumberFormat="1" applyFont="1" applyFill="1" applyBorder="1" applyAlignment="1" applyProtection="1">
      <alignment horizontal="right"/>
      <protection/>
    </xf>
    <xf numFmtId="38" fontId="2" fillId="20" borderId="0" xfId="0" applyNumberFormat="1" applyFont="1" applyFill="1" applyAlignment="1" applyProtection="1">
      <alignment/>
      <protection/>
    </xf>
    <xf numFmtId="0" fontId="27" fillId="25" borderId="0" xfId="0" applyNumberFormat="1" applyFont="1" applyFill="1" applyBorder="1" applyAlignment="1" applyProtection="1">
      <alignment/>
      <protection/>
    </xf>
    <xf numFmtId="9" fontId="9" fillId="25" borderId="0" xfId="0" applyNumberFormat="1" applyFont="1" applyFill="1" applyBorder="1" applyAlignment="1" applyProtection="1">
      <alignment horizontal="right"/>
      <protection/>
    </xf>
    <xf numFmtId="186" fontId="13" fillId="20" borderId="0" xfId="71" applyNumberFormat="1" applyFont="1" applyFill="1" applyAlignment="1" applyProtection="1">
      <alignment horizontal="right"/>
      <protection hidden="1"/>
    </xf>
    <xf numFmtId="0" fontId="13" fillId="20" borderId="0" xfId="71" applyFont="1" applyFill="1" applyBorder="1" applyAlignment="1" applyProtection="1">
      <alignment horizontal="right"/>
      <protection hidden="1"/>
    </xf>
    <xf numFmtId="1" fontId="13" fillId="20" borderId="0" xfId="71" applyNumberFormat="1" applyFont="1" applyFill="1" applyBorder="1" applyAlignment="1" applyProtection="1">
      <alignment horizontal="right"/>
      <protection hidden="1"/>
    </xf>
    <xf numFmtId="9" fontId="13" fillId="20" borderId="0" xfId="71" applyNumberFormat="1" applyFont="1" applyFill="1" applyBorder="1" applyAlignment="1" applyProtection="1">
      <alignment horizontal="right"/>
      <protection hidden="1"/>
    </xf>
    <xf numFmtId="0" fontId="13" fillId="20" borderId="0" xfId="71" applyFont="1" applyFill="1" applyProtection="1">
      <alignment/>
      <protection hidden="1"/>
    </xf>
    <xf numFmtId="9" fontId="12" fillId="25" borderId="0" xfId="0" applyNumberFormat="1" applyFont="1" applyFill="1" applyBorder="1" applyAlignment="1" applyProtection="1">
      <alignment horizontal="right"/>
      <protection/>
    </xf>
    <xf numFmtId="41" fontId="9" fillId="25" borderId="0" xfId="0" applyNumberFormat="1" applyFont="1" applyFill="1" applyBorder="1" applyAlignment="1" applyProtection="1">
      <alignment horizontal="right"/>
      <protection/>
    </xf>
    <xf numFmtId="183" fontId="27" fillId="25" borderId="0" xfId="44" applyNumberFormat="1" applyFont="1" applyFill="1" applyBorder="1" applyAlignment="1" applyProtection="1">
      <alignment horizontal="right"/>
      <protection/>
    </xf>
    <xf numFmtId="41" fontId="27" fillId="25" borderId="0" xfId="0" applyNumberFormat="1" applyFont="1" applyFill="1" applyBorder="1" applyAlignment="1" applyProtection="1">
      <alignment horizontal="right"/>
      <protection/>
    </xf>
    <xf numFmtId="9" fontId="27" fillId="25" borderId="0" xfId="0" applyNumberFormat="1" applyFont="1" applyFill="1" applyBorder="1" applyAlignment="1" applyProtection="1">
      <alignment horizontal="right"/>
      <protection/>
    </xf>
    <xf numFmtId="9" fontId="12" fillId="25" borderId="35" xfId="69" applyFont="1" applyFill="1" applyBorder="1" applyAlignment="1" applyProtection="1">
      <alignment horizontal="right"/>
      <protection/>
    </xf>
    <xf numFmtId="9" fontId="15" fillId="25" borderId="0" xfId="69" applyFont="1" applyFill="1" applyBorder="1" applyAlignment="1" applyProtection="1">
      <alignment horizontal="right"/>
      <protection/>
    </xf>
    <xf numFmtId="38" fontId="9" fillId="25" borderId="12" xfId="0" applyNumberFormat="1" applyFont="1" applyFill="1" applyBorder="1" applyAlignment="1" applyProtection="1">
      <alignment horizontal="right"/>
      <protection/>
    </xf>
    <xf numFmtId="0" fontId="12" fillId="25" borderId="0" xfId="0" applyNumberFormat="1" applyFont="1" applyFill="1" applyBorder="1" applyAlignment="1" applyProtection="1">
      <alignment horizontal="right"/>
      <protection/>
    </xf>
    <xf numFmtId="0" fontId="33" fillId="25" borderId="0" xfId="0" applyNumberFormat="1" applyFont="1" applyFill="1" applyBorder="1" applyAlignment="1" applyProtection="1">
      <alignment horizontal="right"/>
      <protection/>
    </xf>
    <xf numFmtId="0" fontId="29" fillId="25" borderId="0" xfId="0" applyNumberFormat="1" applyFont="1" applyFill="1" applyBorder="1" applyAlignment="1" applyProtection="1">
      <alignment horizontal="right"/>
      <protection/>
    </xf>
    <xf numFmtId="181" fontId="12" fillId="26" borderId="13" xfId="0" applyNumberFormat="1" applyFont="1" applyFill="1" applyBorder="1" applyAlignment="1" applyProtection="1">
      <alignment horizontal="right"/>
      <protection locked="0"/>
    </xf>
    <xf numFmtId="180" fontId="12" fillId="26" borderId="13" xfId="0" applyNumberFormat="1" applyFont="1" applyFill="1" applyBorder="1" applyAlignment="1" applyProtection="1">
      <alignment horizontal="right"/>
      <protection/>
    </xf>
    <xf numFmtId="180" fontId="18" fillId="26" borderId="13" xfId="0" applyNumberFormat="1" applyFont="1" applyFill="1" applyBorder="1" applyAlignment="1" applyProtection="1">
      <alignment horizontal="right"/>
      <protection/>
    </xf>
    <xf numFmtId="180" fontId="15" fillId="26" borderId="13" xfId="0" applyNumberFormat="1" applyFont="1" applyFill="1" applyBorder="1" applyAlignment="1" applyProtection="1">
      <alignment horizontal="right"/>
      <protection/>
    </xf>
    <xf numFmtId="38" fontId="2" fillId="24" borderId="0" xfId="66" applyNumberFormat="1" applyFont="1" applyFill="1" applyBorder="1" applyProtection="1">
      <alignment/>
      <protection/>
    </xf>
    <xf numFmtId="9" fontId="12" fillId="26" borderId="13" xfId="0" applyNumberFormat="1" applyFont="1" applyFill="1" applyBorder="1" applyAlignment="1" applyProtection="1">
      <alignment horizontal="right"/>
      <protection/>
    </xf>
    <xf numFmtId="3" fontId="27" fillId="26" borderId="13" xfId="71" applyNumberFormat="1" applyFont="1" applyFill="1" applyBorder="1" applyAlignment="1" applyProtection="1">
      <alignment horizontal="right"/>
      <protection/>
    </xf>
    <xf numFmtId="184" fontId="27" fillId="27" borderId="13" xfId="71" applyNumberFormat="1" applyFont="1" applyFill="1" applyBorder="1" applyAlignment="1" applyProtection="1">
      <alignment horizontal="right"/>
      <protection/>
    </xf>
    <xf numFmtId="0" fontId="31" fillId="28" borderId="0" xfId="71" applyFont="1" applyFill="1" applyBorder="1" applyProtection="1">
      <alignment/>
      <protection hidden="1"/>
    </xf>
    <xf numFmtId="0" fontId="31" fillId="28" borderId="0" xfId="71" applyFont="1" applyFill="1" applyBorder="1" applyAlignment="1" applyProtection="1">
      <alignment horizontal="left"/>
      <protection hidden="1"/>
    </xf>
    <xf numFmtId="38" fontId="2" fillId="28" borderId="0" xfId="65" applyNumberFormat="1" applyFont="1" applyFill="1" applyBorder="1" applyProtection="1">
      <alignment/>
      <protection/>
    </xf>
    <xf numFmtId="3" fontId="27" fillId="26" borderId="31" xfId="71" applyNumberFormat="1" applyFont="1" applyFill="1" applyBorder="1" applyAlignment="1" applyProtection="1">
      <alignment horizontal="right"/>
      <protection/>
    </xf>
    <xf numFmtId="3" fontId="12" fillId="26" borderId="13" xfId="71" applyNumberFormat="1" applyFont="1" applyFill="1" applyBorder="1" applyAlignment="1" applyProtection="1">
      <alignment horizontal="right"/>
      <protection/>
    </xf>
    <xf numFmtId="184" fontId="27" fillId="26" borderId="13" xfId="71" applyNumberFormat="1" applyFont="1" applyFill="1" applyBorder="1" applyAlignment="1" applyProtection="1">
      <alignment horizontal="right"/>
      <protection/>
    </xf>
    <xf numFmtId="184" fontId="12" fillId="26" borderId="13" xfId="71" applyNumberFormat="1" applyFont="1" applyFill="1" applyBorder="1" applyAlignment="1" applyProtection="1">
      <alignment horizontal="right"/>
      <protection/>
    </xf>
    <xf numFmtId="9" fontId="27" fillId="26" borderId="13" xfId="69" applyFont="1" applyFill="1" applyBorder="1" applyAlignment="1" applyProtection="1">
      <alignment horizontal="right"/>
      <protection/>
    </xf>
    <xf numFmtId="38" fontId="12" fillId="26" borderId="13" xfId="71" applyNumberFormat="1" applyFont="1" applyFill="1" applyBorder="1" applyAlignment="1" applyProtection="1">
      <alignment horizontal="right"/>
      <protection/>
    </xf>
    <xf numFmtId="184" fontId="27" fillId="26" borderId="28" xfId="71" applyNumberFormat="1" applyFont="1" applyFill="1" applyBorder="1" applyAlignment="1" applyProtection="1">
      <alignment/>
      <protection/>
    </xf>
    <xf numFmtId="184" fontId="12" fillId="26" borderId="13" xfId="71" applyNumberFormat="1" applyFont="1" applyFill="1" applyBorder="1" applyAlignment="1" applyProtection="1">
      <alignment/>
      <protection/>
    </xf>
    <xf numFmtId="184" fontId="12" fillId="26" borderId="28" xfId="71" applyNumberFormat="1" applyFont="1" applyFill="1" applyBorder="1" applyAlignment="1" applyProtection="1">
      <alignment/>
      <protection/>
    </xf>
    <xf numFmtId="186" fontId="27" fillId="26" borderId="31" xfId="71" applyNumberFormat="1" applyFont="1" applyFill="1" applyBorder="1" applyAlignment="1" applyProtection="1">
      <alignment horizontal="right"/>
      <protection/>
    </xf>
    <xf numFmtId="186" fontId="12" fillId="26" borderId="13" xfId="71" applyNumberFormat="1" applyFont="1" applyFill="1" applyBorder="1" applyAlignment="1" applyProtection="1">
      <alignment horizontal="right"/>
      <protection/>
    </xf>
    <xf numFmtId="3" fontId="12" fillId="26" borderId="31" xfId="71" applyNumberFormat="1" applyFont="1" applyFill="1" applyBorder="1" applyAlignment="1" applyProtection="1">
      <alignment horizontal="right"/>
      <protection/>
    </xf>
    <xf numFmtId="187" fontId="12" fillId="26" borderId="13" xfId="71" applyNumberFormat="1" applyFont="1" applyFill="1" applyBorder="1" applyAlignment="1" applyProtection="1">
      <alignment horizontal="right"/>
      <protection/>
    </xf>
    <xf numFmtId="9" fontId="12" fillId="26" borderId="13" xfId="69" applyNumberFormat="1" applyFont="1" applyFill="1" applyBorder="1" applyAlignment="1" applyProtection="1">
      <alignment horizontal="right"/>
      <protection/>
    </xf>
    <xf numFmtId="1" fontId="12" fillId="26" borderId="27" xfId="71" applyNumberFormat="1" applyFont="1" applyFill="1" applyBorder="1" applyAlignment="1" applyProtection="1">
      <alignment horizontal="right"/>
      <protection/>
    </xf>
    <xf numFmtId="1" fontId="12" fillId="26" borderId="13" xfId="71" applyNumberFormat="1" applyFont="1" applyFill="1" applyBorder="1" applyAlignment="1" applyProtection="1">
      <alignment horizontal="right"/>
      <protection/>
    </xf>
    <xf numFmtId="180" fontId="12" fillId="26" borderId="13" xfId="71" applyNumberFormat="1" applyFont="1" applyFill="1" applyBorder="1" applyAlignment="1" applyProtection="1">
      <alignment horizontal="right"/>
      <protection/>
    </xf>
    <xf numFmtId="9" fontId="12" fillId="26" borderId="13" xfId="71" applyNumberFormat="1" applyFont="1" applyFill="1" applyBorder="1" applyAlignment="1" applyProtection="1">
      <alignment horizontal="right"/>
      <protection/>
    </xf>
    <xf numFmtId="41" fontId="27" fillId="26" borderId="13" xfId="71" applyNumberFormat="1" applyFont="1" applyFill="1" applyBorder="1" applyAlignment="1" applyProtection="1">
      <alignment horizontal="right"/>
      <protection/>
    </xf>
    <xf numFmtId="41" fontId="12" fillId="26" borderId="13" xfId="71" applyNumberFormat="1" applyFont="1" applyFill="1" applyBorder="1" applyAlignment="1" applyProtection="1">
      <alignment horizontal="right"/>
      <protection/>
    </xf>
    <xf numFmtId="9" fontId="27" fillId="26" borderId="13" xfId="71" applyNumberFormat="1" applyFont="1" applyFill="1" applyBorder="1" applyAlignment="1" applyProtection="1">
      <alignment horizontal="right"/>
      <protection/>
    </xf>
    <xf numFmtId="9" fontId="12" fillId="26" borderId="20" xfId="69" applyFont="1" applyFill="1" applyBorder="1" applyAlignment="1" applyProtection="1">
      <alignment horizontal="right"/>
      <protection/>
    </xf>
    <xf numFmtId="38" fontId="27" fillId="26" borderId="31" xfId="71" applyNumberFormat="1" applyFont="1" applyFill="1" applyBorder="1" applyAlignment="1" applyProtection="1">
      <alignment horizontal="right"/>
      <protection/>
    </xf>
    <xf numFmtId="38" fontId="12" fillId="26" borderId="27" xfId="71" applyNumberFormat="1" applyFont="1" applyFill="1" applyBorder="1" applyAlignment="1" applyProtection="1">
      <alignment horizontal="right"/>
      <protection/>
    </xf>
    <xf numFmtId="183" fontId="27" fillId="26" borderId="13" xfId="44" applyNumberFormat="1" applyFont="1" applyFill="1" applyBorder="1" applyAlignment="1" applyProtection="1">
      <alignment horizontal="right"/>
      <protection/>
    </xf>
    <xf numFmtId="38" fontId="31" fillId="28" borderId="0" xfId="66" applyNumberFormat="1" applyFont="1" applyFill="1" applyBorder="1" applyProtection="1">
      <alignment/>
      <protection/>
    </xf>
    <xf numFmtId="38" fontId="12" fillId="26" borderId="31" xfId="71" applyNumberFormat="1" applyFont="1" applyFill="1" applyBorder="1" applyAlignment="1" applyProtection="1">
      <alignment horizontal="right"/>
      <protection/>
    </xf>
    <xf numFmtId="0" fontId="31" fillId="28" borderId="0" xfId="0" applyFont="1" applyFill="1" applyBorder="1" applyAlignment="1">
      <alignment/>
    </xf>
    <xf numFmtId="180" fontId="12" fillId="30" borderId="13" xfId="61" applyNumberFormat="1" applyFont="1" applyFill="1" applyBorder="1" applyAlignment="1" applyProtection="1">
      <alignment horizontal="right"/>
      <protection/>
    </xf>
    <xf numFmtId="180" fontId="15" fillId="30" borderId="0" xfId="61" applyNumberFormat="1" applyFont="1" applyFill="1" applyBorder="1" applyAlignment="1" applyProtection="1">
      <alignment horizontal="right"/>
      <protection/>
    </xf>
    <xf numFmtId="180" fontId="12" fillId="26" borderId="10" xfId="69" applyNumberFormat="1" applyFont="1" applyFill="1" applyBorder="1" applyAlignment="1" applyProtection="1">
      <alignment horizontal="right"/>
      <protection/>
    </xf>
    <xf numFmtId="180" fontId="13" fillId="27" borderId="0" xfId="69" applyNumberFormat="1" applyFont="1" applyFill="1" applyBorder="1" applyAlignment="1" applyProtection="1">
      <alignment horizontal="right"/>
      <protection/>
    </xf>
    <xf numFmtId="180" fontId="12" fillId="26" borderId="27" xfId="69" applyNumberFormat="1" applyFont="1" applyFill="1" applyBorder="1" applyAlignment="1" applyProtection="1">
      <alignment horizontal="right"/>
      <protection/>
    </xf>
    <xf numFmtId="181" fontId="12" fillId="30" borderId="13" xfId="0" applyNumberFormat="1" applyFont="1" applyFill="1" applyBorder="1" applyAlignment="1" applyProtection="1">
      <alignment horizontal="right"/>
      <protection/>
    </xf>
    <xf numFmtId="38" fontId="18" fillId="26" borderId="0" xfId="0" applyNumberFormat="1" applyFont="1" applyFill="1" applyBorder="1" applyAlignment="1" applyProtection="1">
      <alignment horizontal="right"/>
      <protection locked="0"/>
    </xf>
    <xf numFmtId="180" fontId="15" fillId="26" borderId="10" xfId="69" applyNumberFormat="1" applyFont="1" applyFill="1" applyBorder="1" applyAlignment="1" applyProtection="1">
      <alignment horizontal="right"/>
      <protection/>
    </xf>
    <xf numFmtId="40" fontId="15" fillId="26" borderId="13" xfId="0" applyNumberFormat="1" applyFont="1" applyFill="1" applyBorder="1" applyAlignment="1" applyProtection="1">
      <alignment horizontal="right"/>
      <protection locked="0"/>
    </xf>
    <xf numFmtId="38" fontId="13" fillId="28" borderId="0" xfId="0" applyNumberFormat="1" applyFont="1" applyFill="1" applyBorder="1" applyAlignment="1" applyProtection="1">
      <alignment horizontal="right"/>
      <protection/>
    </xf>
    <xf numFmtId="180" fontId="12" fillId="26" borderId="10" xfId="69" applyNumberFormat="1" applyFont="1" applyFill="1" applyBorder="1" applyAlignment="1" applyProtection="1">
      <alignment/>
      <protection/>
    </xf>
    <xf numFmtId="180" fontId="15" fillId="26" borderId="10" xfId="69" applyNumberFormat="1" applyFont="1" applyFill="1" applyBorder="1" applyAlignment="1" applyProtection="1">
      <alignment/>
      <protection/>
    </xf>
    <xf numFmtId="180" fontId="15" fillId="30" borderId="13" xfId="69" applyNumberFormat="1" applyFont="1" applyFill="1" applyBorder="1" applyAlignment="1" applyProtection="1">
      <alignment/>
      <protection/>
    </xf>
    <xf numFmtId="38" fontId="15" fillId="20" borderId="0" xfId="0" applyNumberFormat="1" applyFont="1" applyFill="1" applyBorder="1" applyAlignment="1" applyProtection="1">
      <alignment/>
      <protection/>
    </xf>
    <xf numFmtId="0" fontId="13" fillId="24" borderId="0" xfId="0" applyFont="1" applyFill="1" applyBorder="1" applyAlignment="1" applyProtection="1">
      <alignment/>
      <protection/>
    </xf>
    <xf numFmtId="0" fontId="2" fillId="24" borderId="0" xfId="0" applyFont="1" applyFill="1" applyBorder="1" applyAlignment="1" applyProtection="1">
      <alignment/>
      <protection/>
    </xf>
    <xf numFmtId="0" fontId="19" fillId="24" borderId="0" xfId="0" applyFont="1" applyFill="1" applyBorder="1" applyAlignment="1" applyProtection="1">
      <alignment/>
      <protection/>
    </xf>
    <xf numFmtId="38" fontId="13" fillId="27" borderId="0" xfId="0" applyNumberFormat="1" applyFont="1" applyFill="1" applyBorder="1" applyAlignment="1" applyProtection="1">
      <alignment/>
      <protection/>
    </xf>
    <xf numFmtId="0" fontId="2" fillId="20" borderId="0" xfId="0" applyFont="1" applyFill="1" applyBorder="1" applyAlignment="1">
      <alignment vertical="top" wrapText="1"/>
    </xf>
    <xf numFmtId="180" fontId="18" fillId="26" borderId="0" xfId="0" applyNumberFormat="1" applyFont="1" applyFill="1" applyBorder="1" applyAlignment="1" applyProtection="1">
      <alignment horizontal="right"/>
      <protection/>
    </xf>
    <xf numFmtId="0" fontId="17" fillId="24" borderId="0" xfId="61" applyFont="1" applyFill="1" applyAlignment="1">
      <alignment/>
    </xf>
    <xf numFmtId="0" fontId="2" fillId="24" borderId="0" xfId="61" applyFont="1" applyFill="1" applyBorder="1" applyAlignment="1" applyProtection="1">
      <alignment/>
      <protection/>
    </xf>
    <xf numFmtId="38" fontId="15" fillId="20" borderId="0" xfId="61" applyNumberFormat="1" applyFont="1" applyFill="1" applyBorder="1" applyAlignment="1" applyProtection="1">
      <alignment/>
      <protection/>
    </xf>
    <xf numFmtId="0" fontId="13" fillId="24" borderId="0" xfId="61" applyFont="1" applyFill="1" applyBorder="1" applyAlignment="1" applyProtection="1">
      <alignment/>
      <protection/>
    </xf>
    <xf numFmtId="0" fontId="19" fillId="24" borderId="0" xfId="61" applyFont="1" applyFill="1" applyBorder="1" applyAlignment="1" applyProtection="1">
      <alignment/>
      <protection/>
    </xf>
    <xf numFmtId="0" fontId="2" fillId="20" borderId="0" xfId="61" applyFont="1" applyFill="1" applyBorder="1" applyAlignment="1">
      <alignment vertical="top" wrapText="1"/>
    </xf>
    <xf numFmtId="38" fontId="1" fillId="20" borderId="0" xfId="0" applyNumberFormat="1" applyFont="1" applyFill="1" applyAlignment="1" applyProtection="1">
      <alignment/>
      <protection/>
    </xf>
    <xf numFmtId="180" fontId="7" fillId="28" borderId="0" xfId="61" applyNumberFormat="1" applyFont="1" applyFill="1" applyBorder="1" applyAlignment="1" applyProtection="1">
      <alignment horizontal="center"/>
      <protection/>
    </xf>
    <xf numFmtId="38" fontId="1" fillId="20" borderId="0" xfId="0" applyNumberFormat="1" applyFont="1" applyFill="1" applyBorder="1" applyAlignment="1" applyProtection="1">
      <alignment horizontal="center"/>
      <protection/>
    </xf>
    <xf numFmtId="180" fontId="13" fillId="27" borderId="0" xfId="0" applyNumberFormat="1" applyFont="1" applyFill="1" applyBorder="1" applyAlignment="1" applyProtection="1">
      <alignment horizontal="right"/>
      <protection/>
    </xf>
    <xf numFmtId="180" fontId="42" fillId="28" borderId="0" xfId="0" applyNumberFormat="1" applyFont="1" applyFill="1" applyBorder="1" applyAlignment="1" applyProtection="1">
      <alignment horizontal="right"/>
      <protection/>
    </xf>
    <xf numFmtId="180" fontId="12" fillId="26" borderId="12" xfId="0" applyNumberFormat="1" applyFont="1" applyFill="1" applyBorder="1" applyAlignment="1" applyProtection="1">
      <alignment horizontal="right"/>
      <protection/>
    </xf>
    <xf numFmtId="180" fontId="12" fillId="31" borderId="13" xfId="0" applyNumberFormat="1" applyFont="1" applyFill="1" applyBorder="1" applyAlignment="1" applyProtection="1">
      <alignment horizontal="right"/>
      <protection/>
    </xf>
    <xf numFmtId="180" fontId="2" fillId="6" borderId="0" xfId="0" applyNumberFormat="1" applyFont="1" applyFill="1" applyBorder="1" applyAlignment="1" applyProtection="1">
      <alignment horizontal="right"/>
      <protection/>
    </xf>
    <xf numFmtId="180" fontId="12" fillId="31" borderId="0" xfId="0" applyNumberFormat="1" applyFont="1" applyFill="1" applyBorder="1" applyAlignment="1" applyProtection="1">
      <alignment horizontal="right"/>
      <protection/>
    </xf>
    <xf numFmtId="180" fontId="18" fillId="31" borderId="13" xfId="0" applyNumberFormat="1" applyFont="1" applyFill="1" applyBorder="1" applyAlignment="1" applyProtection="1">
      <alignment horizontal="right"/>
      <protection/>
    </xf>
    <xf numFmtId="180" fontId="15" fillId="31" borderId="13" xfId="0" applyNumberFormat="1" applyFont="1" applyFill="1" applyBorder="1" applyAlignment="1" applyProtection="1">
      <alignment horizontal="right"/>
      <protection/>
    </xf>
    <xf numFmtId="38" fontId="1" fillId="20" borderId="0" xfId="61" applyNumberFormat="1" applyFont="1" applyFill="1" applyAlignment="1" applyProtection="1">
      <alignment/>
      <protection/>
    </xf>
    <xf numFmtId="38" fontId="1" fillId="20" borderId="0" xfId="61" applyNumberFormat="1" applyFont="1" applyFill="1" applyBorder="1" applyAlignment="1" applyProtection="1">
      <alignment horizontal="center"/>
      <protection/>
    </xf>
    <xf numFmtId="183" fontId="9" fillId="20" borderId="0" xfId="46" applyNumberFormat="1" applyFont="1" applyFill="1" applyBorder="1" applyAlignment="1" applyProtection="1">
      <alignment horizontal="right"/>
      <protection/>
    </xf>
    <xf numFmtId="180" fontId="15" fillId="26" borderId="10" xfId="69" applyNumberFormat="1" applyFont="1" applyFill="1" applyBorder="1" applyAlignment="1" applyProtection="1">
      <alignment horizontal="right"/>
      <protection/>
    </xf>
    <xf numFmtId="180" fontId="15" fillId="30" borderId="13" xfId="69" applyNumberFormat="1" applyFont="1" applyFill="1" applyBorder="1" applyAlignment="1" applyProtection="1">
      <alignment horizontal="right"/>
      <protection/>
    </xf>
    <xf numFmtId="180" fontId="12" fillId="26" borderId="10" xfId="69" applyNumberFormat="1" applyFont="1" applyFill="1" applyBorder="1" applyAlignment="1" applyProtection="1">
      <alignment horizontal="right"/>
      <protection/>
    </xf>
    <xf numFmtId="180" fontId="12" fillId="30" borderId="13" xfId="69" applyNumberFormat="1" applyFont="1" applyFill="1" applyBorder="1" applyAlignment="1" applyProtection="1">
      <alignment horizontal="right"/>
      <protection/>
    </xf>
    <xf numFmtId="180" fontId="12" fillId="31" borderId="13" xfId="61" applyNumberFormat="1" applyFont="1" applyFill="1" applyBorder="1" applyAlignment="1" applyProtection="1">
      <alignment horizontal="right"/>
      <protection/>
    </xf>
    <xf numFmtId="180" fontId="2" fillId="6" borderId="0" xfId="61" applyNumberFormat="1" applyFont="1" applyFill="1" applyBorder="1" applyAlignment="1" applyProtection="1">
      <alignment horizontal="right"/>
      <protection/>
    </xf>
    <xf numFmtId="180" fontId="15" fillId="31" borderId="13" xfId="61" applyNumberFormat="1" applyFont="1" applyFill="1" applyBorder="1" applyAlignment="1" applyProtection="1">
      <alignment horizontal="right"/>
      <protection/>
    </xf>
    <xf numFmtId="180" fontId="15" fillId="31" borderId="0" xfId="61" applyNumberFormat="1" applyFont="1" applyFill="1" applyBorder="1" applyAlignment="1" applyProtection="1">
      <alignment horizontal="right"/>
      <protection/>
    </xf>
    <xf numFmtId="180" fontId="12" fillId="26" borderId="0" xfId="61" applyNumberFormat="1" applyFont="1" applyFill="1" applyBorder="1" applyAlignment="1" applyProtection="1">
      <alignment horizontal="right"/>
      <protection/>
    </xf>
    <xf numFmtId="180" fontId="15" fillId="26" borderId="0" xfId="69" applyNumberFormat="1" applyFont="1" applyFill="1" applyBorder="1" applyAlignment="1" applyProtection="1">
      <alignment horizontal="right"/>
      <protection/>
    </xf>
    <xf numFmtId="0" fontId="1" fillId="20" borderId="0" xfId="61" applyFont="1" applyFill="1" applyBorder="1" applyAlignment="1">
      <alignment vertical="top" wrapText="1"/>
    </xf>
    <xf numFmtId="183" fontId="9" fillId="20" borderId="0" xfId="46" applyNumberFormat="1" applyFont="1" applyFill="1" applyBorder="1" applyAlignment="1" applyProtection="1">
      <alignment horizontal="center"/>
      <protection/>
    </xf>
    <xf numFmtId="9" fontId="12" fillId="26" borderId="0" xfId="0" applyNumberFormat="1" applyFont="1" applyFill="1" applyBorder="1" applyAlignment="1" applyProtection="1">
      <alignment horizontal="right"/>
      <protection/>
    </xf>
    <xf numFmtId="180" fontId="27" fillId="26" borderId="10" xfId="69" applyNumberFormat="1" applyFont="1" applyFill="1" applyBorder="1" applyAlignment="1" applyProtection="1">
      <alignment horizontal="right"/>
      <protection/>
    </xf>
    <xf numFmtId="180" fontId="29" fillId="26" borderId="10" xfId="69" applyNumberFormat="1" applyFont="1" applyFill="1" applyBorder="1" applyAlignment="1" applyProtection="1">
      <alignment horizontal="right"/>
      <protection/>
    </xf>
    <xf numFmtId="180" fontId="27" fillId="26" borderId="10" xfId="0" applyNumberFormat="1" applyFont="1" applyFill="1" applyBorder="1" applyAlignment="1" applyProtection="1">
      <alignment horizontal="right"/>
      <protection/>
    </xf>
    <xf numFmtId="180" fontId="27" fillId="27" borderId="34" xfId="71" applyNumberFormat="1" applyFont="1" applyFill="1" applyBorder="1" applyAlignment="1" applyProtection="1">
      <alignment horizontal="right"/>
      <protection/>
    </xf>
    <xf numFmtId="180" fontId="12" fillId="26" borderId="33" xfId="71" applyNumberFormat="1" applyFont="1" applyFill="1" applyBorder="1" applyAlignment="1" applyProtection="1">
      <alignment horizontal="right"/>
      <protection/>
    </xf>
    <xf numFmtId="180" fontId="12" fillId="26" borderId="10" xfId="44" applyNumberFormat="1" applyFont="1" applyFill="1" applyBorder="1" applyAlignment="1" applyProtection="1">
      <alignment horizontal="right"/>
      <protection/>
    </xf>
    <xf numFmtId="180" fontId="12" fillId="26" borderId="0" xfId="71" applyNumberFormat="1" applyFont="1" applyFill="1" applyBorder="1" applyAlignment="1" applyProtection="1">
      <alignment horizontal="right"/>
      <protection/>
    </xf>
    <xf numFmtId="180" fontId="27" fillId="26" borderId="0" xfId="71" applyNumberFormat="1" applyFont="1" applyFill="1" applyBorder="1" applyAlignment="1" applyProtection="1">
      <alignment horizontal="right"/>
      <protection/>
    </xf>
    <xf numFmtId="180" fontId="27" fillId="26" borderId="13" xfId="0" applyNumberFormat="1" applyFont="1" applyFill="1" applyBorder="1" applyAlignment="1" applyProtection="1">
      <alignment horizontal="right"/>
      <protection/>
    </xf>
    <xf numFmtId="180" fontId="27" fillId="27" borderId="10" xfId="71" applyNumberFormat="1" applyFont="1" applyFill="1" applyBorder="1" applyAlignment="1" applyProtection="1">
      <alignment horizontal="right"/>
      <protection/>
    </xf>
    <xf numFmtId="180" fontId="27" fillId="26" borderId="34" xfId="69" applyNumberFormat="1" applyFont="1" applyFill="1" applyBorder="1" applyAlignment="1" applyProtection="1">
      <alignment horizontal="right"/>
      <protection/>
    </xf>
    <xf numFmtId="180" fontId="12" fillId="26" borderId="11" xfId="69" applyNumberFormat="1" applyFont="1" applyFill="1" applyBorder="1" applyAlignment="1" applyProtection="1">
      <alignment horizontal="right"/>
      <protection/>
    </xf>
    <xf numFmtId="180" fontId="27" fillId="26" borderId="0" xfId="69" applyNumberFormat="1" applyFont="1" applyFill="1" applyBorder="1" applyAlignment="1" applyProtection="1">
      <alignment horizontal="right"/>
      <protection/>
    </xf>
    <xf numFmtId="180" fontId="12" fillId="26" borderId="34" xfId="69" applyNumberFormat="1" applyFont="1" applyFill="1" applyBorder="1" applyAlignment="1" applyProtection="1">
      <alignment horizontal="right"/>
      <protection/>
    </xf>
    <xf numFmtId="180" fontId="2" fillId="27" borderId="0" xfId="69" applyNumberFormat="1" applyFont="1" applyFill="1" applyBorder="1" applyAlignment="1" applyProtection="1">
      <alignment/>
      <protection/>
    </xf>
    <xf numFmtId="180" fontId="13" fillId="28" borderId="0" xfId="69" applyNumberFormat="1" applyFont="1" applyFill="1" applyBorder="1" applyAlignment="1" applyProtection="1">
      <alignment horizontal="center"/>
      <protection/>
    </xf>
    <xf numFmtId="180" fontId="2" fillId="24" borderId="0" xfId="69" applyNumberFormat="1" applyFont="1" applyFill="1" applyAlignment="1" applyProtection="1">
      <alignment/>
      <protection/>
    </xf>
    <xf numFmtId="180" fontId="12" fillId="29" borderId="0" xfId="69" applyNumberFormat="1" applyFont="1" applyFill="1" applyBorder="1" applyAlignment="1" applyProtection="1">
      <alignment horizontal="center"/>
      <protection/>
    </xf>
    <xf numFmtId="180" fontId="31" fillId="28" borderId="0" xfId="69" applyNumberFormat="1" applyFont="1" applyFill="1" applyAlignment="1" applyProtection="1">
      <alignment/>
      <protection hidden="1"/>
    </xf>
    <xf numFmtId="180" fontId="2" fillId="28" borderId="0" xfId="69" applyNumberFormat="1" applyFont="1" applyFill="1" applyBorder="1" applyAlignment="1">
      <alignment/>
    </xf>
    <xf numFmtId="180" fontId="2" fillId="24" borderId="0" xfId="69" applyNumberFormat="1" applyFont="1" applyFill="1" applyBorder="1" applyAlignment="1" applyProtection="1">
      <alignment/>
      <protection/>
    </xf>
    <xf numFmtId="180" fontId="9" fillId="26" borderId="0" xfId="69" applyNumberFormat="1" applyFont="1" applyFill="1" applyBorder="1" applyAlignment="1" applyProtection="1">
      <alignment horizontal="center"/>
      <protection/>
    </xf>
    <xf numFmtId="180" fontId="9" fillId="30" borderId="0" xfId="69" applyNumberFormat="1" applyFont="1" applyFill="1" applyBorder="1" applyAlignment="1" applyProtection="1">
      <alignment horizontal="center"/>
      <protection/>
    </xf>
    <xf numFmtId="180" fontId="12" fillId="26" borderId="12" xfId="69" applyNumberFormat="1" applyFont="1" applyFill="1" applyBorder="1" applyAlignment="1" applyProtection="1">
      <alignment horizontal="right"/>
      <protection/>
    </xf>
    <xf numFmtId="180" fontId="12" fillId="26" borderId="33" xfId="69" applyNumberFormat="1" applyFont="1" applyFill="1" applyBorder="1" applyAlignment="1" applyProtection="1">
      <alignment horizontal="right"/>
      <protection/>
    </xf>
    <xf numFmtId="180" fontId="27" fillId="26" borderId="33" xfId="69" applyNumberFormat="1" applyFont="1" applyFill="1" applyBorder="1" applyAlignment="1" applyProtection="1">
      <alignment horizontal="right"/>
      <protection/>
    </xf>
    <xf numFmtId="180" fontId="27" fillId="26" borderId="12" xfId="69" applyNumberFormat="1" applyFont="1" applyFill="1" applyBorder="1" applyAlignment="1" applyProtection="1">
      <alignment horizontal="right"/>
      <protection/>
    </xf>
    <xf numFmtId="180" fontId="1" fillId="28" borderId="0" xfId="69" applyNumberFormat="1" applyFont="1" applyFill="1" applyAlignment="1">
      <alignment/>
    </xf>
    <xf numFmtId="180" fontId="27" fillId="26" borderId="27" xfId="71" applyNumberFormat="1" applyFont="1" applyFill="1" applyBorder="1" applyAlignment="1" applyProtection="1">
      <alignment horizontal="right"/>
      <protection/>
    </xf>
    <xf numFmtId="9" fontId="12" fillId="26" borderId="13" xfId="69" applyFont="1" applyFill="1" applyBorder="1" applyAlignment="1" applyProtection="1">
      <alignment horizontal="right"/>
      <protection/>
    </xf>
    <xf numFmtId="0" fontId="1" fillId="32" borderId="0" xfId="0" applyFont="1" applyFill="1" applyAlignment="1">
      <alignment/>
    </xf>
    <xf numFmtId="180" fontId="31" fillId="28" borderId="0" xfId="69" applyNumberFormat="1" applyFont="1" applyFill="1" applyAlignment="1">
      <alignment/>
    </xf>
    <xf numFmtId="180" fontId="30" fillId="27" borderId="0" xfId="69" applyNumberFormat="1" applyFont="1" applyFill="1" applyBorder="1" applyAlignment="1" applyProtection="1">
      <alignment/>
      <protection/>
    </xf>
    <xf numFmtId="180" fontId="18" fillId="26" borderId="10" xfId="69" applyNumberFormat="1" applyFont="1" applyFill="1" applyBorder="1" applyAlignment="1" applyProtection="1">
      <alignment/>
      <protection/>
    </xf>
    <xf numFmtId="180" fontId="2" fillId="27" borderId="27" xfId="69" applyNumberFormat="1" applyFont="1" applyFill="1" applyBorder="1" applyAlignment="1" applyProtection="1">
      <alignment horizontal="right"/>
      <protection/>
    </xf>
    <xf numFmtId="180" fontId="2" fillId="27" borderId="30" xfId="69" applyNumberFormat="1" applyFont="1" applyFill="1" applyBorder="1" applyAlignment="1" applyProtection="1">
      <alignment horizontal="right"/>
      <protection/>
    </xf>
    <xf numFmtId="180" fontId="30" fillId="27" borderId="10" xfId="69" applyNumberFormat="1" applyFont="1" applyFill="1" applyBorder="1" applyAlignment="1" applyProtection="1">
      <alignment horizontal="right"/>
      <protection/>
    </xf>
    <xf numFmtId="180" fontId="18" fillId="26" borderId="0" xfId="69" applyNumberFormat="1" applyFont="1" applyFill="1" applyBorder="1" applyAlignment="1" applyProtection="1">
      <alignment horizontal="right"/>
      <protection/>
    </xf>
    <xf numFmtId="181" fontId="12" fillId="26" borderId="0" xfId="0" applyNumberFormat="1" applyFont="1" applyFill="1" applyBorder="1" applyAlignment="1" applyProtection="1">
      <alignment horizontal="right"/>
      <protection locked="0"/>
    </xf>
    <xf numFmtId="180" fontId="15" fillId="30" borderId="13" xfId="69" applyNumberFormat="1" applyFont="1" applyFill="1" applyBorder="1" applyAlignment="1" applyProtection="1">
      <alignment/>
      <protection/>
    </xf>
    <xf numFmtId="180" fontId="2" fillId="27" borderId="0" xfId="61" applyNumberFormat="1" applyFont="1" applyFill="1" applyBorder="1" applyAlignment="1" applyProtection="1">
      <alignment horizontal="right"/>
      <protection/>
    </xf>
    <xf numFmtId="180" fontId="2" fillId="28" borderId="0" xfId="61" applyNumberFormat="1" applyFont="1" applyFill="1" applyBorder="1" applyAlignment="1" applyProtection="1">
      <alignment horizontal="right"/>
      <protection/>
    </xf>
    <xf numFmtId="180" fontId="15" fillId="30" borderId="13" xfId="61" applyNumberFormat="1" applyFont="1" applyFill="1" applyBorder="1" applyAlignment="1" applyProtection="1">
      <alignment horizontal="right"/>
      <protection/>
    </xf>
    <xf numFmtId="180" fontId="15" fillId="30" borderId="13" xfId="69" applyNumberFormat="1" applyFont="1" applyFill="1" applyBorder="1" applyAlignment="1" applyProtection="1">
      <alignment horizontal="right"/>
      <protection/>
    </xf>
    <xf numFmtId="180" fontId="15" fillId="28" borderId="13" xfId="61" applyNumberFormat="1" applyFont="1" applyFill="1" applyBorder="1" applyAlignment="1" applyProtection="1">
      <alignment horizontal="right"/>
      <protection/>
    </xf>
    <xf numFmtId="9" fontId="12" fillId="30" borderId="13" xfId="69" applyFont="1" applyFill="1" applyBorder="1" applyAlignment="1" applyProtection="1">
      <alignment horizontal="right"/>
      <protection/>
    </xf>
    <xf numFmtId="180" fontId="18" fillId="26" borderId="10" xfId="69" applyNumberFormat="1" applyFont="1" applyFill="1" applyBorder="1" applyAlignment="1" applyProtection="1">
      <alignment horizontal="right"/>
      <protection/>
    </xf>
    <xf numFmtId="3" fontId="12" fillId="30" borderId="28" xfId="71" applyNumberFormat="1" applyFont="1" applyFill="1" applyBorder="1" applyAlignment="1" applyProtection="1">
      <alignment/>
      <protection/>
    </xf>
    <xf numFmtId="3" fontId="12" fillId="30" borderId="13" xfId="71" applyNumberFormat="1" applyFont="1" applyFill="1" applyBorder="1" applyAlignment="1" applyProtection="1">
      <alignment/>
      <protection/>
    </xf>
    <xf numFmtId="3" fontId="15" fillId="30" borderId="28" xfId="71" applyNumberFormat="1" applyFont="1" applyFill="1" applyBorder="1" applyAlignment="1" applyProtection="1">
      <alignment/>
      <protection/>
    </xf>
    <xf numFmtId="184" fontId="15" fillId="30" borderId="28" xfId="71" applyNumberFormat="1" applyFont="1" applyFill="1" applyBorder="1" applyAlignment="1" applyProtection="1">
      <alignment/>
      <protection/>
    </xf>
    <xf numFmtId="186" fontId="12" fillId="30" borderId="13" xfId="71" applyNumberFormat="1" applyFont="1" applyFill="1" applyBorder="1" applyAlignment="1" applyProtection="1">
      <alignment/>
      <protection/>
    </xf>
    <xf numFmtId="180" fontId="9" fillId="26" borderId="0" xfId="69" applyNumberFormat="1" applyFont="1" applyFill="1" applyBorder="1" applyAlignment="1" applyProtection="1">
      <alignment horizontal="right"/>
      <protection/>
    </xf>
    <xf numFmtId="180" fontId="9" fillId="26" borderId="12" xfId="69" applyNumberFormat="1" applyFont="1" applyFill="1" applyBorder="1" applyAlignment="1" applyProtection="1">
      <alignment horizontal="right"/>
      <protection/>
    </xf>
    <xf numFmtId="180" fontId="13" fillId="28" borderId="12" xfId="69" applyNumberFormat="1" applyFont="1" applyFill="1" applyBorder="1" applyAlignment="1" applyProtection="1">
      <alignment horizontal="right"/>
      <protection/>
    </xf>
    <xf numFmtId="180" fontId="27" fillId="26" borderId="11" xfId="69" applyNumberFormat="1" applyFont="1" applyFill="1" applyBorder="1" applyAlignment="1" applyProtection="1">
      <alignment horizontal="right"/>
      <protection/>
    </xf>
    <xf numFmtId="180" fontId="15" fillId="26" borderId="0" xfId="69" applyNumberFormat="1" applyFont="1" applyFill="1" applyBorder="1" applyAlignment="1" applyProtection="1">
      <alignment horizontal="center"/>
      <protection/>
    </xf>
    <xf numFmtId="180" fontId="2" fillId="28" borderId="0" xfId="69" applyNumberFormat="1" applyFont="1" applyFill="1" applyBorder="1" applyAlignment="1" applyProtection="1">
      <alignment/>
      <protection/>
    </xf>
    <xf numFmtId="180" fontId="2" fillId="28" borderId="0" xfId="69" applyNumberFormat="1" applyFont="1" applyFill="1" applyAlignment="1" applyProtection="1">
      <alignment/>
      <protection/>
    </xf>
    <xf numFmtId="180" fontId="15" fillId="26" borderId="0" xfId="69" applyNumberFormat="1" applyFont="1" applyFill="1" applyBorder="1" applyAlignment="1" applyProtection="1">
      <alignment/>
      <protection/>
    </xf>
    <xf numFmtId="180" fontId="13" fillId="28" borderId="0" xfId="69" applyNumberFormat="1" applyFont="1" applyFill="1" applyBorder="1" applyAlignment="1" applyProtection="1">
      <alignment/>
      <protection/>
    </xf>
    <xf numFmtId="180" fontId="2" fillId="28" borderId="0" xfId="69" applyNumberFormat="1" applyFont="1" applyFill="1" applyBorder="1" applyAlignment="1" applyProtection="1">
      <alignment/>
      <protection/>
    </xf>
    <xf numFmtId="180" fontId="9" fillId="26" borderId="0" xfId="69" applyNumberFormat="1" applyFont="1" applyFill="1" applyBorder="1" applyAlignment="1" applyProtection="1">
      <alignment/>
      <protection/>
    </xf>
    <xf numFmtId="180" fontId="27" fillId="26" borderId="10" xfId="69" applyNumberFormat="1" applyFont="1" applyFill="1" applyBorder="1" applyAlignment="1" applyProtection="1">
      <alignment/>
      <protection/>
    </xf>
    <xf numFmtId="180" fontId="12" fillId="26" borderId="11" xfId="69" applyNumberFormat="1" applyFont="1" applyFill="1" applyBorder="1" applyAlignment="1" applyProtection="1">
      <alignment/>
      <protection/>
    </xf>
    <xf numFmtId="180" fontId="12" fillId="26" borderId="0" xfId="69" applyNumberFormat="1" applyFont="1" applyFill="1" applyBorder="1" applyAlignment="1" applyProtection="1">
      <alignment/>
      <protection/>
    </xf>
    <xf numFmtId="180" fontId="2" fillId="28" borderId="0" xfId="69" applyNumberFormat="1" applyFont="1" applyFill="1" applyBorder="1" applyAlignment="1">
      <alignment horizontal="center"/>
    </xf>
    <xf numFmtId="180" fontId="2" fillId="28" borderId="0" xfId="69" applyNumberFormat="1" applyFont="1" applyFill="1" applyAlignment="1">
      <alignment/>
    </xf>
    <xf numFmtId="180" fontId="15" fillId="26" borderId="12" xfId="69" applyNumberFormat="1" applyFont="1" applyFill="1" applyBorder="1" applyAlignment="1" applyProtection="1">
      <alignment horizontal="center"/>
      <protection/>
    </xf>
    <xf numFmtId="180" fontId="13" fillId="28" borderId="12" xfId="69" applyNumberFormat="1" applyFont="1" applyFill="1" applyBorder="1" applyAlignment="1" applyProtection="1">
      <alignment horizontal="center"/>
      <protection/>
    </xf>
    <xf numFmtId="3" fontId="27" fillId="30" borderId="28" xfId="71" applyNumberFormat="1" applyFont="1" applyFill="1" applyBorder="1" applyAlignment="1" applyProtection="1">
      <alignment/>
      <protection/>
    </xf>
    <xf numFmtId="184" fontId="12" fillId="0" borderId="13" xfId="71" applyNumberFormat="1" applyFont="1" applyFill="1" applyBorder="1" applyAlignment="1" applyProtection="1">
      <alignment/>
      <protection/>
    </xf>
    <xf numFmtId="184" fontId="12" fillId="0" borderId="28" xfId="71" applyNumberFormat="1" applyFont="1" applyFill="1" applyBorder="1" applyAlignment="1" applyProtection="1">
      <alignment/>
      <protection/>
    </xf>
    <xf numFmtId="9" fontId="12" fillId="30" borderId="27" xfId="69" applyNumberFormat="1" applyFont="1" applyFill="1" applyBorder="1" applyAlignment="1" applyProtection="1">
      <alignment horizontal="right"/>
      <protection/>
    </xf>
    <xf numFmtId="9" fontId="15" fillId="30" borderId="13" xfId="69" applyFont="1" applyFill="1" applyBorder="1" applyAlignment="1" applyProtection="1">
      <alignment/>
      <protection/>
    </xf>
    <xf numFmtId="180" fontId="12" fillId="26" borderId="30" xfId="69" applyNumberFormat="1" applyFont="1" applyFill="1" applyBorder="1" applyAlignment="1" applyProtection="1">
      <alignment horizontal="right"/>
      <protection/>
    </xf>
    <xf numFmtId="180" fontId="31" fillId="28" borderId="0" xfId="69" applyNumberFormat="1" applyFont="1" applyFill="1" applyAlignment="1" applyProtection="1">
      <alignment/>
      <protection/>
    </xf>
    <xf numFmtId="180" fontId="1" fillId="28" borderId="0" xfId="69" applyNumberFormat="1" applyFont="1" applyFill="1" applyBorder="1" applyAlignment="1">
      <alignment/>
    </xf>
    <xf numFmtId="180" fontId="1" fillId="0" borderId="0" xfId="69" applyNumberFormat="1" applyFont="1" applyBorder="1" applyAlignment="1">
      <alignment/>
    </xf>
    <xf numFmtId="184" fontId="15" fillId="26" borderId="28" xfId="71" applyNumberFormat="1" applyFont="1" applyFill="1" applyBorder="1" applyAlignment="1" applyProtection="1">
      <alignment/>
      <protection/>
    </xf>
    <xf numFmtId="3" fontId="27" fillId="26" borderId="28" xfId="71" applyNumberFormat="1" applyFont="1" applyFill="1" applyBorder="1" applyAlignment="1" applyProtection="1">
      <alignment/>
      <protection/>
    </xf>
    <xf numFmtId="3" fontId="12" fillId="26" borderId="13" xfId="71" applyNumberFormat="1" applyFont="1" applyFill="1" applyBorder="1" applyAlignment="1" applyProtection="1">
      <alignment/>
      <protection/>
    </xf>
    <xf numFmtId="9" fontId="15" fillId="26" borderId="13" xfId="69" applyFont="1" applyFill="1" applyBorder="1" applyAlignment="1" applyProtection="1">
      <alignment/>
      <protection/>
    </xf>
    <xf numFmtId="9" fontId="12" fillId="26" borderId="27" xfId="69" applyNumberFormat="1" applyFont="1" applyFill="1" applyBorder="1" applyAlignment="1" applyProtection="1">
      <alignment horizontal="right"/>
      <protection/>
    </xf>
    <xf numFmtId="3" fontId="15" fillId="26" borderId="28" xfId="71" applyNumberFormat="1" applyFont="1" applyFill="1" applyBorder="1" applyAlignment="1" applyProtection="1">
      <alignment/>
      <protection/>
    </xf>
    <xf numFmtId="180" fontId="15" fillId="26" borderId="12" xfId="69" applyNumberFormat="1" applyFont="1" applyFill="1" applyBorder="1" applyAlignment="1" applyProtection="1">
      <alignment horizontal="right"/>
      <protection/>
    </xf>
    <xf numFmtId="180" fontId="12" fillId="26" borderId="13" xfId="0" applyNumberFormat="1" applyFont="1" applyFill="1" applyBorder="1" applyAlignment="1" applyProtection="1">
      <alignment horizontal="right"/>
      <protection/>
    </xf>
    <xf numFmtId="180" fontId="18" fillId="26" borderId="13" xfId="0" applyNumberFormat="1" applyFont="1" applyFill="1" applyBorder="1" applyAlignment="1" applyProtection="1">
      <alignment horizontal="right"/>
      <protection/>
    </xf>
    <xf numFmtId="180" fontId="15" fillId="26" borderId="13" xfId="0" applyNumberFormat="1" applyFont="1" applyFill="1" applyBorder="1" applyAlignment="1" applyProtection="1">
      <alignment horizontal="right"/>
      <protection/>
    </xf>
    <xf numFmtId="180" fontId="27" fillId="26" borderId="13" xfId="71" applyNumberFormat="1" applyFont="1" applyFill="1" applyBorder="1" applyAlignment="1" applyProtection="1">
      <alignment horizontal="right"/>
      <protection/>
    </xf>
    <xf numFmtId="4" fontId="12" fillId="26" borderId="13" xfId="0" applyNumberFormat="1" applyFont="1" applyFill="1" applyBorder="1" applyAlignment="1" applyProtection="1">
      <alignment horizontal="right"/>
      <protection/>
    </xf>
    <xf numFmtId="4" fontId="27" fillId="26" borderId="13" xfId="0" applyNumberFormat="1" applyFont="1" applyFill="1" applyBorder="1" applyAlignment="1" applyProtection="1">
      <alignment horizontal="right"/>
      <protection/>
    </xf>
    <xf numFmtId="4" fontId="29" fillId="26" borderId="13" xfId="0" applyNumberFormat="1" applyFont="1" applyFill="1" applyBorder="1" applyAlignment="1" applyProtection="1">
      <alignment horizontal="right"/>
      <protection/>
    </xf>
    <xf numFmtId="180" fontId="15" fillId="26" borderId="13" xfId="61" applyNumberFormat="1" applyFont="1" applyFill="1" applyBorder="1" applyAlignment="1" applyProtection="1">
      <alignment horizontal="right"/>
      <protection/>
    </xf>
    <xf numFmtId="180" fontId="12" fillId="26" borderId="13" xfId="61" applyNumberFormat="1" applyFont="1" applyFill="1" applyBorder="1" applyAlignment="1" applyProtection="1">
      <alignment horizontal="right"/>
      <protection/>
    </xf>
    <xf numFmtId="180" fontId="15" fillId="27" borderId="13" xfId="61" applyNumberFormat="1" applyFont="1" applyFill="1" applyBorder="1" applyAlignment="1" applyProtection="1">
      <alignment horizontal="right"/>
      <protection/>
    </xf>
    <xf numFmtId="181" fontId="12" fillId="25" borderId="20" xfId="0" applyNumberFormat="1" applyFont="1" applyFill="1" applyBorder="1" applyAlignment="1" applyProtection="1">
      <alignment horizontal="right"/>
      <protection/>
    </xf>
    <xf numFmtId="181" fontId="12" fillId="25" borderId="35" xfId="0" applyNumberFormat="1" applyFont="1" applyFill="1" applyBorder="1" applyAlignment="1" applyProtection="1">
      <alignment horizontal="right"/>
      <protection locked="0"/>
    </xf>
    <xf numFmtId="40" fontId="15" fillId="25" borderId="35" xfId="0" applyNumberFormat="1" applyFont="1" applyFill="1" applyBorder="1" applyAlignment="1" applyProtection="1">
      <alignment horizontal="right"/>
      <protection locked="0"/>
    </xf>
    <xf numFmtId="40" fontId="12" fillId="25" borderId="35" xfId="0" applyNumberFormat="1" applyFont="1" applyFill="1" applyBorder="1" applyAlignment="1" applyProtection="1">
      <alignment horizontal="right"/>
      <protection locked="0"/>
    </xf>
    <xf numFmtId="180" fontId="12" fillId="30" borderId="28" xfId="69" applyNumberFormat="1" applyFont="1" applyFill="1" applyBorder="1" applyAlignment="1" applyProtection="1">
      <alignment/>
      <protection/>
    </xf>
    <xf numFmtId="180" fontId="12" fillId="25" borderId="20" xfId="0" applyNumberFormat="1" applyFont="1" applyFill="1" applyBorder="1" applyAlignment="1" applyProtection="1">
      <alignment horizontal="right"/>
      <protection/>
    </xf>
    <xf numFmtId="180" fontId="18" fillId="25" borderId="20" xfId="0" applyNumberFormat="1" applyFont="1" applyFill="1" applyBorder="1" applyAlignment="1" applyProtection="1">
      <alignment horizontal="right"/>
      <protection/>
    </xf>
    <xf numFmtId="180" fontId="15" fillId="20" borderId="20" xfId="0" applyNumberFormat="1" applyFont="1" applyFill="1" applyBorder="1" applyAlignment="1" applyProtection="1">
      <alignment horizontal="right"/>
      <protection/>
    </xf>
    <xf numFmtId="180" fontId="12" fillId="25" borderId="35" xfId="0" applyNumberFormat="1" applyFont="1" applyFill="1" applyBorder="1" applyAlignment="1" applyProtection="1">
      <alignment horizontal="right"/>
      <protection/>
    </xf>
    <xf numFmtId="180" fontId="18" fillId="25" borderId="35" xfId="0" applyNumberFormat="1" applyFont="1" applyFill="1" applyBorder="1" applyAlignment="1" applyProtection="1">
      <alignment horizontal="right"/>
      <protection/>
    </xf>
    <xf numFmtId="180" fontId="15" fillId="25" borderId="35" xfId="0" applyNumberFormat="1" applyFont="1" applyFill="1" applyBorder="1" applyAlignment="1" applyProtection="1">
      <alignment horizontal="right"/>
      <protection/>
    </xf>
    <xf numFmtId="9" fontId="12" fillId="25" borderId="20" xfId="0" applyNumberFormat="1" applyFont="1" applyFill="1" applyBorder="1" applyAlignment="1" applyProtection="1">
      <alignment horizontal="right"/>
      <protection/>
    </xf>
    <xf numFmtId="184" fontId="27" fillId="20" borderId="36" xfId="71" applyNumberFormat="1" applyFont="1" applyFill="1" applyBorder="1" applyAlignment="1" applyProtection="1">
      <alignment horizontal="right"/>
      <protection/>
    </xf>
    <xf numFmtId="9" fontId="12" fillId="25" borderId="35" xfId="0" applyNumberFormat="1" applyFont="1" applyFill="1" applyBorder="1" applyAlignment="1" applyProtection="1">
      <alignment horizontal="right"/>
      <protection/>
    </xf>
    <xf numFmtId="3" fontId="27" fillId="25" borderId="35" xfId="71" applyNumberFormat="1" applyFont="1" applyFill="1" applyBorder="1" applyAlignment="1" applyProtection="1">
      <alignment horizontal="right"/>
      <protection/>
    </xf>
    <xf numFmtId="184" fontId="27" fillId="20" borderId="35" xfId="71" applyNumberFormat="1" applyFont="1" applyFill="1" applyBorder="1" applyAlignment="1" applyProtection="1">
      <alignment horizontal="right"/>
      <protection/>
    </xf>
    <xf numFmtId="3" fontId="27" fillId="25" borderId="37" xfId="71" applyNumberFormat="1" applyFont="1" applyFill="1" applyBorder="1" applyAlignment="1" applyProtection="1">
      <alignment horizontal="right"/>
      <protection/>
    </xf>
    <xf numFmtId="3" fontId="12" fillId="25" borderId="20" xfId="71" applyNumberFormat="1" applyFont="1" applyFill="1" applyBorder="1" applyAlignment="1" applyProtection="1">
      <alignment horizontal="right"/>
      <protection/>
    </xf>
    <xf numFmtId="184" fontId="27" fillId="25" borderId="20" xfId="71" applyNumberFormat="1" applyFont="1" applyFill="1" applyBorder="1" applyAlignment="1" applyProtection="1">
      <alignment horizontal="right"/>
      <protection/>
    </xf>
    <xf numFmtId="184" fontId="12" fillId="25" borderId="20" xfId="71" applyNumberFormat="1" applyFont="1" applyFill="1" applyBorder="1" applyAlignment="1" applyProtection="1">
      <alignment horizontal="right"/>
      <protection/>
    </xf>
    <xf numFmtId="3" fontId="12" fillId="25" borderId="36" xfId="71" applyNumberFormat="1" applyFont="1" applyFill="1" applyBorder="1" applyAlignment="1" applyProtection="1">
      <alignment horizontal="right"/>
      <protection/>
    </xf>
    <xf numFmtId="9" fontId="27" fillId="25" borderId="20" xfId="69" applyFont="1" applyFill="1" applyBorder="1" applyAlignment="1" applyProtection="1">
      <alignment horizontal="right"/>
      <protection/>
    </xf>
    <xf numFmtId="38" fontId="12" fillId="25" borderId="20" xfId="71" applyNumberFormat="1" applyFont="1" applyFill="1" applyBorder="1" applyAlignment="1" applyProtection="1">
      <alignment horizontal="right"/>
      <protection/>
    </xf>
    <xf numFmtId="9" fontId="12" fillId="20" borderId="36" xfId="71" applyNumberFormat="1" applyFont="1" applyFill="1" applyBorder="1" applyAlignment="1" applyProtection="1">
      <alignment/>
      <protection/>
    </xf>
    <xf numFmtId="186" fontId="27" fillId="25" borderId="37" xfId="71" applyNumberFormat="1" applyFont="1" applyFill="1" applyBorder="1" applyAlignment="1" applyProtection="1">
      <alignment horizontal="right"/>
      <protection/>
    </xf>
    <xf numFmtId="186" fontId="12" fillId="25" borderId="20" xfId="71" applyNumberFormat="1" applyFont="1" applyFill="1" applyBorder="1" applyAlignment="1" applyProtection="1">
      <alignment horizontal="right"/>
      <protection/>
    </xf>
    <xf numFmtId="186" fontId="27" fillId="25" borderId="38" xfId="71" applyNumberFormat="1" applyFont="1" applyFill="1" applyBorder="1" applyAlignment="1" applyProtection="1">
      <alignment horizontal="right"/>
      <protection/>
    </xf>
    <xf numFmtId="186" fontId="12" fillId="25" borderId="35" xfId="71" applyNumberFormat="1" applyFont="1" applyFill="1" applyBorder="1" applyAlignment="1" applyProtection="1">
      <alignment horizontal="right"/>
      <protection/>
    </xf>
    <xf numFmtId="9" fontId="12" fillId="25" borderId="36" xfId="71" applyNumberFormat="1" applyFont="1" applyFill="1" applyBorder="1" applyAlignment="1" applyProtection="1">
      <alignment/>
      <protection/>
    </xf>
    <xf numFmtId="3" fontId="12" fillId="25" borderId="35" xfId="71" applyNumberFormat="1" applyFont="1" applyFill="1" applyBorder="1" applyAlignment="1" applyProtection="1">
      <alignment horizontal="right"/>
      <protection/>
    </xf>
    <xf numFmtId="184" fontId="12" fillId="25" borderId="35" xfId="71" applyNumberFormat="1" applyFont="1" applyFill="1" applyBorder="1" applyAlignment="1" applyProtection="1">
      <alignment horizontal="right"/>
      <protection/>
    </xf>
    <xf numFmtId="9" fontId="27" fillId="25" borderId="35" xfId="69" applyFont="1" applyFill="1" applyBorder="1" applyAlignment="1" applyProtection="1">
      <alignment horizontal="right"/>
      <protection/>
    </xf>
    <xf numFmtId="180" fontId="12" fillId="26" borderId="38" xfId="69" applyNumberFormat="1" applyFont="1" applyFill="1" applyBorder="1" applyAlignment="1" applyProtection="1">
      <alignment horizontal="right"/>
      <protection/>
    </xf>
    <xf numFmtId="3" fontId="12" fillId="20" borderId="20" xfId="71" applyNumberFormat="1" applyFont="1" applyFill="1" applyBorder="1" applyAlignment="1" applyProtection="1">
      <alignment horizontal="right"/>
      <protection/>
    </xf>
    <xf numFmtId="187" fontId="12" fillId="25" borderId="20" xfId="71" applyNumberFormat="1" applyFont="1" applyFill="1" applyBorder="1" applyAlignment="1" applyProtection="1">
      <alignment horizontal="right"/>
      <protection/>
    </xf>
    <xf numFmtId="9" fontId="12" fillId="25" borderId="20" xfId="69" applyNumberFormat="1" applyFont="1" applyFill="1" applyBorder="1" applyAlignment="1" applyProtection="1">
      <alignment horizontal="right"/>
      <protection/>
    </xf>
    <xf numFmtId="1" fontId="12" fillId="25" borderId="36" xfId="71" applyNumberFormat="1" applyFont="1" applyFill="1" applyBorder="1" applyAlignment="1" applyProtection="1">
      <alignment horizontal="right"/>
      <protection/>
    </xf>
    <xf numFmtId="1" fontId="12" fillId="25" borderId="20" xfId="71" applyNumberFormat="1" applyFont="1" applyFill="1" applyBorder="1" applyAlignment="1" applyProtection="1">
      <alignment horizontal="right"/>
      <protection/>
    </xf>
    <xf numFmtId="1" fontId="12" fillId="25" borderId="39" xfId="71" applyNumberFormat="1" applyFont="1" applyFill="1" applyBorder="1" applyAlignment="1" applyProtection="1">
      <alignment horizontal="right"/>
      <protection/>
    </xf>
    <xf numFmtId="1" fontId="12" fillId="25" borderId="35" xfId="71" applyNumberFormat="1" applyFont="1" applyFill="1" applyBorder="1" applyAlignment="1" applyProtection="1">
      <alignment horizontal="right"/>
      <protection/>
    </xf>
    <xf numFmtId="9" fontId="12" fillId="25" borderId="35" xfId="69" applyNumberFormat="1" applyFont="1" applyFill="1" applyBorder="1" applyAlignment="1" applyProtection="1">
      <alignment horizontal="right"/>
      <protection/>
    </xf>
    <xf numFmtId="187" fontId="12" fillId="25" borderId="35" xfId="71" applyNumberFormat="1" applyFont="1" applyFill="1" applyBorder="1" applyAlignment="1" applyProtection="1">
      <alignment horizontal="right"/>
      <protection/>
    </xf>
    <xf numFmtId="184" fontId="27" fillId="20" borderId="20" xfId="71" applyNumberFormat="1" applyFont="1" applyFill="1" applyBorder="1" applyAlignment="1" applyProtection="1">
      <alignment horizontal="right"/>
      <protection/>
    </xf>
    <xf numFmtId="187" fontId="12" fillId="20" borderId="20" xfId="71" applyNumberFormat="1" applyFont="1" applyFill="1" applyBorder="1" applyAlignment="1" applyProtection="1">
      <alignment horizontal="right"/>
      <protection/>
    </xf>
    <xf numFmtId="184" fontId="27" fillId="25" borderId="35" xfId="71" applyNumberFormat="1" applyFont="1" applyFill="1" applyBorder="1" applyAlignment="1" applyProtection="1">
      <alignment horizontal="right"/>
      <protection/>
    </xf>
    <xf numFmtId="180" fontId="27" fillId="25" borderId="36" xfId="71" applyNumberFormat="1" applyFont="1" applyFill="1" applyBorder="1" applyAlignment="1" applyProtection="1">
      <alignment horizontal="right"/>
      <protection/>
    </xf>
    <xf numFmtId="180" fontId="12" fillId="25" borderId="20" xfId="71" applyNumberFormat="1" applyFont="1" applyFill="1" applyBorder="1" applyAlignment="1" applyProtection="1">
      <alignment horizontal="right"/>
      <protection/>
    </xf>
    <xf numFmtId="3" fontId="27" fillId="25" borderId="36" xfId="71" applyNumberFormat="1" applyFont="1" applyFill="1" applyBorder="1" applyAlignment="1" applyProtection="1">
      <alignment horizontal="right"/>
      <protection/>
    </xf>
    <xf numFmtId="9" fontId="12" fillId="25" borderId="20" xfId="71" applyNumberFormat="1" applyFont="1" applyFill="1" applyBorder="1" applyAlignment="1" applyProtection="1">
      <alignment horizontal="right"/>
      <protection/>
    </xf>
    <xf numFmtId="184" fontId="12" fillId="20" borderId="20" xfId="71" applyNumberFormat="1" applyFont="1" applyFill="1" applyBorder="1" applyAlignment="1" applyProtection="1">
      <alignment horizontal="right"/>
      <protection/>
    </xf>
    <xf numFmtId="3" fontId="27" fillId="20" borderId="20" xfId="71" applyNumberFormat="1" applyFont="1" applyFill="1" applyBorder="1" applyAlignment="1" applyProtection="1">
      <alignment horizontal="right"/>
      <protection/>
    </xf>
    <xf numFmtId="41" fontId="27" fillId="25" borderId="20" xfId="71" applyNumberFormat="1" applyFont="1" applyFill="1" applyBorder="1" applyAlignment="1" applyProtection="1">
      <alignment horizontal="right"/>
      <protection/>
    </xf>
    <xf numFmtId="41" fontId="12" fillId="20" borderId="20" xfId="71" applyNumberFormat="1" applyFont="1" applyFill="1" applyBorder="1" applyAlignment="1" applyProtection="1">
      <alignment horizontal="right"/>
      <protection/>
    </xf>
    <xf numFmtId="41" fontId="12" fillId="25" borderId="20" xfId="71" applyNumberFormat="1" applyFont="1" applyFill="1" applyBorder="1" applyAlignment="1" applyProtection="1">
      <alignment horizontal="right"/>
      <protection/>
    </xf>
    <xf numFmtId="9" fontId="27" fillId="25" borderId="20" xfId="71" applyNumberFormat="1" applyFont="1" applyFill="1" applyBorder="1" applyAlignment="1" applyProtection="1">
      <alignment horizontal="right"/>
      <protection/>
    </xf>
    <xf numFmtId="38" fontId="27" fillId="25" borderId="37" xfId="71" applyNumberFormat="1" applyFont="1" applyFill="1" applyBorder="1" applyAlignment="1" applyProtection="1">
      <alignment horizontal="right"/>
      <protection/>
    </xf>
    <xf numFmtId="38" fontId="12" fillId="25" borderId="36" xfId="71" applyNumberFormat="1" applyFont="1" applyFill="1" applyBorder="1" applyAlignment="1" applyProtection="1">
      <alignment horizontal="right"/>
      <protection/>
    </xf>
    <xf numFmtId="9" fontId="12" fillId="20" borderId="20" xfId="71" applyNumberFormat="1" applyFont="1" applyFill="1" applyBorder="1" applyAlignment="1" applyProtection="1">
      <alignment horizontal="right"/>
      <protection/>
    </xf>
    <xf numFmtId="183" fontId="27" fillId="25" borderId="20" xfId="44" applyNumberFormat="1" applyFont="1" applyFill="1" applyBorder="1" applyAlignment="1" applyProtection="1">
      <alignment horizontal="right"/>
      <protection/>
    </xf>
    <xf numFmtId="180" fontId="27" fillId="25" borderId="35" xfId="71" applyNumberFormat="1" applyFont="1" applyFill="1" applyBorder="1" applyAlignment="1" applyProtection="1">
      <alignment horizontal="right"/>
      <protection/>
    </xf>
    <xf numFmtId="180" fontId="12" fillId="25" borderId="35" xfId="71" applyNumberFormat="1" applyFont="1" applyFill="1" applyBorder="1" applyAlignment="1" applyProtection="1">
      <alignment horizontal="right"/>
      <protection/>
    </xf>
    <xf numFmtId="9" fontId="12" fillId="25" borderId="35" xfId="71" applyNumberFormat="1" applyFont="1" applyFill="1" applyBorder="1" applyAlignment="1" applyProtection="1">
      <alignment horizontal="right"/>
      <protection/>
    </xf>
    <xf numFmtId="41" fontId="27" fillId="25" borderId="35" xfId="71" applyNumberFormat="1" applyFont="1" applyFill="1" applyBorder="1" applyAlignment="1" applyProtection="1">
      <alignment horizontal="right"/>
      <protection/>
    </xf>
    <xf numFmtId="41" fontId="12" fillId="25" borderId="35" xfId="71" applyNumberFormat="1" applyFont="1" applyFill="1" applyBorder="1" applyAlignment="1" applyProtection="1">
      <alignment horizontal="right"/>
      <protection/>
    </xf>
    <xf numFmtId="9" fontId="27" fillId="25" borderId="35" xfId="71" applyNumberFormat="1" applyFont="1" applyFill="1" applyBorder="1" applyAlignment="1" applyProtection="1">
      <alignment horizontal="right"/>
      <protection/>
    </xf>
    <xf numFmtId="183" fontId="27" fillId="25" borderId="35" xfId="44" applyNumberFormat="1" applyFont="1" applyFill="1" applyBorder="1" applyAlignment="1" applyProtection="1">
      <alignment horizontal="right"/>
      <protection/>
    </xf>
    <xf numFmtId="2" fontId="27" fillId="25" borderId="20" xfId="71" applyNumberFormat="1" applyFont="1" applyFill="1" applyBorder="1" applyAlignment="1" applyProtection="1">
      <alignment horizontal="right"/>
      <protection/>
    </xf>
    <xf numFmtId="4" fontId="12" fillId="25" borderId="20" xfId="0" applyNumberFormat="1" applyFont="1" applyFill="1" applyBorder="1" applyAlignment="1" applyProtection="1">
      <alignment horizontal="right"/>
      <protection/>
    </xf>
    <xf numFmtId="4" fontId="27" fillId="25" borderId="20" xfId="71" applyNumberFormat="1" applyFont="1" applyFill="1" applyBorder="1" applyAlignment="1" applyProtection="1">
      <alignment horizontal="right"/>
      <protection/>
    </xf>
    <xf numFmtId="4" fontId="27" fillId="25" borderId="20" xfId="0" applyNumberFormat="1" applyFont="1" applyFill="1" applyBorder="1" applyAlignment="1" applyProtection="1">
      <alignment horizontal="right"/>
      <protection/>
    </xf>
    <xf numFmtId="4" fontId="30" fillId="20" borderId="20" xfId="0" applyNumberFormat="1" applyFont="1" applyFill="1" applyBorder="1" applyAlignment="1" applyProtection="1">
      <alignment horizontal="right"/>
      <protection/>
    </xf>
    <xf numFmtId="4" fontId="29" fillId="25" borderId="20" xfId="0" applyNumberFormat="1" applyFont="1" applyFill="1" applyBorder="1" applyAlignment="1" applyProtection="1">
      <alignment horizontal="right"/>
      <protection/>
    </xf>
    <xf numFmtId="180" fontId="27" fillId="26" borderId="32" xfId="69" applyNumberFormat="1" applyFont="1" applyFill="1" applyBorder="1" applyAlignment="1" applyProtection="1">
      <alignment horizontal="right"/>
      <protection/>
    </xf>
    <xf numFmtId="180" fontId="27" fillId="30" borderId="32" xfId="69" applyNumberFormat="1" applyFont="1" applyFill="1" applyBorder="1" applyAlignment="1" applyProtection="1">
      <alignment horizontal="right"/>
      <protection/>
    </xf>
    <xf numFmtId="180" fontId="15" fillId="27" borderId="0" xfId="61" applyNumberFormat="1" applyFont="1" applyFill="1" applyBorder="1" applyAlignment="1" applyProtection="1">
      <alignment horizontal="right"/>
      <protection/>
    </xf>
    <xf numFmtId="180" fontId="15" fillId="28" borderId="0" xfId="61" applyNumberFormat="1" applyFont="1" applyFill="1" applyBorder="1" applyAlignment="1" applyProtection="1">
      <alignment horizontal="right"/>
      <protection/>
    </xf>
    <xf numFmtId="180" fontId="15" fillId="20" borderId="0" xfId="61" applyNumberFormat="1" applyFont="1" applyFill="1" applyBorder="1" applyAlignment="1" applyProtection="1">
      <alignment horizontal="right"/>
      <protection/>
    </xf>
    <xf numFmtId="180" fontId="12" fillId="25" borderId="20" xfId="61" applyNumberFormat="1" applyFont="1" applyFill="1" applyBorder="1" applyAlignment="1" applyProtection="1">
      <alignment horizontal="right"/>
      <protection/>
    </xf>
    <xf numFmtId="180" fontId="15" fillId="20" borderId="20" xfId="61" applyNumberFormat="1" applyFont="1" applyFill="1" applyBorder="1" applyAlignment="1" applyProtection="1">
      <alignment horizontal="right"/>
      <protection/>
    </xf>
    <xf numFmtId="180" fontId="12" fillId="25" borderId="35" xfId="61" applyNumberFormat="1" applyFont="1" applyFill="1" applyBorder="1" applyAlignment="1" applyProtection="1">
      <alignment horizontal="right"/>
      <protection/>
    </xf>
    <xf numFmtId="180" fontId="15" fillId="25" borderId="35" xfId="61" applyNumberFormat="1" applyFont="1" applyFill="1" applyBorder="1" applyAlignment="1" applyProtection="1">
      <alignment horizontal="right"/>
      <protection/>
    </xf>
    <xf numFmtId="38" fontId="30" fillId="27" borderId="0" xfId="0" applyNumberFormat="1" applyFont="1" applyFill="1" applyBorder="1" applyAlignment="1" applyProtection="1">
      <alignment horizontal="right"/>
      <protection/>
    </xf>
    <xf numFmtId="180" fontId="30" fillId="27" borderId="0" xfId="69" applyNumberFormat="1" applyFont="1" applyFill="1" applyBorder="1" applyAlignment="1" applyProtection="1">
      <alignment horizontal="right"/>
      <protection/>
    </xf>
    <xf numFmtId="180" fontId="30" fillId="28" borderId="0" xfId="0" applyNumberFormat="1" applyFont="1" applyFill="1" applyBorder="1" applyAlignment="1" applyProtection="1">
      <alignment horizontal="right"/>
      <protection/>
    </xf>
    <xf numFmtId="38" fontId="30" fillId="20" borderId="0" xfId="0" applyNumberFormat="1" applyFont="1" applyFill="1" applyBorder="1" applyAlignment="1" applyProtection="1">
      <alignment/>
      <protection/>
    </xf>
    <xf numFmtId="180" fontId="27" fillId="26" borderId="0" xfId="69" applyNumberFormat="1" applyFont="1" applyFill="1" applyBorder="1" applyAlignment="1" applyProtection="1">
      <alignment/>
      <protection/>
    </xf>
    <xf numFmtId="183" fontId="30" fillId="20" borderId="0" xfId="44" applyNumberFormat="1" applyFont="1" applyFill="1" applyBorder="1" applyAlignment="1" applyProtection="1">
      <alignment/>
      <protection/>
    </xf>
    <xf numFmtId="38" fontId="23" fillId="20" borderId="0" xfId="0" applyNumberFormat="1" applyFont="1" applyFill="1" applyBorder="1" applyAlignment="1" applyProtection="1">
      <alignment/>
      <protection/>
    </xf>
    <xf numFmtId="180" fontId="30" fillId="20" borderId="0" xfId="0" applyNumberFormat="1" applyFont="1" applyFill="1" applyAlignment="1" applyProtection="1">
      <alignment horizontal="right"/>
      <protection/>
    </xf>
    <xf numFmtId="180" fontId="30" fillId="27" borderId="0" xfId="0" applyNumberFormat="1" applyFont="1" applyFill="1" applyBorder="1" applyAlignment="1" applyProtection="1">
      <alignment horizontal="right"/>
      <protection/>
    </xf>
    <xf numFmtId="180" fontId="27" fillId="26" borderId="0" xfId="0" applyNumberFormat="1" applyFont="1" applyFill="1" applyBorder="1" applyAlignment="1" applyProtection="1">
      <alignment horizontal="right"/>
      <protection/>
    </xf>
    <xf numFmtId="180" fontId="30" fillId="6" borderId="0" xfId="0" applyNumberFormat="1" applyFont="1" applyFill="1" applyBorder="1" applyAlignment="1" applyProtection="1">
      <alignment horizontal="right"/>
      <protection/>
    </xf>
    <xf numFmtId="180" fontId="27" fillId="30" borderId="13" xfId="0" applyNumberFormat="1" applyFont="1" applyFill="1" applyBorder="1" applyAlignment="1" applyProtection="1">
      <alignment horizontal="right"/>
      <protection/>
    </xf>
    <xf numFmtId="180" fontId="27" fillId="20" borderId="20" xfId="0" applyNumberFormat="1" applyFont="1" applyFill="1" applyBorder="1" applyAlignment="1" applyProtection="1">
      <alignment horizontal="right"/>
      <protection/>
    </xf>
    <xf numFmtId="180" fontId="27" fillId="25" borderId="35" xfId="0" applyNumberFormat="1" applyFont="1" applyFill="1" applyBorder="1" applyAlignment="1" applyProtection="1">
      <alignment horizontal="right"/>
      <protection/>
    </xf>
    <xf numFmtId="180" fontId="27" fillId="25" borderId="13" xfId="0" applyNumberFormat="1" applyFont="1" applyFill="1" applyBorder="1" applyAlignment="1" applyProtection="1">
      <alignment horizontal="right"/>
      <protection/>
    </xf>
    <xf numFmtId="180" fontId="27" fillId="20" borderId="13" xfId="0" applyNumberFormat="1" applyFont="1" applyFill="1" applyBorder="1" applyAlignment="1" applyProtection="1">
      <alignment horizontal="right"/>
      <protection/>
    </xf>
    <xf numFmtId="180" fontId="27" fillId="31" borderId="13" xfId="0" applyNumberFormat="1" applyFont="1" applyFill="1" applyBorder="1" applyAlignment="1" applyProtection="1">
      <alignment horizontal="right"/>
      <protection/>
    </xf>
    <xf numFmtId="180" fontId="29" fillId="30" borderId="0" xfId="69" applyNumberFormat="1" applyFont="1" applyFill="1" applyBorder="1" applyAlignment="1" applyProtection="1">
      <alignment horizontal="right"/>
      <protection/>
    </xf>
    <xf numFmtId="0" fontId="30" fillId="20" borderId="0" xfId="71" applyFont="1" applyFill="1" applyAlignment="1" applyProtection="1">
      <alignment horizontal="right"/>
      <protection hidden="1"/>
    </xf>
    <xf numFmtId="0" fontId="27" fillId="25" borderId="17" xfId="64" applyNumberFormat="1" applyFont="1" applyFill="1" applyBorder="1" applyAlignment="1" applyProtection="1">
      <alignment horizontal="center"/>
      <protection/>
    </xf>
    <xf numFmtId="186" fontId="27" fillId="30" borderId="12" xfId="71" applyNumberFormat="1" applyFont="1" applyFill="1" applyBorder="1" applyAlignment="1" applyProtection="1">
      <alignment/>
      <protection/>
    </xf>
    <xf numFmtId="3" fontId="29" fillId="30" borderId="13" xfId="71" applyNumberFormat="1" applyFont="1" applyFill="1" applyBorder="1" applyAlignment="1" applyProtection="1">
      <alignment horizontal="right"/>
      <protection/>
    </xf>
    <xf numFmtId="193" fontId="27" fillId="26" borderId="28" xfId="0" applyNumberFormat="1" applyFont="1" applyFill="1" applyBorder="1" applyAlignment="1" applyProtection="1">
      <alignment horizontal="right"/>
      <protection/>
    </xf>
    <xf numFmtId="186" fontId="27" fillId="30" borderId="0" xfId="62" applyNumberFormat="1" applyFont="1" applyFill="1" applyBorder="1" applyAlignment="1" applyProtection="1">
      <alignment horizontal="right"/>
      <protection/>
    </xf>
    <xf numFmtId="193" fontId="27" fillId="25" borderId="40" xfId="0" applyNumberFormat="1" applyFont="1" applyFill="1" applyBorder="1" applyAlignment="1" applyProtection="1">
      <alignment horizontal="right"/>
      <protection/>
    </xf>
    <xf numFmtId="38" fontId="23" fillId="20" borderId="0" xfId="62" applyNumberFormat="1" applyFont="1" applyFill="1" applyProtection="1">
      <alignment/>
      <protection/>
    </xf>
    <xf numFmtId="193" fontId="27" fillId="25" borderId="41" xfId="0" applyNumberFormat="1" applyFont="1" applyFill="1" applyBorder="1" applyAlignment="1" applyProtection="1">
      <alignment horizontal="right"/>
      <protection/>
    </xf>
    <xf numFmtId="193" fontId="27" fillId="25" borderId="0" xfId="0" applyNumberFormat="1" applyFont="1" applyFill="1" applyBorder="1" applyAlignment="1" applyProtection="1">
      <alignment horizontal="right"/>
      <protection/>
    </xf>
    <xf numFmtId="193" fontId="30" fillId="28" borderId="0" xfId="0" applyNumberFormat="1" applyFont="1" applyFill="1" applyBorder="1" applyAlignment="1" applyProtection="1">
      <alignment horizontal="right"/>
      <protection/>
    </xf>
    <xf numFmtId="0" fontId="29" fillId="25" borderId="0" xfId="71" applyFont="1" applyFill="1" applyBorder="1" applyAlignment="1" applyProtection="1">
      <alignment horizontal="right"/>
      <protection/>
    </xf>
    <xf numFmtId="188" fontId="27" fillId="25" borderId="0" xfId="62" applyNumberFormat="1" applyFont="1" applyFill="1" applyBorder="1" applyAlignment="1" applyProtection="1">
      <alignment horizontal="center"/>
      <protection/>
    </xf>
    <xf numFmtId="38" fontId="23" fillId="20" borderId="0" xfId="63" applyNumberFormat="1" applyFont="1" applyFill="1" applyProtection="1">
      <alignment/>
      <protection/>
    </xf>
    <xf numFmtId="0" fontId="36" fillId="25" borderId="0" xfId="0" applyNumberFormat="1" applyFont="1" applyFill="1" applyBorder="1" applyAlignment="1" applyProtection="1">
      <alignment horizontal="right"/>
      <protection/>
    </xf>
    <xf numFmtId="180" fontId="23" fillId="28" borderId="0" xfId="69" applyNumberFormat="1" applyFont="1" applyFill="1" applyBorder="1" applyAlignment="1" applyProtection="1">
      <alignment horizontal="right"/>
      <protection/>
    </xf>
    <xf numFmtId="3" fontId="27" fillId="30" borderId="13" xfId="69" applyNumberFormat="1" applyFont="1" applyFill="1" applyBorder="1" applyAlignment="1" applyProtection="1">
      <alignment horizontal="right"/>
      <protection/>
    </xf>
    <xf numFmtId="9" fontId="27" fillId="26" borderId="13" xfId="69" applyFont="1" applyFill="1" applyBorder="1" applyAlignment="1" applyProtection="1">
      <alignment/>
      <protection/>
    </xf>
    <xf numFmtId="9" fontId="27" fillId="0" borderId="13" xfId="69" applyFont="1" applyFill="1" applyBorder="1" applyAlignment="1" applyProtection="1">
      <alignment/>
      <protection/>
    </xf>
    <xf numFmtId="183" fontId="30" fillId="20" borderId="0" xfId="44" applyNumberFormat="1" applyFont="1" applyFill="1" applyBorder="1" applyAlignment="1" applyProtection="1">
      <alignment/>
      <protection locked="0"/>
    </xf>
    <xf numFmtId="183" fontId="30" fillId="20" borderId="0" xfId="44" applyNumberFormat="1" applyFont="1" applyFill="1" applyBorder="1" applyAlignment="1" applyProtection="1">
      <alignment/>
      <protection/>
    </xf>
    <xf numFmtId="38" fontId="30" fillId="20" borderId="0" xfId="61" applyNumberFormat="1" applyFont="1" applyFill="1" applyBorder="1" applyAlignment="1" applyProtection="1">
      <alignment/>
      <protection/>
    </xf>
    <xf numFmtId="38" fontId="30" fillId="20" borderId="0" xfId="61" applyNumberFormat="1" applyFont="1" applyFill="1" applyBorder="1" applyAlignment="1" applyProtection="1">
      <alignment/>
      <protection/>
    </xf>
    <xf numFmtId="180" fontId="27" fillId="26" borderId="32" xfId="69" applyNumberFormat="1" applyFont="1" applyFill="1" applyBorder="1" applyAlignment="1" applyProtection="1">
      <alignment/>
      <protection/>
    </xf>
    <xf numFmtId="180" fontId="27" fillId="30" borderId="32" xfId="69" applyNumberFormat="1" applyFont="1" applyFill="1" applyBorder="1" applyAlignment="1" applyProtection="1">
      <alignment/>
      <protection/>
    </xf>
    <xf numFmtId="183" fontId="30" fillId="20" borderId="0" xfId="46" applyNumberFormat="1" applyFont="1" applyFill="1" applyBorder="1" applyAlignment="1" applyProtection="1">
      <alignment/>
      <protection/>
    </xf>
    <xf numFmtId="38" fontId="30" fillId="20" borderId="0" xfId="61" applyNumberFormat="1" applyFont="1" applyFill="1" applyAlignment="1" applyProtection="1">
      <alignment horizontal="right"/>
      <protection/>
    </xf>
    <xf numFmtId="180" fontId="29" fillId="26" borderId="32" xfId="69" applyNumberFormat="1" applyFont="1" applyFill="1" applyBorder="1" applyAlignment="1" applyProtection="1">
      <alignment/>
      <protection/>
    </xf>
    <xf numFmtId="180" fontId="29" fillId="30" borderId="32" xfId="69" applyNumberFormat="1" applyFont="1" applyFill="1" applyBorder="1" applyAlignment="1" applyProtection="1">
      <alignment/>
      <protection/>
    </xf>
    <xf numFmtId="180" fontId="27" fillId="30" borderId="0" xfId="69" applyNumberFormat="1" applyFont="1" applyFill="1" applyBorder="1" applyAlignment="1" applyProtection="1">
      <alignment horizontal="right"/>
      <protection/>
    </xf>
    <xf numFmtId="180" fontId="30" fillId="6" borderId="0" xfId="61" applyNumberFormat="1" applyFont="1" applyFill="1" applyBorder="1" applyAlignment="1" applyProtection="1">
      <alignment horizontal="right"/>
      <protection/>
    </xf>
    <xf numFmtId="180" fontId="30" fillId="28" borderId="0" xfId="61" applyNumberFormat="1" applyFont="1" applyFill="1" applyBorder="1" applyAlignment="1" applyProtection="1">
      <alignment horizontal="right"/>
      <protection/>
    </xf>
    <xf numFmtId="180" fontId="30" fillId="20" borderId="0" xfId="61" applyNumberFormat="1" applyFont="1" applyFill="1" applyAlignment="1" applyProtection="1">
      <alignment horizontal="right"/>
      <protection/>
    </xf>
    <xf numFmtId="180" fontId="30" fillId="27" borderId="0" xfId="61" applyNumberFormat="1" applyFont="1" applyFill="1" applyBorder="1" applyAlignment="1" applyProtection="1">
      <alignment horizontal="right"/>
      <protection/>
    </xf>
    <xf numFmtId="180" fontId="30" fillId="20" borderId="40" xfId="61" applyNumberFormat="1" applyFont="1" applyFill="1" applyBorder="1" applyAlignment="1" applyProtection="1">
      <alignment horizontal="right"/>
      <protection/>
    </xf>
    <xf numFmtId="180" fontId="30" fillId="27" borderId="0" xfId="61" applyNumberFormat="1" applyFont="1" applyFill="1" applyBorder="1" applyAlignment="1" applyProtection="1">
      <alignment horizontal="right"/>
      <protection/>
    </xf>
    <xf numFmtId="180" fontId="30" fillId="28" borderId="0" xfId="61" applyNumberFormat="1" applyFont="1" applyFill="1" applyBorder="1" applyAlignment="1" applyProtection="1">
      <alignment horizontal="right"/>
      <protection/>
    </xf>
    <xf numFmtId="180" fontId="27" fillId="27" borderId="13" xfId="61" applyNumberFormat="1" applyFont="1" applyFill="1" applyBorder="1" applyAlignment="1" applyProtection="1">
      <alignment horizontal="right"/>
      <protection/>
    </xf>
    <xf numFmtId="180" fontId="27" fillId="28" borderId="13" xfId="61" applyNumberFormat="1" applyFont="1" applyFill="1" applyBorder="1" applyAlignment="1" applyProtection="1">
      <alignment horizontal="right"/>
      <protection/>
    </xf>
    <xf numFmtId="180" fontId="27" fillId="20" borderId="20" xfId="61" applyNumberFormat="1" applyFont="1" applyFill="1" applyBorder="1" applyAlignment="1" applyProtection="1">
      <alignment horizontal="right"/>
      <protection/>
    </xf>
    <xf numFmtId="180" fontId="27" fillId="26" borderId="0" xfId="61" applyNumberFormat="1" applyFont="1" applyFill="1" applyBorder="1" applyAlignment="1" applyProtection="1">
      <alignment horizontal="right"/>
      <protection/>
    </xf>
    <xf numFmtId="180" fontId="27" fillId="25" borderId="35" xfId="61" applyNumberFormat="1" applyFont="1" applyFill="1" applyBorder="1" applyAlignment="1" applyProtection="1">
      <alignment horizontal="right"/>
      <protection/>
    </xf>
    <xf numFmtId="180" fontId="27" fillId="25" borderId="13" xfId="61" applyNumberFormat="1" applyFont="1" applyFill="1" applyBorder="1" applyAlignment="1" applyProtection="1">
      <alignment horizontal="right"/>
      <protection/>
    </xf>
    <xf numFmtId="180" fontId="27" fillId="20" borderId="13" xfId="61" applyNumberFormat="1" applyFont="1" applyFill="1" applyBorder="1" applyAlignment="1" applyProtection="1">
      <alignment horizontal="right"/>
      <protection/>
    </xf>
    <xf numFmtId="180" fontId="27" fillId="31" borderId="13" xfId="61" applyNumberFormat="1" applyFont="1" applyFill="1" applyBorder="1" applyAlignment="1" applyProtection="1">
      <alignment horizontal="right"/>
      <protection/>
    </xf>
    <xf numFmtId="180" fontId="27" fillId="30" borderId="13" xfId="61" applyNumberFormat="1" applyFont="1" applyFill="1" applyBorder="1" applyAlignment="1" applyProtection="1">
      <alignment horizontal="right"/>
      <protection/>
    </xf>
    <xf numFmtId="40" fontId="15" fillId="30" borderId="13" xfId="44" applyNumberFormat="1" applyFont="1" applyFill="1" applyBorder="1" applyAlignment="1" applyProtection="1">
      <alignment horizontal="right"/>
      <protection/>
    </xf>
    <xf numFmtId="40" fontId="15" fillId="25" borderId="20" xfId="44" applyNumberFormat="1" applyFont="1" applyFill="1" applyBorder="1" applyAlignment="1" applyProtection="1">
      <alignment horizontal="right"/>
      <protection/>
    </xf>
    <xf numFmtId="40" fontId="13" fillId="20" borderId="0" xfId="0" applyNumberFormat="1" applyFont="1" applyFill="1" applyAlignment="1" applyProtection="1">
      <alignment horizontal="right"/>
      <protection/>
    </xf>
    <xf numFmtId="40" fontId="15" fillId="25" borderId="13" xfId="44" applyNumberFormat="1" applyFont="1" applyFill="1" applyBorder="1" applyAlignment="1" applyProtection="1">
      <alignment horizontal="right"/>
      <protection locked="0"/>
    </xf>
    <xf numFmtId="40" fontId="15" fillId="25" borderId="13" xfId="44" applyNumberFormat="1" applyFont="1" applyFill="1" applyBorder="1" applyAlignment="1" applyProtection="1">
      <alignment horizontal="right"/>
      <protection/>
    </xf>
    <xf numFmtId="40" fontId="12" fillId="26" borderId="13" xfId="0" applyNumberFormat="1" applyFont="1" applyFill="1" applyBorder="1" applyAlignment="1" applyProtection="1">
      <alignment horizontal="right"/>
      <protection locked="0"/>
    </xf>
    <xf numFmtId="40" fontId="12" fillId="30" borderId="13" xfId="44" applyNumberFormat="1" applyFont="1" applyFill="1" applyBorder="1" applyAlignment="1" applyProtection="1">
      <alignment horizontal="right"/>
      <protection/>
    </xf>
    <xf numFmtId="40" fontId="12" fillId="25" borderId="20" xfId="44" applyNumberFormat="1" applyFont="1" applyFill="1" applyBorder="1" applyAlignment="1" applyProtection="1">
      <alignment horizontal="right"/>
      <protection/>
    </xf>
    <xf numFmtId="40" fontId="2" fillId="20" borderId="0" xfId="0" applyNumberFormat="1" applyFont="1" applyFill="1" applyAlignment="1" applyProtection="1">
      <alignment horizontal="right"/>
      <protection/>
    </xf>
    <xf numFmtId="40" fontId="12" fillId="25" borderId="13" xfId="44" applyNumberFormat="1" applyFont="1" applyFill="1" applyBorder="1" applyAlignment="1" applyProtection="1">
      <alignment horizontal="right"/>
      <protection locked="0"/>
    </xf>
    <xf numFmtId="40" fontId="12" fillId="25" borderId="13" xfId="44" applyNumberFormat="1" applyFont="1" applyFill="1" applyBorder="1" applyAlignment="1" applyProtection="1">
      <alignment horizontal="right"/>
      <protection/>
    </xf>
    <xf numFmtId="40" fontId="13" fillId="27" borderId="0" xfId="0" applyNumberFormat="1" applyFont="1" applyFill="1" applyBorder="1" applyAlignment="1" applyProtection="1">
      <alignment horizontal="right"/>
      <protection/>
    </xf>
    <xf numFmtId="40" fontId="13" fillId="28" borderId="0" xfId="0" applyNumberFormat="1" applyFont="1" applyFill="1" applyAlignment="1" applyProtection="1">
      <alignment horizontal="right"/>
      <protection/>
    </xf>
    <xf numFmtId="40" fontId="13" fillId="20" borderId="0" xfId="0" applyNumberFormat="1" applyFont="1" applyFill="1" applyBorder="1" applyAlignment="1" applyProtection="1">
      <alignment horizontal="right"/>
      <protection/>
    </xf>
    <xf numFmtId="40" fontId="15" fillId="25" borderId="35" xfId="44" applyNumberFormat="1" applyFont="1" applyFill="1" applyBorder="1" applyAlignment="1" applyProtection="1">
      <alignment horizontal="right"/>
      <protection locked="0"/>
    </xf>
    <xf numFmtId="40" fontId="15" fillId="20" borderId="13" xfId="44" applyNumberFormat="1" applyFont="1" applyFill="1" applyBorder="1" applyAlignment="1" applyProtection="1">
      <alignment horizontal="right"/>
      <protection locked="0"/>
    </xf>
    <xf numFmtId="40" fontId="12" fillId="25" borderId="35" xfId="44" applyNumberFormat="1" applyFont="1" applyFill="1" applyBorder="1" applyAlignment="1" applyProtection="1">
      <alignment horizontal="right"/>
      <protection locked="0"/>
    </xf>
    <xf numFmtId="40" fontId="12" fillId="20" borderId="13" xfId="44" applyNumberFormat="1" applyFont="1" applyFill="1" applyBorder="1" applyAlignment="1" applyProtection="1">
      <alignment horizontal="right"/>
      <protection locked="0"/>
    </xf>
    <xf numFmtId="199" fontId="12" fillId="26" borderId="13" xfId="0" applyNumberFormat="1" applyFont="1" applyFill="1" applyBorder="1" applyAlignment="1" applyProtection="1">
      <alignment horizontal="right"/>
      <protection locked="0"/>
    </xf>
    <xf numFmtId="180" fontId="13" fillId="27" borderId="0" xfId="61" applyNumberFormat="1" applyFont="1" applyFill="1" applyBorder="1" applyAlignment="1" applyProtection="1">
      <alignment horizontal="right"/>
      <protection/>
    </xf>
    <xf numFmtId="180" fontId="15" fillId="30" borderId="0" xfId="61" applyNumberFormat="1" applyFont="1" applyFill="1" applyBorder="1" applyAlignment="1" applyProtection="1">
      <alignment horizontal="right"/>
      <protection/>
    </xf>
    <xf numFmtId="199" fontId="12" fillId="30" borderId="13" xfId="0" applyNumberFormat="1" applyFont="1" applyFill="1" applyBorder="1" applyAlignment="1" applyProtection="1">
      <alignment/>
      <protection/>
    </xf>
    <xf numFmtId="199" fontId="12" fillId="25" borderId="20" xfId="0" applyNumberFormat="1" applyFont="1" applyFill="1" applyBorder="1" applyAlignment="1" applyProtection="1">
      <alignment horizontal="right"/>
      <protection/>
    </xf>
    <xf numFmtId="199" fontId="30" fillId="27" borderId="0" xfId="0" applyNumberFormat="1" applyFont="1" applyFill="1" applyBorder="1" applyAlignment="1" applyProtection="1">
      <alignment horizontal="right"/>
      <protection/>
    </xf>
    <xf numFmtId="199" fontId="30" fillId="28" borderId="0" xfId="0" applyNumberFormat="1" applyFont="1" applyFill="1" applyBorder="1" applyAlignment="1" applyProtection="1">
      <alignment horizontal="right"/>
      <protection/>
    </xf>
    <xf numFmtId="199" fontId="30" fillId="20" borderId="0" xfId="0" applyNumberFormat="1" applyFont="1" applyFill="1" applyBorder="1" applyAlignment="1" applyProtection="1">
      <alignment horizontal="right"/>
      <protection/>
    </xf>
    <xf numFmtId="199" fontId="2" fillId="27" borderId="0" xfId="69" applyNumberFormat="1" applyFont="1" applyFill="1" applyBorder="1" applyAlignment="1" applyProtection="1">
      <alignment horizontal="right"/>
      <protection/>
    </xf>
    <xf numFmtId="199" fontId="2" fillId="28" borderId="0" xfId="69" applyNumberFormat="1" applyFont="1" applyFill="1" applyAlignment="1" applyProtection="1">
      <alignment horizontal="right"/>
      <protection/>
    </xf>
    <xf numFmtId="199" fontId="2" fillId="20" borderId="0" xfId="0" applyNumberFormat="1" applyFont="1" applyFill="1" applyBorder="1" applyAlignment="1" applyProtection="1">
      <alignment horizontal="right"/>
      <protection/>
    </xf>
    <xf numFmtId="199" fontId="12" fillId="30" borderId="13" xfId="0" applyNumberFormat="1" applyFont="1" applyFill="1" applyBorder="1" applyAlignment="1" applyProtection="1">
      <alignment horizontal="right"/>
      <protection/>
    </xf>
    <xf numFmtId="199" fontId="12" fillId="20" borderId="20" xfId="0" applyNumberFormat="1" applyFont="1" applyFill="1" applyBorder="1" applyAlignment="1" applyProtection="1">
      <alignment horizontal="right"/>
      <protection/>
    </xf>
    <xf numFmtId="199" fontId="30" fillId="28" borderId="0" xfId="0" applyNumberFormat="1" applyFont="1" applyFill="1" applyAlignment="1" applyProtection="1">
      <alignment horizontal="right"/>
      <protection/>
    </xf>
    <xf numFmtId="199" fontId="12" fillId="26" borderId="0" xfId="69" applyNumberFormat="1" applyFont="1" applyFill="1" applyBorder="1" applyAlignment="1" applyProtection="1">
      <alignment horizontal="right"/>
      <protection locked="0"/>
    </xf>
    <xf numFmtId="199" fontId="12" fillId="30" borderId="0" xfId="69" applyNumberFormat="1" applyFont="1" applyFill="1" applyBorder="1" applyAlignment="1" applyProtection="1">
      <alignment horizontal="right"/>
      <protection locked="0"/>
    </xf>
    <xf numFmtId="199" fontId="13" fillId="20" borderId="0" xfId="0" applyNumberFormat="1" applyFont="1" applyFill="1" applyBorder="1" applyAlignment="1" applyProtection="1">
      <alignment horizontal="right"/>
      <protection/>
    </xf>
    <xf numFmtId="199" fontId="13" fillId="27" borderId="0" xfId="0" applyNumberFormat="1" applyFont="1" applyFill="1" applyBorder="1" applyAlignment="1" applyProtection="1">
      <alignment horizontal="right"/>
      <protection/>
    </xf>
    <xf numFmtId="199" fontId="13" fillId="28" borderId="0" xfId="0" applyNumberFormat="1" applyFont="1" applyFill="1" applyAlignment="1" applyProtection="1">
      <alignment horizontal="right"/>
      <protection/>
    </xf>
    <xf numFmtId="199" fontId="12" fillId="26" borderId="0" xfId="0" applyNumberFormat="1" applyFont="1" applyFill="1" applyBorder="1" applyAlignment="1" applyProtection="1">
      <alignment horizontal="right"/>
      <protection locked="0"/>
    </xf>
    <xf numFmtId="199" fontId="12" fillId="30" borderId="0" xfId="0" applyNumberFormat="1" applyFont="1" applyFill="1" applyBorder="1" applyAlignment="1" applyProtection="1">
      <alignment horizontal="right"/>
      <protection/>
    </xf>
    <xf numFmtId="199" fontId="12" fillId="26" borderId="0" xfId="0" applyNumberFormat="1" applyFont="1" applyFill="1" applyBorder="1" applyAlignment="1" applyProtection="1">
      <alignment horizontal="right"/>
      <protection/>
    </xf>
    <xf numFmtId="199" fontId="12" fillId="25" borderId="0" xfId="0" applyNumberFormat="1" applyFont="1" applyFill="1" applyBorder="1" applyAlignment="1" applyProtection="1">
      <alignment horizontal="right"/>
      <protection/>
    </xf>
    <xf numFmtId="199" fontId="12" fillId="26" borderId="27" xfId="0" applyNumberFormat="1" applyFont="1" applyFill="1" applyBorder="1" applyAlignment="1" applyProtection="1">
      <alignment horizontal="right"/>
      <protection locked="0"/>
    </xf>
    <xf numFmtId="199" fontId="12" fillId="30" borderId="27" xfId="0" applyNumberFormat="1" applyFont="1" applyFill="1" applyBorder="1" applyAlignment="1" applyProtection="1">
      <alignment horizontal="right"/>
      <protection/>
    </xf>
    <xf numFmtId="199" fontId="12" fillId="20" borderId="27" xfId="0" applyNumberFormat="1" applyFont="1" applyFill="1" applyBorder="1" applyAlignment="1" applyProtection="1">
      <alignment horizontal="right"/>
      <protection/>
    </xf>
    <xf numFmtId="199" fontId="12" fillId="25" borderId="35" xfId="0" applyNumberFormat="1" applyFont="1" applyFill="1" applyBorder="1" applyAlignment="1" applyProtection="1">
      <alignment horizontal="right"/>
      <protection locked="0"/>
    </xf>
    <xf numFmtId="199" fontId="2" fillId="20" borderId="0" xfId="0" applyNumberFormat="1" applyFont="1" applyFill="1" applyAlignment="1" applyProtection="1">
      <alignment horizontal="right"/>
      <protection/>
    </xf>
    <xf numFmtId="199" fontId="12" fillId="25" borderId="13" xfId="0" applyNumberFormat="1" applyFont="1" applyFill="1" applyBorder="1" applyAlignment="1" applyProtection="1">
      <alignment horizontal="right"/>
      <protection locked="0"/>
    </xf>
    <xf numFmtId="199" fontId="12" fillId="25" borderId="13" xfId="0" applyNumberFormat="1" applyFont="1" applyFill="1" applyBorder="1" applyAlignment="1" applyProtection="1">
      <alignment horizontal="right"/>
      <protection/>
    </xf>
    <xf numFmtId="199" fontId="30" fillId="20" borderId="0" xfId="0" applyNumberFormat="1" applyFont="1" applyFill="1" applyAlignment="1" applyProtection="1">
      <alignment horizontal="right"/>
      <protection/>
    </xf>
    <xf numFmtId="199" fontId="2" fillId="20" borderId="0" xfId="69" applyNumberFormat="1" applyFont="1" applyFill="1" applyBorder="1" applyAlignment="1" applyProtection="1">
      <alignment horizontal="right"/>
      <protection/>
    </xf>
    <xf numFmtId="199" fontId="12" fillId="20" borderId="13" xfId="0" applyNumberFormat="1" applyFont="1" applyFill="1" applyBorder="1" applyAlignment="1" applyProtection="1">
      <alignment horizontal="right"/>
      <protection/>
    </xf>
    <xf numFmtId="199" fontId="12" fillId="25" borderId="0" xfId="69" applyNumberFormat="1" applyFont="1" applyFill="1" applyBorder="1" applyAlignment="1" applyProtection="1">
      <alignment horizontal="right"/>
      <protection locked="0"/>
    </xf>
    <xf numFmtId="199" fontId="13" fillId="20" borderId="0" xfId="0" applyNumberFormat="1" applyFont="1" applyFill="1" applyAlignment="1" applyProtection="1">
      <alignment horizontal="right"/>
      <protection/>
    </xf>
    <xf numFmtId="199" fontId="12" fillId="25" borderId="0" xfId="0" applyNumberFormat="1" applyFont="1" applyFill="1" applyBorder="1" applyAlignment="1" applyProtection="1">
      <alignment horizontal="right"/>
      <protection locked="0"/>
    </xf>
    <xf numFmtId="199" fontId="12" fillId="20" borderId="13" xfId="0" applyNumberFormat="1" applyFont="1" applyFill="1" applyBorder="1" applyAlignment="1" applyProtection="1">
      <alignment/>
      <protection/>
    </xf>
    <xf numFmtId="199" fontId="12" fillId="25" borderId="27" xfId="0" applyNumberFormat="1" applyFont="1" applyFill="1" applyBorder="1" applyAlignment="1" applyProtection="1">
      <alignment horizontal="right"/>
      <protection locked="0"/>
    </xf>
    <xf numFmtId="199" fontId="12" fillId="30" borderId="13" xfId="0" applyNumberFormat="1" applyFont="1" applyFill="1" applyBorder="1" applyAlignment="1" applyProtection="1">
      <alignment horizontal="right"/>
      <protection/>
    </xf>
    <xf numFmtId="199" fontId="13" fillId="28" borderId="0" xfId="0" applyNumberFormat="1" applyFont="1" applyFill="1" applyBorder="1" applyAlignment="1" applyProtection="1">
      <alignment horizontal="right"/>
      <protection/>
    </xf>
    <xf numFmtId="199" fontId="27" fillId="26" borderId="0" xfId="0" applyNumberFormat="1" applyFont="1" applyFill="1" applyBorder="1" applyAlignment="1" applyProtection="1">
      <alignment horizontal="right"/>
      <protection locked="0"/>
    </xf>
    <xf numFmtId="199" fontId="27" fillId="30" borderId="0" xfId="0" applyNumberFormat="1" applyFont="1" applyFill="1" applyBorder="1" applyAlignment="1" applyProtection="1">
      <alignment horizontal="right"/>
      <protection/>
    </xf>
    <xf numFmtId="199" fontId="27" fillId="25" borderId="0" xfId="0" applyNumberFormat="1" applyFont="1" applyFill="1" applyBorder="1" applyAlignment="1" applyProtection="1">
      <alignment horizontal="right"/>
      <protection/>
    </xf>
    <xf numFmtId="199" fontId="13" fillId="28" borderId="0" xfId="0" applyNumberFormat="1" applyFont="1" applyFill="1" applyBorder="1" applyAlignment="1" applyProtection="1">
      <alignment horizontal="right"/>
      <protection/>
    </xf>
    <xf numFmtId="199" fontId="12" fillId="25" borderId="20" xfId="0" applyNumberFormat="1" applyFont="1" applyFill="1" applyBorder="1" applyAlignment="1" applyProtection="1">
      <alignment horizontal="right"/>
      <protection locked="0"/>
    </xf>
    <xf numFmtId="199" fontId="27" fillId="25" borderId="0" xfId="71" applyNumberFormat="1" applyFont="1" applyFill="1" applyBorder="1" applyAlignment="1" applyProtection="1">
      <alignment horizontal="right"/>
      <protection/>
    </xf>
    <xf numFmtId="199" fontId="27" fillId="30" borderId="0" xfId="0" applyNumberFormat="1" applyFont="1" applyFill="1" applyBorder="1" applyAlignment="1" applyProtection="1">
      <alignment horizontal="right"/>
      <protection/>
    </xf>
    <xf numFmtId="199" fontId="12" fillId="26" borderId="13" xfId="0" applyNumberFormat="1" applyFont="1" applyFill="1" applyBorder="1" applyAlignment="1" applyProtection="1">
      <alignment horizontal="right"/>
      <protection/>
    </xf>
    <xf numFmtId="199" fontId="18" fillId="26" borderId="13" xfId="0" applyNumberFormat="1" applyFont="1" applyFill="1" applyBorder="1" applyAlignment="1" applyProtection="1">
      <alignment horizontal="right"/>
      <protection/>
    </xf>
    <xf numFmtId="199" fontId="18" fillId="30" borderId="13" xfId="0" applyNumberFormat="1" applyFont="1" applyFill="1" applyBorder="1" applyAlignment="1" applyProtection="1">
      <alignment/>
      <protection/>
    </xf>
    <xf numFmtId="199" fontId="18" fillId="25" borderId="20" xfId="0" applyNumberFormat="1" applyFont="1" applyFill="1" applyBorder="1" applyAlignment="1" applyProtection="1">
      <alignment horizontal="right"/>
      <protection/>
    </xf>
    <xf numFmtId="199" fontId="30" fillId="28" borderId="0" xfId="0" applyNumberFormat="1" applyFont="1" applyFill="1" applyBorder="1" applyAlignment="1" applyProtection="1">
      <alignment/>
      <protection/>
    </xf>
    <xf numFmtId="199" fontId="12" fillId="26" borderId="0" xfId="71" applyNumberFormat="1" applyFont="1" applyFill="1" applyBorder="1" applyAlignment="1" applyProtection="1">
      <alignment horizontal="right"/>
      <protection/>
    </xf>
    <xf numFmtId="199" fontId="12" fillId="30" borderId="0" xfId="71" applyNumberFormat="1" applyFont="1" applyFill="1" applyBorder="1" applyAlignment="1" applyProtection="1">
      <alignment horizontal="right"/>
      <protection/>
    </xf>
    <xf numFmtId="199" fontId="12" fillId="25" borderId="0" xfId="71" applyNumberFormat="1" applyFont="1" applyFill="1" applyBorder="1" applyAlignment="1" applyProtection="1">
      <alignment horizontal="right"/>
      <protection/>
    </xf>
    <xf numFmtId="199" fontId="18" fillId="26" borderId="13" xfId="0" applyNumberFormat="1" applyFont="1" applyFill="1" applyBorder="1" applyAlignment="1" applyProtection="1">
      <alignment horizontal="right"/>
      <protection locked="0"/>
    </xf>
    <xf numFmtId="199" fontId="12" fillId="25" borderId="35" xfId="0" applyNumberFormat="1" applyFont="1" applyFill="1" applyBorder="1" applyAlignment="1" applyProtection="1">
      <alignment horizontal="right"/>
      <protection/>
    </xf>
    <xf numFmtId="199" fontId="18" fillId="25" borderId="35" xfId="0" applyNumberFormat="1" applyFont="1" applyFill="1" applyBorder="1" applyAlignment="1" applyProtection="1">
      <alignment horizontal="right"/>
      <protection/>
    </xf>
    <xf numFmtId="199" fontId="18" fillId="25" borderId="0" xfId="0" applyNumberFormat="1" applyFont="1" applyFill="1" applyBorder="1" applyAlignment="1" applyProtection="1">
      <alignment horizontal="right"/>
      <protection/>
    </xf>
    <xf numFmtId="199" fontId="18" fillId="25" borderId="13" xfId="0" applyNumberFormat="1" applyFont="1" applyFill="1" applyBorder="1" applyAlignment="1" applyProtection="1">
      <alignment horizontal="right"/>
      <protection locked="0"/>
    </xf>
    <xf numFmtId="199" fontId="18" fillId="25" borderId="13" xfId="0" applyNumberFormat="1" applyFont="1" applyFill="1" applyBorder="1" applyAlignment="1" applyProtection="1">
      <alignment horizontal="right"/>
      <protection/>
    </xf>
    <xf numFmtId="199" fontId="18" fillId="30" borderId="13" xfId="0" applyNumberFormat="1" applyFont="1" applyFill="1" applyBorder="1" applyAlignment="1" applyProtection="1">
      <alignment horizontal="right"/>
      <protection/>
    </xf>
    <xf numFmtId="199" fontId="29" fillId="25" borderId="0" xfId="0" applyNumberFormat="1" applyFont="1" applyFill="1" applyBorder="1" applyAlignment="1" applyProtection="1">
      <alignment horizontal="right"/>
      <protection/>
    </xf>
    <xf numFmtId="199" fontId="12" fillId="30" borderId="13" xfId="0" applyNumberFormat="1" applyFont="1" applyFill="1" applyBorder="1" applyAlignment="1" applyProtection="1">
      <alignment horizontal="right"/>
      <protection locked="0"/>
    </xf>
    <xf numFmtId="199" fontId="18" fillId="25" borderId="35" xfId="0" applyNumberFormat="1" applyFont="1" applyFill="1" applyBorder="1" applyAlignment="1" applyProtection="1">
      <alignment horizontal="right"/>
      <protection locked="0"/>
    </xf>
    <xf numFmtId="199" fontId="18" fillId="30" borderId="13" xfId="0" applyNumberFormat="1" applyFont="1" applyFill="1" applyBorder="1" applyAlignment="1" applyProtection="1">
      <alignment horizontal="right"/>
      <protection locked="0"/>
    </xf>
    <xf numFmtId="199" fontId="48" fillId="25" borderId="0" xfId="0" applyNumberFormat="1" applyFont="1" applyFill="1" applyBorder="1" applyAlignment="1" applyProtection="1">
      <alignment horizontal="right"/>
      <protection/>
    </xf>
    <xf numFmtId="199" fontId="2" fillId="24" borderId="0" xfId="0" applyNumberFormat="1" applyFont="1" applyFill="1" applyBorder="1" applyAlignment="1" applyProtection="1">
      <alignment/>
      <protection/>
    </xf>
    <xf numFmtId="199" fontId="0" fillId="24" borderId="0" xfId="0" applyNumberFormat="1" applyFill="1" applyAlignment="1">
      <alignment/>
    </xf>
    <xf numFmtId="199" fontId="9" fillId="26" borderId="0" xfId="0" applyNumberFormat="1" applyFont="1" applyFill="1" applyBorder="1" applyAlignment="1" applyProtection="1">
      <alignment horizontal="center"/>
      <protection/>
    </xf>
    <xf numFmtId="199" fontId="9" fillId="30" borderId="0" xfId="0" applyNumberFormat="1" applyFont="1" applyFill="1" applyBorder="1" applyAlignment="1" applyProtection="1">
      <alignment horizontal="center"/>
      <protection/>
    </xf>
    <xf numFmtId="199" fontId="9" fillId="25" borderId="0" xfId="0" applyNumberFormat="1" applyFont="1" applyFill="1" applyBorder="1" applyAlignment="1" applyProtection="1">
      <alignment horizontal="center"/>
      <protection/>
    </xf>
    <xf numFmtId="199" fontId="9" fillId="20" borderId="0" xfId="0" applyNumberFormat="1" applyFont="1" applyFill="1" applyAlignment="1" applyProtection="1">
      <alignment/>
      <protection/>
    </xf>
    <xf numFmtId="199" fontId="9" fillId="30" borderId="0" xfId="61" applyNumberFormat="1" applyFont="1" applyFill="1" applyBorder="1" applyAlignment="1" applyProtection="1">
      <alignment horizontal="center"/>
      <protection/>
    </xf>
    <xf numFmtId="199" fontId="1" fillId="20" borderId="0" xfId="0" applyNumberFormat="1" applyFont="1" applyFill="1" applyBorder="1" applyAlignment="1" applyProtection="1">
      <alignment/>
      <protection/>
    </xf>
    <xf numFmtId="199" fontId="1" fillId="20" borderId="0" xfId="0" applyNumberFormat="1" applyFont="1" applyFill="1" applyAlignment="1" applyProtection="1">
      <alignment/>
      <protection/>
    </xf>
    <xf numFmtId="199" fontId="1" fillId="28" borderId="0" xfId="0" applyNumberFormat="1" applyFont="1" applyFill="1" applyBorder="1" applyAlignment="1" applyProtection="1">
      <alignment/>
      <protection/>
    </xf>
    <xf numFmtId="199" fontId="2" fillId="27" borderId="0" xfId="0" applyNumberFormat="1" applyFont="1" applyFill="1" applyBorder="1" applyAlignment="1" applyProtection="1">
      <alignment/>
      <protection/>
    </xf>
    <xf numFmtId="199" fontId="13" fillId="28" borderId="0" xfId="0" applyNumberFormat="1" applyFont="1" applyFill="1" applyBorder="1" applyAlignment="1" applyProtection="1">
      <alignment/>
      <protection/>
    </xf>
    <xf numFmtId="199" fontId="2" fillId="20" borderId="0" xfId="0" applyNumberFormat="1" applyFont="1" applyFill="1" applyBorder="1" applyAlignment="1" applyProtection="1">
      <alignment/>
      <protection/>
    </xf>
    <xf numFmtId="199" fontId="2" fillId="20" borderId="0" xfId="44" applyNumberFormat="1" applyFont="1" applyFill="1" applyBorder="1" applyAlignment="1" applyProtection="1">
      <alignment/>
      <protection/>
    </xf>
    <xf numFmtId="199" fontId="2" fillId="28" borderId="0" xfId="0" applyNumberFormat="1" applyFont="1" applyFill="1" applyBorder="1" applyAlignment="1" applyProtection="1">
      <alignment/>
      <protection/>
    </xf>
    <xf numFmtId="199" fontId="13" fillId="20" borderId="0" xfId="0" applyNumberFormat="1" applyFont="1" applyFill="1" applyBorder="1" applyAlignment="1" applyProtection="1">
      <alignment/>
      <protection/>
    </xf>
    <xf numFmtId="199" fontId="12" fillId="26" borderId="13" xfId="0" applyNumberFormat="1" applyFont="1" applyFill="1" applyBorder="1" applyAlignment="1" applyProtection="1">
      <alignment/>
      <protection/>
    </xf>
    <xf numFmtId="199" fontId="12" fillId="25" borderId="20" xfId="0" applyNumberFormat="1" applyFont="1" applyFill="1" applyBorder="1" applyAlignment="1" applyProtection="1">
      <alignment/>
      <protection/>
    </xf>
    <xf numFmtId="199" fontId="12" fillId="25" borderId="35" xfId="0" applyNumberFormat="1" applyFont="1" applyFill="1" applyBorder="1" applyAlignment="1" applyProtection="1">
      <alignment/>
      <protection/>
    </xf>
    <xf numFmtId="199" fontId="2" fillId="20" borderId="0" xfId="0" applyNumberFormat="1" applyFont="1" applyFill="1" applyAlignment="1" applyProtection="1">
      <alignment/>
      <protection/>
    </xf>
    <xf numFmtId="199" fontId="12" fillId="25" borderId="13" xfId="0" applyNumberFormat="1" applyFont="1" applyFill="1" applyBorder="1" applyAlignment="1" applyProtection="1">
      <alignment/>
      <protection/>
    </xf>
    <xf numFmtId="199" fontId="30" fillId="27" borderId="0" xfId="0" applyNumberFormat="1" applyFont="1" applyFill="1" applyBorder="1" applyAlignment="1" applyProtection="1">
      <alignment/>
      <protection/>
    </xf>
    <xf numFmtId="199" fontId="30" fillId="20" borderId="0" xfId="0" applyNumberFormat="1" applyFont="1" applyFill="1" applyBorder="1" applyAlignment="1" applyProtection="1">
      <alignment/>
      <protection/>
    </xf>
    <xf numFmtId="199" fontId="30" fillId="20" borderId="0" xfId="0" applyNumberFormat="1" applyFont="1" applyFill="1" applyBorder="1" applyAlignment="1" applyProtection="1">
      <alignment/>
      <protection/>
    </xf>
    <xf numFmtId="199" fontId="30" fillId="20" borderId="0" xfId="0" applyNumberFormat="1" applyFont="1" applyFill="1" applyAlignment="1" applyProtection="1">
      <alignment/>
      <protection/>
    </xf>
    <xf numFmtId="199" fontId="15" fillId="26" borderId="0" xfId="0" applyNumberFormat="1" applyFont="1" applyFill="1" applyBorder="1" applyAlignment="1" applyProtection="1">
      <alignment horizontal="left"/>
      <protection/>
    </xf>
    <xf numFmtId="199" fontId="15" fillId="25" borderId="0" xfId="0" applyNumberFormat="1" applyFont="1" applyFill="1" applyBorder="1" applyAlignment="1" applyProtection="1">
      <alignment horizontal="left"/>
      <protection/>
    </xf>
    <xf numFmtId="199" fontId="15" fillId="20" borderId="0" xfId="44" applyNumberFormat="1" applyFont="1" applyFill="1" applyBorder="1" applyAlignment="1" applyProtection="1">
      <alignment/>
      <protection/>
    </xf>
    <xf numFmtId="199" fontId="15" fillId="30" borderId="0" xfId="0" applyNumberFormat="1" applyFont="1" applyFill="1" applyBorder="1" applyAlignment="1" applyProtection="1">
      <alignment horizontal="left"/>
      <protection/>
    </xf>
    <xf numFmtId="199" fontId="12" fillId="26" borderId="27" xfId="0" applyNumberFormat="1" applyFont="1" applyFill="1" applyBorder="1" applyAlignment="1" applyProtection="1">
      <alignment/>
      <protection/>
    </xf>
    <xf numFmtId="199" fontId="12" fillId="30" borderId="27" xfId="0" applyNumberFormat="1" applyFont="1" applyFill="1" applyBorder="1" applyAlignment="1" applyProtection="1">
      <alignment/>
      <protection/>
    </xf>
    <xf numFmtId="199" fontId="12" fillId="25" borderId="27" xfId="0" applyNumberFormat="1" applyFont="1" applyFill="1" applyBorder="1" applyAlignment="1" applyProtection="1">
      <alignment/>
      <protection/>
    </xf>
    <xf numFmtId="199" fontId="12" fillId="25" borderId="12" xfId="0" applyNumberFormat="1" applyFont="1" applyFill="1" applyBorder="1" applyAlignment="1" applyProtection="1">
      <alignment/>
      <protection/>
    </xf>
    <xf numFmtId="199" fontId="2" fillId="25" borderId="20" xfId="0" applyNumberFormat="1" applyFont="1" applyFill="1" applyBorder="1" applyAlignment="1" applyProtection="1">
      <alignment/>
      <protection/>
    </xf>
    <xf numFmtId="199" fontId="2" fillId="25" borderId="13" xfId="0" applyNumberFormat="1" applyFont="1" applyFill="1" applyBorder="1" applyAlignment="1" applyProtection="1">
      <alignment/>
      <protection/>
    </xf>
    <xf numFmtId="199" fontId="2" fillId="30" borderId="13" xfId="0" applyNumberFormat="1" applyFont="1" applyFill="1" applyBorder="1" applyAlignment="1" applyProtection="1">
      <alignment/>
      <protection/>
    </xf>
    <xf numFmtId="199" fontId="18" fillId="26" borderId="13" xfId="0" applyNumberFormat="1" applyFont="1" applyFill="1" applyBorder="1" applyAlignment="1" applyProtection="1">
      <alignment/>
      <protection/>
    </xf>
    <xf numFmtId="199" fontId="18" fillId="25" borderId="20" xfId="0" applyNumberFormat="1" applyFont="1" applyFill="1" applyBorder="1" applyAlignment="1" applyProtection="1">
      <alignment/>
      <protection/>
    </xf>
    <xf numFmtId="199" fontId="18" fillId="25" borderId="35" xfId="0" applyNumberFormat="1" applyFont="1" applyFill="1" applyBorder="1" applyAlignment="1" applyProtection="1">
      <alignment/>
      <protection/>
    </xf>
    <xf numFmtId="199" fontId="19" fillId="20" borderId="0" xfId="0" applyNumberFormat="1" applyFont="1" applyFill="1" applyAlignment="1" applyProtection="1">
      <alignment/>
      <protection/>
    </xf>
    <xf numFmtId="199" fontId="18" fillId="25" borderId="13" xfId="0" applyNumberFormat="1" applyFont="1" applyFill="1" applyBorder="1" applyAlignment="1" applyProtection="1">
      <alignment/>
      <protection/>
    </xf>
    <xf numFmtId="199" fontId="30" fillId="28" borderId="0" xfId="0" applyNumberFormat="1" applyFont="1" applyFill="1" applyBorder="1" applyAlignment="1" applyProtection="1">
      <alignment/>
      <protection/>
    </xf>
    <xf numFmtId="199" fontId="13" fillId="27" borderId="0" xfId="0" applyNumberFormat="1" applyFont="1" applyFill="1" applyBorder="1" applyAlignment="1" applyProtection="1">
      <alignment/>
      <protection/>
    </xf>
    <xf numFmtId="199" fontId="15" fillId="25" borderId="0" xfId="0" applyNumberFormat="1" applyFont="1" applyFill="1" applyBorder="1" applyAlignment="1" applyProtection="1">
      <alignment/>
      <protection/>
    </xf>
    <xf numFmtId="199" fontId="15" fillId="26" borderId="13" xfId="0" applyNumberFormat="1" applyFont="1" applyFill="1" applyBorder="1" applyAlignment="1" applyProtection="1">
      <alignment/>
      <protection/>
    </xf>
    <xf numFmtId="199" fontId="15" fillId="30" borderId="13" xfId="0" applyNumberFormat="1" applyFont="1" applyFill="1" applyBorder="1" applyAlignment="1" applyProtection="1">
      <alignment/>
      <protection/>
    </xf>
    <xf numFmtId="199" fontId="15" fillId="20" borderId="20" xfId="0" applyNumberFormat="1" applyFont="1" applyFill="1" applyBorder="1" applyAlignment="1" applyProtection="1">
      <alignment/>
      <protection/>
    </xf>
    <xf numFmtId="199" fontId="15" fillId="25" borderId="35" xfId="0" applyNumberFormat="1" applyFont="1" applyFill="1" applyBorder="1" applyAlignment="1" applyProtection="1">
      <alignment/>
      <protection/>
    </xf>
    <xf numFmtId="199" fontId="13" fillId="20" borderId="0" xfId="0" applyNumberFormat="1" applyFont="1" applyFill="1" applyAlignment="1" applyProtection="1">
      <alignment/>
      <protection/>
    </xf>
    <xf numFmtId="199" fontId="15" fillId="25" borderId="13" xfId="0" applyNumberFormat="1" applyFont="1" applyFill="1" applyBorder="1" applyAlignment="1" applyProtection="1">
      <alignment/>
      <protection/>
    </xf>
    <xf numFmtId="199" fontId="15" fillId="20" borderId="13" xfId="0" applyNumberFormat="1" applyFont="1" applyFill="1" applyBorder="1" applyAlignment="1" applyProtection="1">
      <alignment/>
      <protection/>
    </xf>
    <xf numFmtId="199" fontId="15" fillId="28" borderId="13" xfId="0" applyNumberFormat="1" applyFont="1" applyFill="1" applyBorder="1" applyAlignment="1" applyProtection="1">
      <alignment/>
      <protection/>
    </xf>
    <xf numFmtId="199" fontId="15" fillId="25" borderId="20" xfId="0" applyNumberFormat="1" applyFont="1" applyFill="1" applyBorder="1" applyAlignment="1" applyProtection="1">
      <alignment/>
      <protection/>
    </xf>
    <xf numFmtId="199" fontId="13" fillId="27" borderId="27" xfId="0" applyNumberFormat="1" applyFont="1" applyFill="1" applyBorder="1" applyAlignment="1" applyProtection="1">
      <alignment/>
      <protection/>
    </xf>
    <xf numFmtId="199" fontId="13" fillId="20" borderId="27" xfId="0" applyNumberFormat="1" applyFont="1" applyFill="1" applyBorder="1" applyAlignment="1" applyProtection="1">
      <alignment/>
      <protection/>
    </xf>
    <xf numFmtId="199" fontId="13" fillId="28" borderId="27" xfId="0" applyNumberFormat="1" applyFont="1" applyFill="1" applyBorder="1" applyAlignment="1" applyProtection="1">
      <alignment/>
      <protection/>
    </xf>
    <xf numFmtId="199" fontId="12" fillId="30" borderId="0" xfId="0" applyNumberFormat="1" applyFont="1" applyFill="1" applyBorder="1" applyAlignment="1" applyProtection="1">
      <alignment/>
      <protection/>
    </xf>
    <xf numFmtId="199" fontId="27" fillId="26" borderId="13" xfId="0" applyNumberFormat="1" applyFont="1" applyFill="1" applyBorder="1" applyAlignment="1" applyProtection="1">
      <alignment/>
      <protection/>
    </xf>
    <xf numFmtId="199" fontId="27" fillId="30" borderId="13" xfId="0" applyNumberFormat="1" applyFont="1" applyFill="1" applyBorder="1" applyAlignment="1" applyProtection="1">
      <alignment horizontal="right"/>
      <protection/>
    </xf>
    <xf numFmtId="199" fontId="27" fillId="20" borderId="20" xfId="0" applyNumberFormat="1" applyFont="1" applyFill="1" applyBorder="1" applyAlignment="1" applyProtection="1">
      <alignment horizontal="right"/>
      <protection/>
    </xf>
    <xf numFmtId="199" fontId="27" fillId="25" borderId="35" xfId="0" applyNumberFormat="1" applyFont="1" applyFill="1" applyBorder="1" applyAlignment="1" applyProtection="1">
      <alignment horizontal="right"/>
      <protection/>
    </xf>
    <xf numFmtId="199" fontId="27" fillId="25" borderId="13" xfId="0" applyNumberFormat="1" applyFont="1" applyFill="1" applyBorder="1" applyAlignment="1" applyProtection="1">
      <alignment horizontal="right"/>
      <protection/>
    </xf>
    <xf numFmtId="199" fontId="27" fillId="20" borderId="13" xfId="0" applyNumberFormat="1" applyFont="1" applyFill="1" applyBorder="1" applyAlignment="1" applyProtection="1">
      <alignment horizontal="right"/>
      <protection/>
    </xf>
    <xf numFmtId="199" fontId="27" fillId="28" borderId="13" xfId="0" applyNumberFormat="1" applyFont="1" applyFill="1" applyBorder="1" applyAlignment="1" applyProtection="1">
      <alignment horizontal="right"/>
      <protection/>
    </xf>
    <xf numFmtId="199" fontId="27" fillId="25" borderId="20" xfId="0" applyNumberFormat="1" applyFont="1" applyFill="1" applyBorder="1" applyAlignment="1" applyProtection="1">
      <alignment horizontal="right"/>
      <protection/>
    </xf>
    <xf numFmtId="199" fontId="13" fillId="20" borderId="0" xfId="44" applyNumberFormat="1" applyFont="1" applyFill="1" applyBorder="1" applyAlignment="1" applyProtection="1">
      <alignment/>
      <protection/>
    </xf>
    <xf numFmtId="199" fontId="17" fillId="24" borderId="0" xfId="0" applyNumberFormat="1" applyFont="1" applyFill="1" applyAlignment="1">
      <alignment/>
    </xf>
    <xf numFmtId="199" fontId="2" fillId="28" borderId="0" xfId="0" applyNumberFormat="1" applyFont="1" applyFill="1" applyBorder="1" applyAlignment="1" applyProtection="1">
      <alignment/>
      <protection/>
    </xf>
    <xf numFmtId="199" fontId="2" fillId="28" borderId="0" xfId="0" applyNumberFormat="1" applyFont="1" applyFill="1" applyAlignment="1">
      <alignment/>
    </xf>
    <xf numFmtId="199" fontId="2" fillId="28" borderId="0" xfId="0" applyNumberFormat="1" applyFont="1" applyFill="1" applyAlignment="1" applyProtection="1">
      <alignment/>
      <protection/>
    </xf>
    <xf numFmtId="199" fontId="2" fillId="28" borderId="0" xfId="0" applyNumberFormat="1" applyFont="1" applyFill="1" applyBorder="1" applyAlignment="1">
      <alignment/>
    </xf>
    <xf numFmtId="199" fontId="15" fillId="26" borderId="0" xfId="0" applyNumberFormat="1" applyFont="1" applyFill="1" applyBorder="1" applyAlignment="1" applyProtection="1">
      <alignment horizontal="right"/>
      <protection/>
    </xf>
    <xf numFmtId="199" fontId="2" fillId="28" borderId="0" xfId="0" applyNumberFormat="1" applyFont="1" applyFill="1" applyBorder="1" applyAlignment="1" applyProtection="1">
      <alignment horizontal="right"/>
      <protection/>
    </xf>
    <xf numFmtId="199" fontId="15" fillId="25" borderId="0" xfId="0" applyNumberFormat="1" applyFont="1" applyFill="1" applyBorder="1" applyAlignment="1" applyProtection="1">
      <alignment horizontal="right"/>
      <protection/>
    </xf>
    <xf numFmtId="199" fontId="15" fillId="20" borderId="0" xfId="44" applyNumberFormat="1" applyFont="1" applyFill="1" applyBorder="1" applyAlignment="1" applyProtection="1">
      <alignment horizontal="right"/>
      <protection/>
    </xf>
    <xf numFmtId="199" fontId="15" fillId="30" borderId="0" xfId="0" applyNumberFormat="1" applyFont="1" applyFill="1" applyBorder="1" applyAlignment="1" applyProtection="1">
      <alignment horizontal="right"/>
      <protection/>
    </xf>
    <xf numFmtId="199" fontId="12" fillId="26" borderId="27" xfId="0" applyNumberFormat="1" applyFont="1" applyFill="1" applyBorder="1" applyAlignment="1" applyProtection="1">
      <alignment horizontal="right"/>
      <protection/>
    </xf>
    <xf numFmtId="199" fontId="12" fillId="30" borderId="12" xfId="0" applyNumberFormat="1" applyFont="1" applyFill="1" applyBorder="1" applyAlignment="1" applyProtection="1">
      <alignment horizontal="right"/>
      <protection/>
    </xf>
    <xf numFmtId="199" fontId="12" fillId="25" borderId="27" xfId="0" applyNumberFormat="1" applyFont="1" applyFill="1" applyBorder="1" applyAlignment="1" applyProtection="1">
      <alignment horizontal="right"/>
      <protection/>
    </xf>
    <xf numFmtId="199" fontId="12" fillId="25" borderId="12" xfId="0" applyNumberFormat="1" applyFont="1" applyFill="1" applyBorder="1" applyAlignment="1" applyProtection="1">
      <alignment horizontal="right"/>
      <protection/>
    </xf>
    <xf numFmtId="199" fontId="2" fillId="25" borderId="20" xfId="0" applyNumberFormat="1" applyFont="1" applyFill="1" applyBorder="1" applyAlignment="1" applyProtection="1">
      <alignment horizontal="right"/>
      <protection/>
    </xf>
    <xf numFmtId="199" fontId="2" fillId="25" borderId="13" xfId="0" applyNumberFormat="1" applyFont="1" applyFill="1" applyBorder="1" applyAlignment="1" applyProtection="1">
      <alignment horizontal="right"/>
      <protection/>
    </xf>
    <xf numFmtId="199" fontId="2" fillId="30" borderId="13" xfId="0" applyNumberFormat="1" applyFont="1" applyFill="1" applyBorder="1" applyAlignment="1" applyProtection="1">
      <alignment horizontal="right"/>
      <protection/>
    </xf>
    <xf numFmtId="199" fontId="19" fillId="20" borderId="0" xfId="0" applyNumberFormat="1" applyFont="1" applyFill="1" applyAlignment="1" applyProtection="1">
      <alignment horizontal="right"/>
      <protection/>
    </xf>
    <xf numFmtId="199" fontId="30" fillId="27" borderId="0" xfId="0" applyNumberFormat="1" applyFont="1" applyFill="1" applyBorder="1" applyAlignment="1" applyProtection="1">
      <alignment/>
      <protection/>
    </xf>
    <xf numFmtId="199" fontId="12" fillId="20" borderId="0" xfId="44" applyNumberFormat="1" applyFont="1" applyFill="1" applyBorder="1" applyAlignment="1" applyProtection="1">
      <alignment horizontal="right"/>
      <protection/>
    </xf>
    <xf numFmtId="199" fontId="13" fillId="20" borderId="0" xfId="44" applyNumberFormat="1" applyFont="1" applyFill="1" applyBorder="1" applyAlignment="1" applyProtection="1">
      <alignment horizontal="right"/>
      <protection/>
    </xf>
    <xf numFmtId="199" fontId="15" fillId="30" borderId="13" xfId="0" applyNumberFormat="1" applyFont="1" applyFill="1" applyBorder="1" applyAlignment="1" applyProtection="1">
      <alignment horizontal="right"/>
      <protection/>
    </xf>
    <xf numFmtId="199" fontId="15" fillId="25" borderId="20" xfId="0" applyNumberFormat="1" applyFont="1" applyFill="1" applyBorder="1" applyAlignment="1" applyProtection="1">
      <alignment horizontal="right"/>
      <protection/>
    </xf>
    <xf numFmtId="199" fontId="15" fillId="25" borderId="35" xfId="0" applyNumberFormat="1" applyFont="1" applyFill="1" applyBorder="1" applyAlignment="1" applyProtection="1">
      <alignment horizontal="right"/>
      <protection/>
    </xf>
    <xf numFmtId="199" fontId="15" fillId="25" borderId="13" xfId="0" applyNumberFormat="1" applyFont="1" applyFill="1" applyBorder="1" applyAlignment="1" applyProtection="1">
      <alignment horizontal="right"/>
      <protection/>
    </xf>
    <xf numFmtId="199" fontId="15" fillId="26" borderId="13" xfId="0" applyNumberFormat="1" applyFont="1" applyFill="1" applyBorder="1" applyAlignment="1" applyProtection="1">
      <alignment horizontal="right"/>
      <protection/>
    </xf>
    <xf numFmtId="199" fontId="15" fillId="20" borderId="20" xfId="0" applyNumberFormat="1" applyFont="1" applyFill="1" applyBorder="1" applyAlignment="1" applyProtection="1">
      <alignment horizontal="right"/>
      <protection/>
    </xf>
    <xf numFmtId="199" fontId="15" fillId="20" borderId="13" xfId="0" applyNumberFormat="1" applyFont="1" applyFill="1" applyBorder="1" applyAlignment="1" applyProtection="1">
      <alignment horizontal="right"/>
      <protection/>
    </xf>
    <xf numFmtId="199" fontId="15" fillId="28" borderId="13" xfId="0" applyNumberFormat="1" applyFont="1" applyFill="1" applyBorder="1" applyAlignment="1" applyProtection="1">
      <alignment horizontal="right"/>
      <protection/>
    </xf>
    <xf numFmtId="199" fontId="27" fillId="26" borderId="13" xfId="0" applyNumberFormat="1" applyFont="1" applyFill="1" applyBorder="1" applyAlignment="1" applyProtection="1">
      <alignment horizontal="right"/>
      <protection/>
    </xf>
    <xf numFmtId="199" fontId="2" fillId="27" borderId="0" xfId="0" applyNumberFormat="1" applyFont="1" applyFill="1" applyBorder="1" applyAlignment="1" applyProtection="1">
      <alignment horizontal="right"/>
      <protection/>
    </xf>
    <xf numFmtId="199" fontId="2" fillId="20" borderId="0" xfId="44" applyNumberFormat="1" applyFont="1" applyFill="1" applyBorder="1" applyAlignment="1" applyProtection="1">
      <alignment horizontal="right"/>
      <protection/>
    </xf>
    <xf numFmtId="199" fontId="12" fillId="30" borderId="13" xfId="0" applyNumberFormat="1" applyFont="1" applyFill="1" applyBorder="1" applyAlignment="1" applyProtection="1">
      <alignment horizontal="right"/>
      <protection/>
    </xf>
    <xf numFmtId="199" fontId="1" fillId="0" borderId="0" xfId="0" applyNumberFormat="1" applyFont="1" applyBorder="1" applyAlignment="1">
      <alignment/>
    </xf>
    <xf numFmtId="199" fontId="0" fillId="0" borderId="0" xfId="0" applyNumberFormat="1" applyAlignment="1">
      <alignment/>
    </xf>
    <xf numFmtId="199" fontId="1" fillId="0" borderId="0" xfId="0" applyNumberFormat="1" applyFont="1" applyAlignment="1">
      <alignment/>
    </xf>
    <xf numFmtId="199" fontId="15" fillId="26" borderId="13" xfId="0" applyNumberFormat="1" applyFont="1" applyFill="1" applyBorder="1" applyAlignment="1" applyProtection="1">
      <alignment/>
      <protection/>
    </xf>
    <xf numFmtId="199" fontId="2" fillId="24" borderId="0" xfId="0" applyNumberFormat="1" applyFont="1" applyFill="1" applyBorder="1" applyAlignment="1" applyProtection="1">
      <alignment/>
      <protection/>
    </xf>
    <xf numFmtId="199" fontId="18" fillId="26" borderId="0" xfId="0" applyNumberFormat="1" applyFont="1" applyFill="1" applyBorder="1" applyAlignment="1" applyProtection="1">
      <alignment horizontal="right"/>
      <protection/>
    </xf>
    <xf numFmtId="199" fontId="18" fillId="30" borderId="0" xfId="0" applyNumberFormat="1" applyFont="1" applyFill="1" applyBorder="1" applyAlignment="1" applyProtection="1">
      <alignment horizontal="right"/>
      <protection/>
    </xf>
    <xf numFmtId="199" fontId="15" fillId="26" borderId="13" xfId="0" applyNumberFormat="1" applyFont="1" applyFill="1" applyBorder="1" applyAlignment="1" applyProtection="1">
      <alignment horizontal="right"/>
      <protection/>
    </xf>
    <xf numFmtId="199" fontId="13" fillId="27" borderId="27" xfId="0" applyNumberFormat="1" applyFont="1" applyFill="1" applyBorder="1" applyAlignment="1" applyProtection="1">
      <alignment horizontal="right"/>
      <protection/>
    </xf>
    <xf numFmtId="199" fontId="13" fillId="20" borderId="27" xfId="0" applyNumberFormat="1" applyFont="1" applyFill="1" applyBorder="1" applyAlignment="1" applyProtection="1">
      <alignment horizontal="right"/>
      <protection/>
    </xf>
    <xf numFmtId="199" fontId="13" fillId="27" borderId="0" xfId="0" applyNumberFormat="1" applyFont="1" applyFill="1" applyBorder="1" applyAlignment="1" applyProtection="1">
      <alignment/>
      <protection/>
    </xf>
    <xf numFmtId="199" fontId="13" fillId="28" borderId="0" xfId="0" applyNumberFormat="1" applyFont="1" applyFill="1" applyBorder="1" applyAlignment="1" applyProtection="1">
      <alignment/>
      <protection/>
    </xf>
    <xf numFmtId="199" fontId="13" fillId="20" borderId="0" xfId="0" applyNumberFormat="1" applyFont="1" applyFill="1" applyBorder="1" applyAlignment="1" applyProtection="1">
      <alignment/>
      <protection/>
    </xf>
    <xf numFmtId="199" fontId="1" fillId="28" borderId="0" xfId="0" applyNumberFormat="1" applyFont="1" applyFill="1" applyBorder="1" applyAlignment="1">
      <alignment/>
    </xf>
    <xf numFmtId="199" fontId="1" fillId="28" borderId="0" xfId="0" applyNumberFormat="1" applyFont="1" applyFill="1" applyAlignment="1">
      <alignment/>
    </xf>
    <xf numFmtId="199" fontId="19" fillId="20" borderId="0" xfId="0" applyNumberFormat="1" applyFont="1" applyFill="1" applyBorder="1" applyAlignment="1" applyProtection="1">
      <alignment horizontal="right"/>
      <protection/>
    </xf>
    <xf numFmtId="199" fontId="2" fillId="20" borderId="12" xfId="0" applyNumberFormat="1" applyFont="1" applyFill="1" applyBorder="1" applyAlignment="1" applyProtection="1">
      <alignment horizontal="right"/>
      <protection/>
    </xf>
    <xf numFmtId="199" fontId="30" fillId="20" borderId="32" xfId="0" applyNumberFormat="1" applyFont="1" applyFill="1" applyBorder="1" applyAlignment="1" applyProtection="1">
      <alignment horizontal="right"/>
      <protection/>
    </xf>
    <xf numFmtId="180" fontId="18" fillId="26" borderId="11" xfId="69" applyNumberFormat="1" applyFont="1" applyFill="1" applyBorder="1" applyAlignment="1" applyProtection="1">
      <alignment horizontal="right"/>
      <protection/>
    </xf>
    <xf numFmtId="180" fontId="18" fillId="30" borderId="28" xfId="69" applyNumberFormat="1" applyFont="1" applyFill="1" applyBorder="1" applyAlignment="1" applyProtection="1">
      <alignment horizontal="right"/>
      <protection/>
    </xf>
    <xf numFmtId="199" fontId="2" fillId="28" borderId="12" xfId="0" applyNumberFormat="1" applyFont="1" applyFill="1" applyBorder="1" applyAlignment="1" applyProtection="1">
      <alignment horizontal="right"/>
      <protection/>
    </xf>
    <xf numFmtId="199" fontId="12" fillId="26" borderId="28" xfId="0" applyNumberFormat="1" applyFont="1" applyFill="1" applyBorder="1" applyAlignment="1" applyProtection="1">
      <alignment horizontal="right"/>
      <protection/>
    </xf>
    <xf numFmtId="199" fontId="12" fillId="25" borderId="21" xfId="0" applyNumberFormat="1" applyFont="1" applyFill="1" applyBorder="1" applyAlignment="1" applyProtection="1">
      <alignment horizontal="right"/>
      <protection/>
    </xf>
    <xf numFmtId="199" fontId="27" fillId="26" borderId="32" xfId="0" applyNumberFormat="1" applyFont="1" applyFill="1" applyBorder="1" applyAlignment="1" applyProtection="1">
      <alignment horizontal="right"/>
      <protection/>
    </xf>
    <xf numFmtId="199" fontId="27" fillId="25" borderId="32" xfId="0" applyNumberFormat="1" applyFont="1" applyFill="1" applyBorder="1" applyAlignment="1" applyProtection="1">
      <alignment horizontal="right"/>
      <protection/>
    </xf>
    <xf numFmtId="199" fontId="27" fillId="30" borderId="32" xfId="0" applyNumberFormat="1" applyFont="1" applyFill="1" applyBorder="1" applyAlignment="1" applyProtection="1">
      <alignment horizontal="right"/>
      <protection/>
    </xf>
    <xf numFmtId="199" fontId="12" fillId="25" borderId="10" xfId="0" applyNumberFormat="1" applyFont="1" applyFill="1" applyBorder="1" applyAlignment="1" applyProtection="1">
      <alignment horizontal="right"/>
      <protection/>
    </xf>
    <xf numFmtId="199" fontId="12" fillId="25" borderId="11" xfId="0" applyNumberFormat="1" applyFont="1" applyFill="1" applyBorder="1" applyAlignment="1" applyProtection="1">
      <alignment horizontal="right"/>
      <protection/>
    </xf>
    <xf numFmtId="199" fontId="12" fillId="20" borderId="28" xfId="0" applyNumberFormat="1" applyFont="1" applyFill="1" applyBorder="1" applyAlignment="1" applyProtection="1">
      <alignment horizontal="right"/>
      <protection/>
    </xf>
    <xf numFmtId="199" fontId="12" fillId="25" borderId="28" xfId="0" applyNumberFormat="1" applyFont="1" applyFill="1" applyBorder="1" applyAlignment="1" applyProtection="1">
      <alignment horizontal="right"/>
      <protection/>
    </xf>
    <xf numFmtId="199" fontId="12" fillId="30" borderId="28" xfId="0" applyNumberFormat="1" applyFont="1" applyFill="1" applyBorder="1" applyAlignment="1" applyProtection="1">
      <alignment horizontal="right"/>
      <protection/>
    </xf>
    <xf numFmtId="199" fontId="18" fillId="25" borderId="10" xfId="0" applyNumberFormat="1" applyFont="1" applyFill="1" applyBorder="1" applyAlignment="1" applyProtection="1">
      <alignment horizontal="right"/>
      <protection/>
    </xf>
    <xf numFmtId="199" fontId="18" fillId="20" borderId="13" xfId="0" applyNumberFormat="1" applyFont="1" applyFill="1" applyBorder="1" applyAlignment="1" applyProtection="1">
      <alignment horizontal="right"/>
      <protection/>
    </xf>
    <xf numFmtId="199" fontId="27" fillId="30" borderId="31" xfId="71" applyNumberFormat="1" applyFont="1" applyFill="1" applyBorder="1" applyAlignment="1" applyProtection="1">
      <alignment/>
      <protection/>
    </xf>
    <xf numFmtId="199" fontId="12" fillId="30" borderId="28" xfId="71" applyNumberFormat="1" applyFont="1" applyFill="1" applyBorder="1" applyAlignment="1" applyProtection="1">
      <alignment/>
      <protection/>
    </xf>
    <xf numFmtId="199" fontId="2" fillId="20" borderId="30" xfId="0" applyNumberFormat="1" applyFont="1" applyFill="1" applyBorder="1" applyAlignment="1" applyProtection="1">
      <alignment horizontal="right"/>
      <protection/>
    </xf>
    <xf numFmtId="199" fontId="12" fillId="26" borderId="27" xfId="71" applyNumberFormat="1" applyFont="1" applyFill="1" applyBorder="1" applyAlignment="1" applyProtection="1">
      <alignment horizontal="right"/>
      <protection/>
    </xf>
    <xf numFmtId="199" fontId="12" fillId="30" borderId="27" xfId="71" applyNumberFormat="1" applyFont="1" applyFill="1" applyBorder="1" applyAlignment="1" applyProtection="1">
      <alignment horizontal="right"/>
      <protection/>
    </xf>
    <xf numFmtId="199" fontId="12" fillId="25" borderId="36" xfId="71" applyNumberFormat="1" applyFont="1" applyFill="1" applyBorder="1" applyAlignment="1" applyProtection="1">
      <alignment horizontal="right"/>
      <protection/>
    </xf>
    <xf numFmtId="199" fontId="27" fillId="26" borderId="13" xfId="71" applyNumberFormat="1" applyFont="1" applyFill="1" applyBorder="1" applyAlignment="1" applyProtection="1">
      <alignment horizontal="right"/>
      <protection/>
    </xf>
    <xf numFmtId="199" fontId="27" fillId="30" borderId="13" xfId="71" applyNumberFormat="1" applyFont="1" applyFill="1" applyBorder="1" applyAlignment="1" applyProtection="1">
      <alignment horizontal="right"/>
      <protection/>
    </xf>
    <xf numFmtId="199" fontId="27" fillId="25" borderId="20" xfId="71" applyNumberFormat="1" applyFont="1" applyFill="1" applyBorder="1" applyAlignment="1" applyProtection="1">
      <alignment horizontal="right"/>
      <protection/>
    </xf>
    <xf numFmtId="199" fontId="27" fillId="26" borderId="0" xfId="71" applyNumberFormat="1" applyFont="1" applyFill="1" applyBorder="1" applyAlignment="1" applyProtection="1">
      <alignment horizontal="right"/>
      <protection/>
    </xf>
    <xf numFmtId="199" fontId="27" fillId="30" borderId="0" xfId="71" applyNumberFormat="1" applyFont="1" applyFill="1" applyBorder="1" applyAlignment="1" applyProtection="1">
      <alignment horizontal="right"/>
      <protection/>
    </xf>
    <xf numFmtId="199" fontId="15" fillId="25" borderId="30" xfId="0" applyNumberFormat="1" applyFont="1" applyFill="1" applyBorder="1" applyAlignment="1" applyProtection="1">
      <alignment horizontal="right"/>
      <protection/>
    </xf>
    <xf numFmtId="199" fontId="27" fillId="28" borderId="13" xfId="71" applyNumberFormat="1" applyFont="1" applyFill="1" applyBorder="1" applyAlignment="1" applyProtection="1">
      <alignment horizontal="right"/>
      <protection/>
    </xf>
    <xf numFmtId="199" fontId="27" fillId="25" borderId="21" xfId="71" applyNumberFormat="1" applyFont="1" applyFill="1" applyBorder="1" applyAlignment="1" applyProtection="1">
      <alignment horizontal="right"/>
      <protection/>
    </xf>
    <xf numFmtId="199" fontId="12" fillId="25" borderId="39" xfId="71" applyNumberFormat="1" applyFont="1" applyFill="1" applyBorder="1" applyAlignment="1" applyProtection="1">
      <alignment horizontal="right"/>
      <protection/>
    </xf>
    <xf numFmtId="199" fontId="12" fillId="25" borderId="27" xfId="71" applyNumberFormat="1" applyFont="1" applyFill="1" applyBorder="1" applyAlignment="1" applyProtection="1">
      <alignment horizontal="right"/>
      <protection/>
    </xf>
    <xf numFmtId="199" fontId="7" fillId="20" borderId="0" xfId="71" applyNumberFormat="1" applyFont="1" applyFill="1" applyAlignment="1" applyProtection="1">
      <alignment horizontal="right"/>
      <protection hidden="1"/>
    </xf>
    <xf numFmtId="199" fontId="27" fillId="25" borderId="35" xfId="71" applyNumberFormat="1" applyFont="1" applyFill="1" applyBorder="1" applyAlignment="1" applyProtection="1">
      <alignment horizontal="right"/>
      <protection/>
    </xf>
    <xf numFmtId="199" fontId="30" fillId="20" borderId="0" xfId="71" applyNumberFormat="1" applyFont="1" applyFill="1" applyAlignment="1" applyProtection="1">
      <alignment horizontal="right"/>
      <protection hidden="1"/>
    </xf>
    <xf numFmtId="199" fontId="27" fillId="25" borderId="13" xfId="71" applyNumberFormat="1" applyFont="1" applyFill="1" applyBorder="1" applyAlignment="1" applyProtection="1">
      <alignment horizontal="right"/>
      <protection/>
    </xf>
    <xf numFmtId="199" fontId="27" fillId="20" borderId="13" xfId="71" applyNumberFormat="1" applyFont="1" applyFill="1" applyBorder="1" applyAlignment="1" applyProtection="1">
      <alignment horizontal="right"/>
      <protection/>
    </xf>
    <xf numFmtId="199" fontId="7" fillId="20" borderId="0" xfId="71" applyNumberFormat="1" applyFont="1" applyFill="1" applyBorder="1" applyAlignment="1" applyProtection="1">
      <alignment horizontal="right"/>
      <protection hidden="1"/>
    </xf>
    <xf numFmtId="199" fontId="27" fillId="26" borderId="31" xfId="71" applyNumberFormat="1" applyFont="1" applyFill="1" applyBorder="1" applyAlignment="1" applyProtection="1">
      <alignment horizontal="right"/>
      <protection/>
    </xf>
    <xf numFmtId="199" fontId="15" fillId="30" borderId="12" xfId="71" applyNumberFormat="1" applyFont="1" applyFill="1" applyBorder="1" applyAlignment="1" applyProtection="1">
      <alignment/>
      <protection/>
    </xf>
    <xf numFmtId="199" fontId="27" fillId="25" borderId="37" xfId="71" applyNumberFormat="1" applyFont="1" applyFill="1" applyBorder="1" applyAlignment="1" applyProtection="1">
      <alignment horizontal="right"/>
      <protection/>
    </xf>
    <xf numFmtId="199" fontId="12" fillId="26" borderId="13" xfId="71" applyNumberFormat="1" applyFont="1" applyFill="1" applyBorder="1" applyAlignment="1" applyProtection="1">
      <alignment horizontal="right"/>
      <protection/>
    </xf>
    <xf numFmtId="199" fontId="12" fillId="30" borderId="13" xfId="71" applyNumberFormat="1" applyFont="1" applyFill="1" applyBorder="1" applyAlignment="1" applyProtection="1">
      <alignment/>
      <protection/>
    </xf>
    <xf numFmtId="199" fontId="12" fillId="25" borderId="20" xfId="71" applyNumberFormat="1" applyFont="1" applyFill="1" applyBorder="1" applyAlignment="1" applyProtection="1">
      <alignment horizontal="right"/>
      <protection/>
    </xf>
    <xf numFmtId="199" fontId="2" fillId="27" borderId="12" xfId="0" applyNumberFormat="1" applyFont="1" applyFill="1" applyBorder="1" applyAlignment="1" applyProtection="1">
      <alignment horizontal="right"/>
      <protection/>
    </xf>
    <xf numFmtId="199" fontId="15" fillId="25" borderId="12" xfId="0" applyNumberFormat="1" applyFont="1" applyFill="1" applyBorder="1" applyAlignment="1" applyProtection="1">
      <alignment horizontal="right"/>
      <protection/>
    </xf>
    <xf numFmtId="199" fontId="12" fillId="30" borderId="13" xfId="71" applyNumberFormat="1" applyFont="1" applyFill="1" applyBorder="1" applyAlignment="1" applyProtection="1">
      <alignment horizontal="right"/>
      <protection/>
    </xf>
    <xf numFmtId="199" fontId="12" fillId="26" borderId="28" xfId="71" applyNumberFormat="1" applyFont="1" applyFill="1" applyBorder="1" applyAlignment="1" applyProtection="1">
      <alignment horizontal="right"/>
      <protection/>
    </xf>
    <xf numFmtId="199" fontId="12" fillId="30" borderId="28" xfId="71" applyNumberFormat="1" applyFont="1" applyFill="1" applyBorder="1" applyAlignment="1" applyProtection="1">
      <alignment horizontal="right"/>
      <protection/>
    </xf>
    <xf numFmtId="199" fontId="12" fillId="25" borderId="21" xfId="71" applyNumberFormat="1" applyFont="1" applyFill="1" applyBorder="1" applyAlignment="1" applyProtection="1">
      <alignment horizontal="right"/>
      <protection/>
    </xf>
    <xf numFmtId="199" fontId="12" fillId="25" borderId="10" xfId="71" applyNumberFormat="1" applyFont="1" applyFill="1" applyBorder="1" applyAlignment="1" applyProtection="1">
      <alignment horizontal="right"/>
      <protection/>
    </xf>
    <xf numFmtId="199" fontId="12" fillId="25" borderId="13" xfId="71" applyNumberFormat="1" applyFont="1" applyFill="1" applyBorder="1" applyAlignment="1" applyProtection="1">
      <alignment horizontal="right"/>
      <protection/>
    </xf>
    <xf numFmtId="199" fontId="27" fillId="25" borderId="10" xfId="71" applyNumberFormat="1" applyFont="1" applyFill="1" applyBorder="1" applyAlignment="1" applyProtection="1">
      <alignment horizontal="right"/>
      <protection/>
    </xf>
    <xf numFmtId="199" fontId="12" fillId="25" borderId="28" xfId="71" applyNumberFormat="1" applyFont="1" applyFill="1" applyBorder="1" applyAlignment="1" applyProtection="1">
      <alignment horizontal="right"/>
      <protection/>
    </xf>
    <xf numFmtId="199" fontId="27" fillId="25" borderId="34" xfId="71" applyNumberFormat="1" applyFont="1" applyFill="1" applyBorder="1" applyAlignment="1" applyProtection="1">
      <alignment horizontal="right"/>
      <protection/>
    </xf>
    <xf numFmtId="199" fontId="27" fillId="25" borderId="31" xfId="71" applyNumberFormat="1" applyFont="1" applyFill="1" applyBorder="1" applyAlignment="1" applyProtection="1">
      <alignment horizontal="right"/>
      <protection/>
    </xf>
    <xf numFmtId="199" fontId="27" fillId="25" borderId="12" xfId="71" applyNumberFormat="1" applyFont="1" applyFill="1" applyBorder="1" applyAlignment="1" applyProtection="1">
      <alignment horizontal="right"/>
      <protection/>
    </xf>
    <xf numFmtId="199" fontId="27" fillId="30" borderId="31" xfId="71" applyNumberFormat="1" applyFont="1" applyFill="1" applyBorder="1" applyAlignment="1" applyProtection="1">
      <alignment horizontal="right"/>
      <protection/>
    </xf>
    <xf numFmtId="199" fontId="27" fillId="30" borderId="13" xfId="71" applyNumberFormat="1" applyFont="1" applyFill="1" applyBorder="1" applyAlignment="1" applyProtection="1">
      <alignment/>
      <protection/>
    </xf>
    <xf numFmtId="199" fontId="12" fillId="25" borderId="35" xfId="71" applyNumberFormat="1" applyFont="1" applyFill="1" applyBorder="1" applyAlignment="1" applyProtection="1">
      <alignment horizontal="right"/>
      <protection/>
    </xf>
    <xf numFmtId="199" fontId="9" fillId="26" borderId="0" xfId="0" applyNumberFormat="1" applyFont="1" applyFill="1" applyBorder="1" applyAlignment="1" applyProtection="1">
      <alignment horizontal="right"/>
      <protection/>
    </xf>
    <xf numFmtId="199" fontId="9" fillId="30" borderId="0" xfId="0" applyNumberFormat="1" applyFont="1" applyFill="1" applyBorder="1" applyAlignment="1" applyProtection="1">
      <alignment horizontal="right"/>
      <protection/>
    </xf>
    <xf numFmtId="199" fontId="9" fillId="25" borderId="0" xfId="0" applyNumberFormat="1" applyFont="1" applyFill="1" applyBorder="1" applyAlignment="1" applyProtection="1">
      <alignment horizontal="right"/>
      <protection/>
    </xf>
    <xf numFmtId="199" fontId="12" fillId="25" borderId="41" xfId="71" applyNumberFormat="1" applyFont="1" applyFill="1" applyBorder="1" applyAlignment="1" applyProtection="1">
      <alignment horizontal="right"/>
      <protection/>
    </xf>
    <xf numFmtId="199" fontId="12" fillId="26" borderId="0" xfId="69" applyNumberFormat="1" applyFont="1" applyFill="1" applyBorder="1" applyAlignment="1" applyProtection="1">
      <alignment horizontal="right"/>
      <protection/>
    </xf>
    <xf numFmtId="199" fontId="12" fillId="30" borderId="0" xfId="69" applyNumberFormat="1" applyFont="1" applyFill="1" applyBorder="1" applyAlignment="1" applyProtection="1">
      <alignment horizontal="right"/>
      <protection/>
    </xf>
    <xf numFmtId="199" fontId="27" fillId="26" borderId="12" xfId="71" applyNumberFormat="1" applyFont="1" applyFill="1" applyBorder="1" applyAlignment="1" applyProtection="1">
      <alignment horizontal="right"/>
      <protection/>
    </xf>
    <xf numFmtId="199" fontId="27" fillId="30" borderId="12" xfId="71" applyNumberFormat="1" applyFont="1" applyFill="1" applyBorder="1" applyAlignment="1" applyProtection="1">
      <alignment horizontal="right"/>
      <protection/>
    </xf>
    <xf numFmtId="199" fontId="9" fillId="26" borderId="0" xfId="0" applyNumberFormat="1" applyFont="1" applyFill="1" applyBorder="1" applyAlignment="1" applyProtection="1">
      <alignment/>
      <protection/>
    </xf>
    <xf numFmtId="199" fontId="9" fillId="30" borderId="0" xfId="0" applyNumberFormat="1" applyFont="1" applyFill="1" applyBorder="1" applyAlignment="1" applyProtection="1">
      <alignment/>
      <protection/>
    </xf>
    <xf numFmtId="199" fontId="27" fillId="26" borderId="13" xfId="71" applyNumberFormat="1" applyFont="1" applyFill="1" applyBorder="1" applyAlignment="1" applyProtection="1">
      <alignment/>
      <protection/>
    </xf>
    <xf numFmtId="199" fontId="27" fillId="25" borderId="20" xfId="71" applyNumberFormat="1" applyFont="1" applyFill="1" applyBorder="1" applyAlignment="1" applyProtection="1">
      <alignment/>
      <protection/>
    </xf>
    <xf numFmtId="199" fontId="15" fillId="26" borderId="0" xfId="0" applyNumberFormat="1" applyFont="1" applyFill="1" applyBorder="1" applyAlignment="1" applyProtection="1">
      <alignment/>
      <protection/>
    </xf>
    <xf numFmtId="199" fontId="12" fillId="26" borderId="0" xfId="71" applyNumberFormat="1" applyFont="1" applyFill="1" applyBorder="1" applyAlignment="1" applyProtection="1">
      <alignment/>
      <protection/>
    </xf>
    <xf numFmtId="199" fontId="12" fillId="30" borderId="0" xfId="71" applyNumberFormat="1" applyFont="1" applyFill="1" applyBorder="1" applyAlignment="1" applyProtection="1">
      <alignment/>
      <protection/>
    </xf>
    <xf numFmtId="199" fontId="12" fillId="25" borderId="0" xfId="71" applyNumberFormat="1" applyFont="1" applyFill="1" applyBorder="1" applyAlignment="1" applyProtection="1">
      <alignment/>
      <protection/>
    </xf>
    <xf numFmtId="199" fontId="9" fillId="25" borderId="0" xfId="0" applyNumberFormat="1" applyFont="1" applyFill="1" applyBorder="1" applyAlignment="1" applyProtection="1">
      <alignment/>
      <protection/>
    </xf>
    <xf numFmtId="199" fontId="27" fillId="25" borderId="35" xfId="71" applyNumberFormat="1" applyFont="1" applyFill="1" applyBorder="1" applyAlignment="1" applyProtection="1">
      <alignment/>
      <protection/>
    </xf>
    <xf numFmtId="199" fontId="27" fillId="25" borderId="0" xfId="0" applyNumberFormat="1" applyFont="1" applyFill="1" applyBorder="1" applyAlignment="1" applyProtection="1">
      <alignment/>
      <protection/>
    </xf>
    <xf numFmtId="199" fontId="27" fillId="25" borderId="13" xfId="71" applyNumberFormat="1" applyFont="1" applyFill="1" applyBorder="1" applyAlignment="1" applyProtection="1">
      <alignment/>
      <protection/>
    </xf>
    <xf numFmtId="199" fontId="2" fillId="20" borderId="0" xfId="0" applyNumberFormat="1" applyFont="1" applyFill="1" applyAlignment="1" applyProtection="1">
      <alignment/>
      <protection/>
    </xf>
    <xf numFmtId="199" fontId="27" fillId="25" borderId="38" xfId="71" applyNumberFormat="1" applyFont="1" applyFill="1" applyBorder="1" applyAlignment="1" applyProtection="1">
      <alignment horizontal="right"/>
      <protection/>
    </xf>
    <xf numFmtId="199" fontId="2" fillId="28" borderId="30" xfId="0" applyNumberFormat="1" applyFont="1" applyFill="1" applyBorder="1" applyAlignment="1" applyProtection="1">
      <alignment horizontal="right"/>
      <protection/>
    </xf>
    <xf numFmtId="199" fontId="27" fillId="30" borderId="27" xfId="71" applyNumberFormat="1" applyFont="1" applyFill="1" applyBorder="1" applyAlignment="1" applyProtection="1">
      <alignment horizontal="right"/>
      <protection/>
    </xf>
    <xf numFmtId="199" fontId="27" fillId="25" borderId="36" xfId="71" applyNumberFormat="1" applyFont="1" applyFill="1" applyBorder="1" applyAlignment="1" applyProtection="1">
      <alignment horizontal="right"/>
      <protection/>
    </xf>
    <xf numFmtId="199" fontId="36" fillId="25" borderId="0" xfId="0" applyNumberFormat="1" applyFont="1" applyFill="1" applyBorder="1" applyAlignment="1" applyProtection="1">
      <alignment horizontal="right"/>
      <protection/>
    </xf>
    <xf numFmtId="199" fontId="27" fillId="25" borderId="27" xfId="71" applyNumberFormat="1" applyFont="1" applyFill="1" applyBorder="1" applyAlignment="1" applyProtection="1">
      <alignment horizontal="right"/>
      <protection/>
    </xf>
    <xf numFmtId="199" fontId="27" fillId="25" borderId="22" xfId="71" applyNumberFormat="1" applyFont="1" applyFill="1" applyBorder="1" applyAlignment="1" applyProtection="1">
      <alignment horizontal="right"/>
      <protection/>
    </xf>
    <xf numFmtId="199" fontId="27" fillId="26" borderId="32" xfId="71" applyNumberFormat="1" applyFont="1" applyFill="1" applyBorder="1" applyAlignment="1" applyProtection="1">
      <alignment horizontal="right"/>
      <protection/>
    </xf>
    <xf numFmtId="199" fontId="27" fillId="30" borderId="32" xfId="71" applyNumberFormat="1" applyFont="1" applyFill="1" applyBorder="1" applyAlignment="1" applyProtection="1">
      <alignment horizontal="right"/>
      <protection/>
    </xf>
    <xf numFmtId="199" fontId="27" fillId="25" borderId="32" xfId="71" applyNumberFormat="1" applyFont="1" applyFill="1" applyBorder="1" applyAlignment="1" applyProtection="1">
      <alignment horizontal="right"/>
      <protection/>
    </xf>
    <xf numFmtId="199" fontId="12" fillId="25" borderId="0" xfId="69" applyNumberFormat="1" applyFont="1" applyFill="1" applyBorder="1" applyAlignment="1" applyProtection="1">
      <alignment horizontal="right"/>
      <protection/>
    </xf>
    <xf numFmtId="199" fontId="31" fillId="28" borderId="0" xfId="0" applyNumberFormat="1" applyFont="1" applyFill="1" applyBorder="1" applyAlignment="1">
      <alignment/>
    </xf>
    <xf numFmtId="199" fontId="31" fillId="28" borderId="0" xfId="0" applyNumberFormat="1" applyFont="1" applyFill="1" applyAlignment="1">
      <alignment/>
    </xf>
    <xf numFmtId="199" fontId="2" fillId="20" borderId="0" xfId="0" applyNumberFormat="1" applyFont="1" applyFill="1" applyBorder="1" applyAlignment="1" applyProtection="1">
      <alignment/>
      <protection/>
    </xf>
    <xf numFmtId="199" fontId="2" fillId="27" borderId="0" xfId="0" applyNumberFormat="1" applyFont="1" applyFill="1" applyBorder="1" applyAlignment="1" applyProtection="1">
      <alignment/>
      <protection/>
    </xf>
    <xf numFmtId="199" fontId="12" fillId="20" borderId="20" xfId="0" applyNumberFormat="1" applyFont="1" applyFill="1" applyBorder="1" applyAlignment="1" applyProtection="1">
      <alignment/>
      <protection/>
    </xf>
    <xf numFmtId="199" fontId="2" fillId="27" borderId="27" xfId="0" applyNumberFormat="1" applyFont="1" applyFill="1" applyBorder="1" applyAlignment="1" applyProtection="1">
      <alignment horizontal="right"/>
      <protection/>
    </xf>
    <xf numFmtId="199" fontId="2" fillId="28" borderId="27" xfId="0" applyNumberFormat="1" applyFont="1" applyFill="1" applyBorder="1" applyAlignment="1" applyProtection="1">
      <alignment horizontal="right"/>
      <protection/>
    </xf>
    <xf numFmtId="199" fontId="2" fillId="20" borderId="27" xfId="0" applyNumberFormat="1" applyFont="1" applyFill="1" applyBorder="1" applyAlignment="1" applyProtection="1">
      <alignment horizontal="right"/>
      <protection/>
    </xf>
    <xf numFmtId="199" fontId="2" fillId="27" borderId="30" xfId="0" applyNumberFormat="1" applyFont="1" applyFill="1" applyBorder="1" applyAlignment="1" applyProtection="1">
      <alignment horizontal="right"/>
      <protection/>
    </xf>
    <xf numFmtId="199" fontId="30" fillId="27" borderId="13" xfId="0" applyNumberFormat="1" applyFont="1" applyFill="1" applyBorder="1" applyAlignment="1" applyProtection="1">
      <alignment horizontal="right"/>
      <protection/>
    </xf>
    <xf numFmtId="199" fontId="30" fillId="28" borderId="13" xfId="0" applyNumberFormat="1" applyFont="1" applyFill="1" applyBorder="1" applyAlignment="1" applyProtection="1">
      <alignment horizontal="right"/>
      <protection/>
    </xf>
    <xf numFmtId="199" fontId="30" fillId="20" borderId="20" xfId="0" applyNumberFormat="1" applyFont="1" applyFill="1" applyBorder="1" applyAlignment="1" applyProtection="1">
      <alignment horizontal="right"/>
      <protection/>
    </xf>
    <xf numFmtId="199" fontId="23" fillId="20" borderId="0" xfId="0" applyNumberFormat="1" applyFont="1" applyFill="1" applyAlignment="1" applyProtection="1">
      <alignment/>
      <protection/>
    </xf>
    <xf numFmtId="199" fontId="30" fillId="20" borderId="35" xfId="0" applyNumberFormat="1" applyFont="1" applyFill="1" applyBorder="1" applyAlignment="1" applyProtection="1">
      <alignment horizontal="right"/>
      <protection/>
    </xf>
    <xf numFmtId="199" fontId="23" fillId="20" borderId="0" xfId="0" applyNumberFormat="1" applyFont="1" applyFill="1" applyAlignment="1" applyProtection="1">
      <alignment horizontal="right"/>
      <protection/>
    </xf>
    <xf numFmtId="199" fontId="30" fillId="20" borderId="13" xfId="0" applyNumberFormat="1" applyFont="1" applyFill="1" applyBorder="1" applyAlignment="1" applyProtection="1">
      <alignment horizontal="right"/>
      <protection/>
    </xf>
    <xf numFmtId="199" fontId="12" fillId="26" borderId="13" xfId="61" applyNumberFormat="1" applyFont="1" applyFill="1" applyBorder="1" applyAlignment="1" applyProtection="1">
      <alignment/>
      <protection/>
    </xf>
    <xf numFmtId="199" fontId="12" fillId="30" borderId="13" xfId="61" applyNumberFormat="1" applyFont="1" applyFill="1" applyBorder="1" applyAlignment="1" applyProtection="1">
      <alignment/>
      <protection/>
    </xf>
    <xf numFmtId="199" fontId="12" fillId="25" borderId="20" xfId="61" applyNumberFormat="1" applyFont="1" applyFill="1" applyBorder="1" applyAlignment="1" applyProtection="1">
      <alignment/>
      <protection/>
    </xf>
    <xf numFmtId="199" fontId="30" fillId="27" borderId="0" xfId="61" applyNumberFormat="1" applyFont="1" applyFill="1" applyBorder="1" applyAlignment="1" applyProtection="1">
      <alignment/>
      <protection/>
    </xf>
    <xf numFmtId="199" fontId="30" fillId="28" borderId="0" xfId="61" applyNumberFormat="1" applyFont="1" applyFill="1" applyBorder="1" applyAlignment="1" applyProtection="1">
      <alignment/>
      <protection/>
    </xf>
    <xf numFmtId="199" fontId="30" fillId="20" borderId="0" xfId="61" applyNumberFormat="1" applyFont="1" applyFill="1" applyBorder="1" applyAlignment="1" applyProtection="1">
      <alignment/>
      <protection/>
    </xf>
    <xf numFmtId="199" fontId="15" fillId="26" borderId="0" xfId="61" applyNumberFormat="1" applyFont="1" applyFill="1" applyBorder="1" applyAlignment="1" applyProtection="1">
      <alignment horizontal="left"/>
      <protection/>
    </xf>
    <xf numFmtId="199" fontId="2" fillId="28" borderId="0" xfId="61" applyNumberFormat="1" applyFont="1" applyFill="1" applyBorder="1" applyAlignment="1" applyProtection="1">
      <alignment/>
      <protection/>
    </xf>
    <xf numFmtId="199" fontId="15" fillId="25" borderId="0" xfId="61" applyNumberFormat="1" applyFont="1" applyFill="1" applyBorder="1" applyAlignment="1" applyProtection="1">
      <alignment horizontal="left"/>
      <protection/>
    </xf>
    <xf numFmtId="199" fontId="12" fillId="30" borderId="13" xfId="61" applyNumberFormat="1" applyFont="1" applyFill="1" applyBorder="1" applyAlignment="1" applyProtection="1">
      <alignment/>
      <protection/>
    </xf>
    <xf numFmtId="199" fontId="18" fillId="30" borderId="13" xfId="61" applyNumberFormat="1" applyFont="1" applyFill="1" applyBorder="1" applyAlignment="1" applyProtection="1">
      <alignment/>
      <protection/>
    </xf>
    <xf numFmtId="199" fontId="18" fillId="25" borderId="20" xfId="61" applyNumberFormat="1" applyFont="1" applyFill="1" applyBorder="1" applyAlignment="1" applyProtection="1">
      <alignment/>
      <protection/>
    </xf>
    <xf numFmtId="199" fontId="19" fillId="25" borderId="20" xfId="61" applyNumberFormat="1" applyFont="1" applyFill="1" applyBorder="1" applyAlignment="1" applyProtection="1">
      <alignment/>
      <protection/>
    </xf>
    <xf numFmtId="199" fontId="30" fillId="27" borderId="0" xfId="61" applyNumberFormat="1" applyFont="1" applyFill="1" applyBorder="1" applyAlignment="1" applyProtection="1">
      <alignment/>
      <protection/>
    </xf>
    <xf numFmtId="199" fontId="13" fillId="27" borderId="0" xfId="61" applyNumberFormat="1" applyFont="1" applyFill="1" applyBorder="1" applyAlignment="1" applyProtection="1">
      <alignment/>
      <protection/>
    </xf>
    <xf numFmtId="199" fontId="13" fillId="28" borderId="0" xfId="61" applyNumberFormat="1" applyFont="1" applyFill="1" applyBorder="1" applyAlignment="1" applyProtection="1">
      <alignment/>
      <protection/>
    </xf>
    <xf numFmtId="199" fontId="13" fillId="20" borderId="0" xfId="61" applyNumberFormat="1" applyFont="1" applyFill="1" applyBorder="1" applyAlignment="1" applyProtection="1">
      <alignment/>
      <protection/>
    </xf>
    <xf numFmtId="199" fontId="15" fillId="26" borderId="13" xfId="61" applyNumberFormat="1" applyFont="1" applyFill="1" applyBorder="1" applyAlignment="1" applyProtection="1">
      <alignment/>
      <protection/>
    </xf>
    <xf numFmtId="199" fontId="15" fillId="30" borderId="13" xfId="61" applyNumberFormat="1" applyFont="1" applyFill="1" applyBorder="1" applyAlignment="1" applyProtection="1">
      <alignment/>
      <protection/>
    </xf>
    <xf numFmtId="199" fontId="15" fillId="20" borderId="20" xfId="61" applyNumberFormat="1" applyFont="1" applyFill="1" applyBorder="1" applyAlignment="1" applyProtection="1">
      <alignment/>
      <protection/>
    </xf>
    <xf numFmtId="199" fontId="13" fillId="27" borderId="27" xfId="61" applyNumberFormat="1" applyFont="1" applyFill="1" applyBorder="1" applyAlignment="1" applyProtection="1">
      <alignment/>
      <protection/>
    </xf>
    <xf numFmtId="199" fontId="12" fillId="30" borderId="27" xfId="61" applyNumberFormat="1" applyFont="1" applyFill="1" applyBorder="1" applyAlignment="1" applyProtection="1">
      <alignment/>
      <protection/>
    </xf>
    <xf numFmtId="199" fontId="13" fillId="20" borderId="27" xfId="61" applyNumberFormat="1" applyFont="1" applyFill="1" applyBorder="1" applyAlignment="1" applyProtection="1">
      <alignment/>
      <protection/>
    </xf>
    <xf numFmtId="199" fontId="12" fillId="30" borderId="0" xfId="61" applyNumberFormat="1" applyFont="1" applyFill="1" applyBorder="1" applyAlignment="1" applyProtection="1">
      <alignment/>
      <protection/>
    </xf>
    <xf numFmtId="199" fontId="30" fillId="28" borderId="0" xfId="61" applyNumberFormat="1" applyFont="1" applyFill="1" applyBorder="1" applyAlignment="1" applyProtection="1">
      <alignment/>
      <protection/>
    </xf>
    <xf numFmtId="199" fontId="2" fillId="24" borderId="0" xfId="61" applyNumberFormat="1" applyFont="1" applyFill="1" applyBorder="1" applyAlignment="1" applyProtection="1">
      <alignment/>
      <protection/>
    </xf>
    <xf numFmtId="199" fontId="17" fillId="24" borderId="0" xfId="61" applyNumberFormat="1" applyFont="1" applyFill="1" applyAlignment="1">
      <alignment/>
    </xf>
    <xf numFmtId="199" fontId="2" fillId="28" borderId="0" xfId="61" applyNumberFormat="1" applyFont="1" applyFill="1" applyAlignment="1">
      <alignment/>
    </xf>
    <xf numFmtId="199" fontId="2" fillId="28" borderId="0" xfId="61" applyNumberFormat="1" applyFont="1" applyFill="1" applyAlignment="1" applyProtection="1">
      <alignment/>
      <protection/>
    </xf>
    <xf numFmtId="199" fontId="9" fillId="26" borderId="0" xfId="61" applyNumberFormat="1" applyFont="1" applyFill="1" applyBorder="1" applyAlignment="1" applyProtection="1">
      <alignment horizontal="center"/>
      <protection/>
    </xf>
    <xf numFmtId="199" fontId="9" fillId="25" borderId="0" xfId="61" applyNumberFormat="1" applyFont="1" applyFill="1" applyBorder="1" applyAlignment="1" applyProtection="1">
      <alignment horizontal="center"/>
      <protection/>
    </xf>
    <xf numFmtId="199" fontId="1" fillId="20" borderId="0" xfId="61" applyNumberFormat="1" applyFont="1" applyFill="1" applyBorder="1" applyAlignment="1" applyProtection="1">
      <alignment/>
      <protection/>
    </xf>
    <xf numFmtId="199" fontId="2" fillId="27" borderId="0" xfId="61" applyNumberFormat="1" applyFont="1" applyFill="1" applyBorder="1" applyAlignment="1" applyProtection="1">
      <alignment/>
      <protection/>
    </xf>
    <xf numFmtId="199" fontId="2" fillId="20" borderId="0" xfId="61" applyNumberFormat="1" applyFont="1" applyFill="1" applyBorder="1" applyAlignment="1" applyProtection="1">
      <alignment/>
      <protection/>
    </xf>
    <xf numFmtId="199" fontId="12" fillId="30" borderId="13" xfId="61" applyNumberFormat="1" applyFont="1" applyFill="1" applyBorder="1" applyAlignment="1" applyProtection="1">
      <alignment horizontal="right"/>
      <protection/>
    </xf>
    <xf numFmtId="199" fontId="12" fillId="25" borderId="20" xfId="61" applyNumberFormat="1" applyFont="1" applyFill="1" applyBorder="1" applyAlignment="1" applyProtection="1">
      <alignment horizontal="right"/>
      <protection/>
    </xf>
    <xf numFmtId="199" fontId="30" fillId="27" borderId="0" xfId="61" applyNumberFormat="1" applyFont="1" applyFill="1" applyBorder="1" applyAlignment="1" applyProtection="1">
      <alignment horizontal="right"/>
      <protection/>
    </xf>
    <xf numFmtId="199" fontId="30" fillId="28" borderId="0" xfId="61" applyNumberFormat="1" applyFont="1" applyFill="1" applyBorder="1" applyAlignment="1" applyProtection="1">
      <alignment horizontal="right"/>
      <protection/>
    </xf>
    <xf numFmtId="199" fontId="30" fillId="20" borderId="0" xfId="61" applyNumberFormat="1" applyFont="1" applyFill="1" applyBorder="1" applyAlignment="1" applyProtection="1">
      <alignment horizontal="right"/>
      <protection/>
    </xf>
    <xf numFmtId="199" fontId="15" fillId="26" borderId="0" xfId="61" applyNumberFormat="1" applyFont="1" applyFill="1" applyBorder="1" applyAlignment="1" applyProtection="1">
      <alignment horizontal="right"/>
      <protection/>
    </xf>
    <xf numFmtId="199" fontId="2" fillId="28" borderId="0" xfId="61" applyNumberFormat="1" applyFont="1" applyFill="1" applyBorder="1" applyAlignment="1" applyProtection="1">
      <alignment horizontal="right"/>
      <protection/>
    </xf>
    <xf numFmtId="199" fontId="15" fillId="25" borderId="0" xfId="61" applyNumberFormat="1" applyFont="1" applyFill="1" applyBorder="1" applyAlignment="1" applyProtection="1">
      <alignment horizontal="right"/>
      <protection/>
    </xf>
    <xf numFmtId="199" fontId="12" fillId="30" borderId="13" xfId="61" applyNumberFormat="1" applyFont="1" applyFill="1" applyBorder="1" applyAlignment="1" applyProtection="1">
      <alignment horizontal="right"/>
      <protection/>
    </xf>
    <xf numFmtId="199" fontId="18" fillId="30" borderId="13" xfId="61" applyNumberFormat="1" applyFont="1" applyFill="1" applyBorder="1" applyAlignment="1" applyProtection="1">
      <alignment horizontal="right"/>
      <protection/>
    </xf>
    <xf numFmtId="199" fontId="18" fillId="25" borderId="20" xfId="61" applyNumberFormat="1" applyFont="1" applyFill="1" applyBorder="1" applyAlignment="1" applyProtection="1">
      <alignment horizontal="right"/>
      <protection/>
    </xf>
    <xf numFmtId="199" fontId="19" fillId="25" borderId="20" xfId="61" applyNumberFormat="1" applyFont="1" applyFill="1" applyBorder="1" applyAlignment="1" applyProtection="1">
      <alignment horizontal="right"/>
      <protection/>
    </xf>
    <xf numFmtId="199" fontId="30" fillId="27" borderId="0" xfId="61" applyNumberFormat="1" applyFont="1" applyFill="1" applyBorder="1" applyAlignment="1" applyProtection="1">
      <alignment horizontal="right"/>
      <protection/>
    </xf>
    <xf numFmtId="199" fontId="13" fillId="27" borderId="0" xfId="61" applyNumberFormat="1" applyFont="1" applyFill="1" applyBorder="1" applyAlignment="1" applyProtection="1">
      <alignment horizontal="right"/>
      <protection/>
    </xf>
    <xf numFmtId="199" fontId="13" fillId="28" borderId="0" xfId="61" applyNumberFormat="1" applyFont="1" applyFill="1" applyBorder="1" applyAlignment="1" applyProtection="1">
      <alignment horizontal="right"/>
      <protection/>
    </xf>
    <xf numFmtId="199" fontId="13" fillId="20" borderId="0" xfId="61" applyNumberFormat="1" applyFont="1" applyFill="1" applyBorder="1" applyAlignment="1" applyProtection="1">
      <alignment horizontal="right"/>
      <protection/>
    </xf>
    <xf numFmtId="199" fontId="12" fillId="30" borderId="0" xfId="61" applyNumberFormat="1" applyFont="1" applyFill="1" applyBorder="1" applyAlignment="1" applyProtection="1">
      <alignment horizontal="right"/>
      <protection/>
    </xf>
    <xf numFmtId="199" fontId="30" fillId="28" borderId="0" xfId="61" applyNumberFormat="1" applyFont="1" applyFill="1" applyBorder="1" applyAlignment="1" applyProtection="1">
      <alignment horizontal="right"/>
      <protection/>
    </xf>
    <xf numFmtId="199" fontId="15" fillId="30" borderId="13" xfId="61" applyNumberFormat="1" applyFont="1" applyFill="1" applyBorder="1" applyAlignment="1" applyProtection="1">
      <alignment horizontal="right"/>
      <protection/>
    </xf>
    <xf numFmtId="199" fontId="15" fillId="25" borderId="20" xfId="61" applyNumberFormat="1" applyFont="1" applyFill="1" applyBorder="1" applyAlignment="1" applyProtection="1">
      <alignment horizontal="right"/>
      <protection/>
    </xf>
    <xf numFmtId="199" fontId="15" fillId="20" borderId="20" xfId="61" applyNumberFormat="1" applyFont="1" applyFill="1" applyBorder="1" applyAlignment="1" applyProtection="1">
      <alignment horizontal="right"/>
      <protection/>
    </xf>
    <xf numFmtId="199" fontId="30" fillId="27" borderId="0" xfId="61" applyNumberFormat="1" applyFont="1" applyFill="1" applyBorder="1" applyAlignment="1" applyProtection="1">
      <alignment/>
      <protection/>
    </xf>
    <xf numFmtId="199" fontId="2" fillId="27" borderId="0" xfId="61" applyNumberFormat="1" applyFont="1" applyFill="1" applyBorder="1" applyAlignment="1" applyProtection="1">
      <alignment horizontal="right"/>
      <protection/>
    </xf>
    <xf numFmtId="199" fontId="2" fillId="20" borderId="0" xfId="61" applyNumberFormat="1" applyFont="1" applyFill="1" applyBorder="1" applyAlignment="1" applyProtection="1">
      <alignment horizontal="right"/>
      <protection/>
    </xf>
    <xf numFmtId="199" fontId="30" fillId="28" borderId="0" xfId="61" applyNumberFormat="1" applyFont="1" applyFill="1" applyBorder="1" applyAlignment="1" applyProtection="1">
      <alignment/>
      <protection/>
    </xf>
    <xf numFmtId="199" fontId="12" fillId="25" borderId="35" xfId="61" applyNumberFormat="1" applyFont="1" applyFill="1" applyBorder="1" applyAlignment="1" applyProtection="1">
      <alignment/>
      <protection/>
    </xf>
    <xf numFmtId="199" fontId="2" fillId="20" borderId="0" xfId="61" applyNumberFormat="1" applyFont="1" applyFill="1" applyAlignment="1" applyProtection="1">
      <alignment/>
      <protection/>
    </xf>
    <xf numFmtId="199" fontId="12" fillId="25" borderId="13" xfId="61" applyNumberFormat="1" applyFont="1" applyFill="1" applyBorder="1" applyAlignment="1" applyProtection="1">
      <alignment/>
      <protection/>
    </xf>
    <xf numFmtId="199" fontId="30" fillId="20" borderId="0" xfId="61" applyNumberFormat="1" applyFont="1" applyFill="1" applyAlignment="1" applyProtection="1">
      <alignment/>
      <protection/>
    </xf>
    <xf numFmtId="199" fontId="15" fillId="20" borderId="0" xfId="46" applyNumberFormat="1" applyFont="1" applyFill="1" applyBorder="1" applyAlignment="1" applyProtection="1">
      <alignment/>
      <protection/>
    </xf>
    <xf numFmtId="199" fontId="19" fillId="20" borderId="0" xfId="61" applyNumberFormat="1" applyFont="1" applyFill="1" applyAlignment="1" applyProtection="1">
      <alignment/>
      <protection/>
    </xf>
    <xf numFmtId="199" fontId="18" fillId="25" borderId="13" xfId="61" applyNumberFormat="1" applyFont="1" applyFill="1" applyBorder="1" applyAlignment="1" applyProtection="1">
      <alignment/>
      <protection/>
    </xf>
    <xf numFmtId="199" fontId="18" fillId="30" borderId="13" xfId="61" applyNumberFormat="1" applyFont="1" applyFill="1" applyBorder="1" applyAlignment="1" applyProtection="1">
      <alignment/>
      <protection/>
    </xf>
    <xf numFmtId="199" fontId="19" fillId="25" borderId="13" xfId="61" applyNumberFormat="1" applyFont="1" applyFill="1" applyBorder="1" applyAlignment="1" applyProtection="1">
      <alignment/>
      <protection/>
    </xf>
    <xf numFmtId="199" fontId="30" fillId="20" borderId="0" xfId="61" applyNumberFormat="1" applyFont="1" applyFill="1" applyBorder="1" applyAlignment="1" applyProtection="1">
      <alignment/>
      <protection/>
    </xf>
    <xf numFmtId="199" fontId="15" fillId="25" borderId="35" xfId="61" applyNumberFormat="1" applyFont="1" applyFill="1" applyBorder="1" applyAlignment="1" applyProtection="1">
      <alignment/>
      <protection/>
    </xf>
    <xf numFmtId="199" fontId="13" fillId="20" borderId="0" xfId="61" applyNumberFormat="1" applyFont="1" applyFill="1" applyAlignment="1" applyProtection="1">
      <alignment/>
      <protection/>
    </xf>
    <xf numFmtId="199" fontId="15" fillId="25" borderId="13" xfId="61" applyNumberFormat="1" applyFont="1" applyFill="1" applyBorder="1" applyAlignment="1" applyProtection="1">
      <alignment/>
      <protection/>
    </xf>
    <xf numFmtId="199" fontId="15" fillId="20" borderId="13" xfId="61" applyNumberFormat="1" applyFont="1" applyFill="1" applyBorder="1" applyAlignment="1" applyProtection="1">
      <alignment/>
      <protection/>
    </xf>
    <xf numFmtId="199" fontId="13" fillId="20" borderId="0" xfId="46" applyNumberFormat="1" applyFont="1" applyFill="1" applyBorder="1" applyAlignment="1" applyProtection="1">
      <alignment/>
      <protection/>
    </xf>
    <xf numFmtId="199" fontId="9" fillId="20" borderId="0" xfId="61" applyNumberFormat="1" applyFont="1" applyFill="1" applyAlignment="1" applyProtection="1">
      <alignment/>
      <protection/>
    </xf>
    <xf numFmtId="199" fontId="1" fillId="20" borderId="0" xfId="61" applyNumberFormat="1" applyFont="1" applyFill="1" applyAlignment="1" applyProtection="1">
      <alignment/>
      <protection/>
    </xf>
    <xf numFmtId="199" fontId="2" fillId="20" borderId="0" xfId="46" applyNumberFormat="1" applyFont="1" applyFill="1" applyBorder="1" applyAlignment="1" applyProtection="1">
      <alignment/>
      <protection/>
    </xf>
    <xf numFmtId="199" fontId="2" fillId="20" borderId="0" xfId="61" applyNumberFormat="1" applyFont="1" applyFill="1" applyAlignment="1" applyProtection="1">
      <alignment horizontal="right"/>
      <protection/>
    </xf>
    <xf numFmtId="199" fontId="12" fillId="25" borderId="13" xfId="61" applyNumberFormat="1" applyFont="1" applyFill="1" applyBorder="1" applyAlignment="1" applyProtection="1">
      <alignment horizontal="right"/>
      <protection/>
    </xf>
    <xf numFmtId="199" fontId="30" fillId="20" borderId="0" xfId="61" applyNumberFormat="1" applyFont="1" applyFill="1" applyAlignment="1" applyProtection="1">
      <alignment horizontal="right"/>
      <protection/>
    </xf>
    <xf numFmtId="199" fontId="15" fillId="20" borderId="0" xfId="46" applyNumberFormat="1" applyFont="1" applyFill="1" applyBorder="1" applyAlignment="1" applyProtection="1">
      <alignment horizontal="right"/>
      <protection/>
    </xf>
    <xf numFmtId="199" fontId="19" fillId="20" borderId="0" xfId="61" applyNumberFormat="1" applyFont="1" applyFill="1" applyAlignment="1" applyProtection="1">
      <alignment horizontal="right"/>
      <protection/>
    </xf>
    <xf numFmtId="199" fontId="18" fillId="25" borderId="13" xfId="61" applyNumberFormat="1" applyFont="1" applyFill="1" applyBorder="1" applyAlignment="1" applyProtection="1">
      <alignment horizontal="right"/>
      <protection/>
    </xf>
    <xf numFmtId="199" fontId="18" fillId="30" borderId="13" xfId="61" applyNumberFormat="1" applyFont="1" applyFill="1" applyBorder="1" applyAlignment="1" applyProtection="1">
      <alignment horizontal="right"/>
      <protection/>
    </xf>
    <xf numFmtId="199" fontId="19" fillId="25" borderId="13" xfId="61" applyNumberFormat="1" applyFont="1" applyFill="1" applyBorder="1" applyAlignment="1" applyProtection="1">
      <alignment horizontal="right"/>
      <protection/>
    </xf>
    <xf numFmtId="199" fontId="13" fillId="20" borderId="0" xfId="61" applyNumberFormat="1" applyFont="1" applyFill="1" applyAlignment="1" applyProtection="1">
      <alignment horizontal="right"/>
      <protection/>
    </xf>
    <xf numFmtId="199" fontId="12" fillId="20" borderId="0" xfId="46" applyNumberFormat="1" applyFont="1" applyFill="1" applyBorder="1" applyAlignment="1" applyProtection="1">
      <alignment horizontal="right"/>
      <protection/>
    </xf>
    <xf numFmtId="199" fontId="12" fillId="20" borderId="13" xfId="61" applyNumberFormat="1" applyFont="1" applyFill="1" applyBorder="1" applyAlignment="1" applyProtection="1">
      <alignment horizontal="right"/>
      <protection/>
    </xf>
    <xf numFmtId="199" fontId="13" fillId="20" borderId="0" xfId="46" applyNumberFormat="1" applyFont="1" applyFill="1" applyBorder="1" applyAlignment="1" applyProtection="1">
      <alignment horizontal="right"/>
      <protection/>
    </xf>
    <xf numFmtId="199" fontId="15" fillId="25" borderId="13" xfId="61" applyNumberFormat="1" applyFont="1" applyFill="1" applyBorder="1" applyAlignment="1" applyProtection="1">
      <alignment horizontal="right"/>
      <protection/>
    </xf>
    <xf numFmtId="199" fontId="15" fillId="20" borderId="13" xfId="61" applyNumberFormat="1" applyFont="1" applyFill="1" applyBorder="1" applyAlignment="1" applyProtection="1">
      <alignment horizontal="right"/>
      <protection/>
    </xf>
    <xf numFmtId="199" fontId="2" fillId="20" borderId="0" xfId="46" applyNumberFormat="1" applyFont="1" applyFill="1" applyBorder="1" applyAlignment="1" applyProtection="1">
      <alignment horizontal="right"/>
      <protection/>
    </xf>
    <xf numFmtId="199" fontId="12" fillId="26" borderId="13" xfId="61" applyNumberFormat="1" applyFont="1" applyFill="1" applyBorder="1" applyAlignment="1" applyProtection="1">
      <alignment horizontal="right"/>
      <protection/>
    </xf>
    <xf numFmtId="199" fontId="18" fillId="26" borderId="13" xfId="61" applyNumberFormat="1" applyFont="1" applyFill="1" applyBorder="1" applyAlignment="1" applyProtection="1">
      <alignment horizontal="right"/>
      <protection/>
    </xf>
    <xf numFmtId="199" fontId="13" fillId="27" borderId="27" xfId="61" applyNumberFormat="1" applyFont="1" applyFill="1" applyBorder="1" applyAlignment="1" applyProtection="1">
      <alignment horizontal="right"/>
      <protection/>
    </xf>
    <xf numFmtId="199" fontId="12" fillId="30" borderId="27" xfId="61" applyNumberFormat="1" applyFont="1" applyFill="1" applyBorder="1" applyAlignment="1" applyProtection="1">
      <alignment horizontal="right"/>
      <protection/>
    </xf>
    <xf numFmtId="199" fontId="13" fillId="20" borderId="27" xfId="61" applyNumberFormat="1" applyFont="1" applyFill="1" applyBorder="1" applyAlignment="1" applyProtection="1">
      <alignment horizontal="right"/>
      <protection/>
    </xf>
    <xf numFmtId="199" fontId="13" fillId="27" borderId="0" xfId="61" applyNumberFormat="1" applyFont="1" applyFill="1" applyBorder="1" applyAlignment="1" applyProtection="1">
      <alignment/>
      <protection/>
    </xf>
    <xf numFmtId="199" fontId="13" fillId="28" borderId="0" xfId="61" applyNumberFormat="1" applyFont="1" applyFill="1" applyBorder="1" applyAlignment="1" applyProtection="1">
      <alignment/>
      <protection/>
    </xf>
    <xf numFmtId="199" fontId="13" fillId="20" borderId="0" xfId="61" applyNumberFormat="1" applyFont="1" applyFill="1" applyBorder="1" applyAlignment="1" applyProtection="1">
      <alignment/>
      <protection/>
    </xf>
    <xf numFmtId="199" fontId="2" fillId="24" borderId="0" xfId="61" applyNumberFormat="1" applyFont="1" applyFill="1" applyBorder="1" applyAlignment="1" applyProtection="1">
      <alignment/>
      <protection/>
    </xf>
    <xf numFmtId="199" fontId="2" fillId="28" borderId="0" xfId="61" applyNumberFormat="1" applyFont="1" applyFill="1" applyBorder="1" applyAlignment="1" applyProtection="1">
      <alignment/>
      <protection/>
    </xf>
    <xf numFmtId="199" fontId="2" fillId="28" borderId="0" xfId="61" applyNumberFormat="1" applyFont="1" applyFill="1" applyAlignment="1" applyProtection="1">
      <alignment/>
      <protection/>
    </xf>
    <xf numFmtId="199" fontId="15" fillId="26" borderId="13" xfId="61" applyNumberFormat="1" applyFont="1" applyFill="1" applyBorder="1" applyAlignment="1" applyProtection="1">
      <alignment horizontal="right"/>
      <protection/>
    </xf>
    <xf numFmtId="199" fontId="27" fillId="26" borderId="13" xfId="61" applyNumberFormat="1" applyFont="1" applyFill="1" applyBorder="1" applyAlignment="1" applyProtection="1">
      <alignment horizontal="right"/>
      <protection/>
    </xf>
    <xf numFmtId="199" fontId="27" fillId="30" borderId="13" xfId="61" applyNumberFormat="1" applyFont="1" applyFill="1" applyBorder="1" applyAlignment="1" applyProtection="1">
      <alignment horizontal="right"/>
      <protection/>
    </xf>
    <xf numFmtId="199" fontId="27" fillId="20" borderId="20" xfId="61" applyNumberFormat="1" applyFont="1" applyFill="1" applyBorder="1" applyAlignment="1" applyProtection="1">
      <alignment horizontal="right"/>
      <protection/>
    </xf>
    <xf numFmtId="199" fontId="27" fillId="26" borderId="13" xfId="61" applyNumberFormat="1" applyFont="1" applyFill="1" applyBorder="1" applyAlignment="1" applyProtection="1">
      <alignment horizontal="right"/>
      <protection/>
    </xf>
    <xf numFmtId="199" fontId="12" fillId="25" borderId="35" xfId="61" applyNumberFormat="1" applyFont="1" applyFill="1" applyBorder="1" applyAlignment="1" applyProtection="1">
      <alignment horizontal="right"/>
      <protection/>
    </xf>
    <xf numFmtId="199" fontId="18" fillId="25" borderId="35" xfId="61" applyNumberFormat="1" applyFont="1" applyFill="1" applyBorder="1" applyAlignment="1" applyProtection="1">
      <alignment horizontal="right"/>
      <protection/>
    </xf>
    <xf numFmtId="199" fontId="15" fillId="25" borderId="35" xfId="61" applyNumberFormat="1" applyFont="1" applyFill="1" applyBorder="1" applyAlignment="1" applyProtection="1">
      <alignment horizontal="right"/>
      <protection/>
    </xf>
    <xf numFmtId="199" fontId="15" fillId="26" borderId="13" xfId="61" applyNumberFormat="1" applyFont="1" applyFill="1" applyBorder="1" applyAlignment="1" applyProtection="1">
      <alignment horizontal="right"/>
      <protection/>
    </xf>
    <xf numFmtId="199" fontId="27" fillId="25" borderId="35" xfId="61" applyNumberFormat="1" applyFont="1" applyFill="1" applyBorder="1" applyAlignment="1" applyProtection="1">
      <alignment horizontal="right"/>
      <protection/>
    </xf>
    <xf numFmtId="199" fontId="27" fillId="25" borderId="13" xfId="61" applyNumberFormat="1" applyFont="1" applyFill="1" applyBorder="1" applyAlignment="1" applyProtection="1">
      <alignment horizontal="right"/>
      <protection/>
    </xf>
    <xf numFmtId="199" fontId="27" fillId="20" borderId="13" xfId="61" applyNumberFormat="1" applyFont="1" applyFill="1" applyBorder="1" applyAlignment="1" applyProtection="1">
      <alignment horizontal="right"/>
      <protection/>
    </xf>
    <xf numFmtId="199" fontId="12" fillId="31" borderId="13" xfId="61" applyNumberFormat="1" applyFont="1" applyFill="1" applyBorder="1" applyAlignment="1" applyProtection="1">
      <alignment horizontal="right"/>
      <protection/>
    </xf>
    <xf numFmtId="199" fontId="30" fillId="6" borderId="0" xfId="61" applyNumberFormat="1" applyFont="1" applyFill="1" applyBorder="1" applyAlignment="1" applyProtection="1">
      <alignment horizontal="right"/>
      <protection/>
    </xf>
    <xf numFmtId="199" fontId="2" fillId="6" borderId="12" xfId="61" applyNumberFormat="1" applyFont="1" applyFill="1" applyBorder="1" applyAlignment="1" applyProtection="1">
      <alignment horizontal="right"/>
      <protection/>
    </xf>
    <xf numFmtId="199" fontId="2" fillId="28" borderId="12" xfId="61" applyNumberFormat="1" applyFont="1" applyFill="1" applyBorder="1" applyAlignment="1" applyProtection="1">
      <alignment horizontal="right"/>
      <protection/>
    </xf>
    <xf numFmtId="199" fontId="18" fillId="31" borderId="13" xfId="61" applyNumberFormat="1" applyFont="1" applyFill="1" applyBorder="1" applyAlignment="1" applyProtection="1">
      <alignment horizontal="right"/>
      <protection/>
    </xf>
    <xf numFmtId="199" fontId="12" fillId="26" borderId="13" xfId="61" applyNumberFormat="1" applyFont="1" applyFill="1" applyBorder="1" applyAlignment="1" applyProtection="1">
      <alignment horizontal="right"/>
      <protection/>
    </xf>
    <xf numFmtId="199" fontId="30" fillId="27" borderId="32" xfId="61" applyNumberFormat="1" applyFont="1" applyFill="1" applyBorder="1" applyAlignment="1" applyProtection="1">
      <alignment horizontal="right"/>
      <protection/>
    </xf>
    <xf numFmtId="199" fontId="2" fillId="27" borderId="12" xfId="61" applyNumberFormat="1" applyFont="1" applyFill="1" applyBorder="1" applyAlignment="1" applyProtection="1">
      <alignment horizontal="right"/>
      <protection/>
    </xf>
    <xf numFmtId="199" fontId="2" fillId="28" borderId="12" xfId="61" applyNumberFormat="1" applyFont="1" applyFill="1" applyBorder="1" applyAlignment="1" applyProtection="1">
      <alignment horizontal="right"/>
      <protection/>
    </xf>
    <xf numFmtId="199" fontId="15" fillId="26" borderId="13" xfId="61" applyNumberFormat="1" applyFont="1" applyFill="1" applyBorder="1" applyAlignment="1" applyProtection="1">
      <alignment horizontal="right"/>
      <protection/>
    </xf>
    <xf numFmtId="199" fontId="15" fillId="30" borderId="13" xfId="61" applyNumberFormat="1" applyFont="1" applyFill="1" applyBorder="1" applyAlignment="1" applyProtection="1">
      <alignment horizontal="right"/>
      <protection/>
    </xf>
    <xf numFmtId="199" fontId="2" fillId="27" borderId="0" xfId="61" applyNumberFormat="1" applyFont="1" applyFill="1" applyBorder="1" applyAlignment="1" applyProtection="1">
      <alignment horizontal="right"/>
      <protection/>
    </xf>
    <xf numFmtId="199" fontId="2" fillId="28" borderId="0" xfId="61" applyNumberFormat="1" applyFont="1" applyFill="1" applyBorder="1" applyAlignment="1" applyProtection="1">
      <alignment horizontal="right"/>
      <protection/>
    </xf>
    <xf numFmtId="199" fontId="15" fillId="30" borderId="0" xfId="61" applyNumberFormat="1" applyFont="1" applyFill="1" applyBorder="1" applyAlignment="1" applyProtection="1">
      <alignment horizontal="right"/>
      <protection/>
    </xf>
    <xf numFmtId="199" fontId="19" fillId="30" borderId="13" xfId="61" applyNumberFormat="1" applyFont="1" applyFill="1" applyBorder="1" applyAlignment="1" applyProtection="1">
      <alignment horizontal="right"/>
      <protection/>
    </xf>
    <xf numFmtId="199" fontId="13" fillId="28" borderId="0" xfId="61" applyNumberFormat="1" applyFont="1" applyFill="1" applyBorder="1" applyAlignment="1" applyProtection="1">
      <alignment/>
      <protection/>
    </xf>
    <xf numFmtId="199" fontId="15" fillId="28" borderId="13" xfId="61" applyNumberFormat="1" applyFont="1" applyFill="1" applyBorder="1" applyAlignment="1" applyProtection="1">
      <alignment/>
      <protection/>
    </xf>
    <xf numFmtId="199" fontId="15" fillId="30" borderId="0" xfId="61" applyNumberFormat="1" applyFont="1" applyFill="1" applyBorder="1" applyAlignment="1" applyProtection="1">
      <alignment horizontal="left"/>
      <protection/>
    </xf>
    <xf numFmtId="199" fontId="30" fillId="6" borderId="0" xfId="61" applyNumberFormat="1" applyFont="1" applyFill="1" applyBorder="1" applyAlignment="1" applyProtection="1">
      <alignment/>
      <protection/>
    </xf>
    <xf numFmtId="180" fontId="18" fillId="30" borderId="13" xfId="69" applyNumberFormat="1" applyFont="1" applyFill="1" applyBorder="1" applyAlignment="1" applyProtection="1">
      <alignment/>
      <protection/>
    </xf>
    <xf numFmtId="0" fontId="19" fillId="0" borderId="0" xfId="0" applyFont="1" applyAlignment="1">
      <alignment/>
    </xf>
    <xf numFmtId="199" fontId="18" fillId="26" borderId="13" xfId="71" applyNumberFormat="1" applyFont="1" applyFill="1" applyBorder="1" applyAlignment="1" applyProtection="1">
      <alignment horizontal="right"/>
      <protection/>
    </xf>
    <xf numFmtId="199" fontId="18" fillId="25" borderId="35" xfId="71" applyNumberFormat="1" applyFont="1" applyFill="1" applyBorder="1" applyAlignment="1" applyProtection="1">
      <alignment horizontal="right"/>
      <protection/>
    </xf>
    <xf numFmtId="199" fontId="18" fillId="26" borderId="13" xfId="61" applyNumberFormat="1" applyFont="1" applyFill="1" applyBorder="1" applyAlignment="1" applyProtection="1">
      <alignment/>
      <protection/>
    </xf>
    <xf numFmtId="199" fontId="18" fillId="25" borderId="35" xfId="61" applyNumberFormat="1" applyFont="1" applyFill="1" applyBorder="1" applyAlignment="1" applyProtection="1">
      <alignment/>
      <protection/>
    </xf>
    <xf numFmtId="0" fontId="19" fillId="0" borderId="0" xfId="61" applyFont="1" applyAlignment="1">
      <alignment/>
    </xf>
    <xf numFmtId="0" fontId="25" fillId="0" borderId="0" xfId="61" applyFont="1" applyAlignment="1">
      <alignment/>
    </xf>
    <xf numFmtId="180" fontId="27" fillId="26" borderId="32" xfId="0" applyNumberFormat="1" applyFont="1" applyFill="1" applyBorder="1" applyAlignment="1" applyProtection="1">
      <alignment horizontal="right"/>
      <protection/>
    </xf>
    <xf numFmtId="199" fontId="15" fillId="30" borderId="13" xfId="71" applyNumberFormat="1" applyFont="1" applyFill="1" applyBorder="1" applyAlignment="1" applyProtection="1">
      <alignment/>
      <protection/>
    </xf>
    <xf numFmtId="1" fontId="12" fillId="26" borderId="0" xfId="71" applyNumberFormat="1" applyFont="1" applyFill="1" applyBorder="1" applyAlignment="1" applyProtection="1">
      <alignment horizontal="right"/>
      <protection/>
    </xf>
    <xf numFmtId="1" fontId="12" fillId="26" borderId="31" xfId="71" applyNumberFormat="1" applyFont="1" applyFill="1" applyBorder="1" applyAlignment="1" applyProtection="1">
      <alignment horizontal="right"/>
      <protection/>
    </xf>
    <xf numFmtId="180" fontId="12" fillId="26" borderId="12" xfId="69" applyNumberFormat="1" applyFont="1" applyFill="1" applyBorder="1" applyAlignment="1" applyProtection="1" quotePrefix="1">
      <alignment horizontal="right"/>
      <protection/>
    </xf>
    <xf numFmtId="9" fontId="12" fillId="20" borderId="36" xfId="71" applyNumberFormat="1" applyFont="1" applyFill="1" applyBorder="1" applyAlignment="1" applyProtection="1">
      <alignment horizontal="right"/>
      <protection/>
    </xf>
    <xf numFmtId="184" fontId="12" fillId="26" borderId="31" xfId="71" applyNumberFormat="1" applyFont="1" applyFill="1" applyBorder="1" applyAlignment="1" applyProtection="1">
      <alignment/>
      <protection/>
    </xf>
    <xf numFmtId="184" fontId="12" fillId="30" borderId="31" xfId="71" applyNumberFormat="1" applyFont="1" applyFill="1" applyBorder="1" applyAlignment="1" applyProtection="1">
      <alignment/>
      <protection/>
    </xf>
    <xf numFmtId="184" fontId="12" fillId="25" borderId="22" xfId="71" applyNumberFormat="1" applyFont="1" applyFill="1" applyBorder="1" applyAlignment="1" applyProtection="1">
      <alignment horizontal="right"/>
      <protection/>
    </xf>
    <xf numFmtId="199" fontId="30" fillId="28" borderId="31" xfId="71" applyNumberFormat="1" applyFont="1" applyFill="1" applyBorder="1" applyAlignment="1" applyProtection="1">
      <alignment horizontal="right"/>
      <protection/>
    </xf>
    <xf numFmtId="199" fontId="23" fillId="28" borderId="31" xfId="71" applyNumberFormat="1" applyFont="1" applyFill="1" applyBorder="1" applyAlignment="1" applyProtection="1">
      <alignment horizontal="right"/>
      <protection/>
    </xf>
    <xf numFmtId="202" fontId="27" fillId="27" borderId="13" xfId="71" applyNumberFormat="1" applyFont="1" applyFill="1" applyBorder="1" applyAlignment="1" applyProtection="1">
      <alignment horizontal="right"/>
      <protection/>
    </xf>
    <xf numFmtId="202" fontId="27" fillId="27" borderId="31" xfId="71" applyNumberFormat="1" applyFont="1" applyFill="1" applyBorder="1" applyAlignment="1" applyProtection="1">
      <alignment horizontal="right"/>
      <protection/>
    </xf>
    <xf numFmtId="202" fontId="27" fillId="28" borderId="31" xfId="71" applyNumberFormat="1" applyFont="1" applyFill="1" applyBorder="1" applyAlignment="1" applyProtection="1">
      <alignment horizontal="right"/>
      <protection/>
    </xf>
    <xf numFmtId="202" fontId="27" fillId="20" borderId="37" xfId="71" applyNumberFormat="1" applyFont="1" applyFill="1" applyBorder="1" applyAlignment="1" applyProtection="1">
      <alignment horizontal="right"/>
      <protection/>
    </xf>
    <xf numFmtId="202" fontId="12" fillId="26" borderId="27" xfId="71" applyNumberFormat="1" applyFont="1" applyFill="1" applyBorder="1" applyAlignment="1" applyProtection="1">
      <alignment horizontal="right"/>
      <protection/>
    </xf>
    <xf numFmtId="202" fontId="12" fillId="30" borderId="27" xfId="71" applyNumberFormat="1" applyFont="1" applyFill="1" applyBorder="1" applyAlignment="1" applyProtection="1">
      <alignment horizontal="right"/>
      <protection/>
    </xf>
    <xf numFmtId="202" fontId="12" fillId="25" borderId="36" xfId="71" applyNumberFormat="1" applyFont="1" applyFill="1" applyBorder="1" applyAlignment="1" applyProtection="1">
      <alignment horizontal="right"/>
      <protection/>
    </xf>
    <xf numFmtId="202" fontId="12" fillId="26" borderId="13" xfId="44" applyNumberFormat="1" applyFont="1" applyFill="1" applyBorder="1" applyAlignment="1" applyProtection="1">
      <alignment horizontal="right"/>
      <protection/>
    </xf>
    <xf numFmtId="202" fontId="12" fillId="30" borderId="13" xfId="44" applyNumberFormat="1" applyFont="1" applyFill="1" applyBorder="1" applyAlignment="1" applyProtection="1">
      <alignment horizontal="right"/>
      <protection/>
    </xf>
    <xf numFmtId="202" fontId="12" fillId="25" borderId="20" xfId="44" applyNumberFormat="1" applyFont="1" applyFill="1" applyBorder="1" applyAlignment="1" applyProtection="1">
      <alignment horizontal="right"/>
      <protection/>
    </xf>
    <xf numFmtId="202" fontId="27" fillId="20" borderId="38" xfId="71" applyNumberFormat="1" applyFont="1" applyFill="1" applyBorder="1" applyAlignment="1" applyProtection="1">
      <alignment horizontal="right"/>
      <protection/>
    </xf>
    <xf numFmtId="202" fontId="30" fillId="20" borderId="0" xfId="71" applyNumberFormat="1" applyFont="1" applyFill="1" applyBorder="1" applyAlignment="1" applyProtection="1">
      <alignment horizontal="right"/>
      <protection hidden="1"/>
    </xf>
    <xf numFmtId="202" fontId="27" fillId="20" borderId="31" xfId="71" applyNumberFormat="1" applyFont="1" applyFill="1" applyBorder="1" applyAlignment="1" applyProtection="1">
      <alignment horizontal="right"/>
      <protection/>
    </xf>
    <xf numFmtId="202" fontId="27" fillId="20" borderId="12" xfId="71" applyNumberFormat="1" applyFont="1" applyFill="1" applyBorder="1" applyAlignment="1" applyProtection="1">
      <alignment horizontal="right"/>
      <protection/>
    </xf>
    <xf numFmtId="202" fontId="12" fillId="25" borderId="39" xfId="71" applyNumberFormat="1" applyFont="1" applyFill="1" applyBorder="1" applyAlignment="1" applyProtection="1">
      <alignment horizontal="right"/>
      <protection/>
    </xf>
    <xf numFmtId="202" fontId="13" fillId="20" borderId="0" xfId="71" applyNumberFormat="1" applyFont="1" applyFill="1" applyAlignment="1" applyProtection="1">
      <alignment horizontal="right"/>
      <protection hidden="1"/>
    </xf>
    <xf numFmtId="202" fontId="12" fillId="25" borderId="27" xfId="71" applyNumberFormat="1" applyFont="1" applyFill="1" applyBorder="1" applyAlignment="1" applyProtection="1">
      <alignment horizontal="right"/>
      <protection/>
    </xf>
    <xf numFmtId="202" fontId="12" fillId="25" borderId="35" xfId="44" applyNumberFormat="1" applyFont="1" applyFill="1" applyBorder="1" applyAlignment="1" applyProtection="1">
      <alignment horizontal="right"/>
      <protection/>
    </xf>
    <xf numFmtId="202" fontId="2" fillId="20" borderId="0" xfId="71" applyNumberFormat="1" applyFont="1" applyFill="1" applyAlignment="1" applyProtection="1">
      <alignment horizontal="right"/>
      <protection hidden="1"/>
    </xf>
    <xf numFmtId="202" fontId="12" fillId="25" borderId="13" xfId="44" applyNumberFormat="1" applyFont="1" applyFill="1" applyBorder="1" applyAlignment="1" applyProtection="1">
      <alignment horizontal="right"/>
      <protection/>
    </xf>
    <xf numFmtId="202" fontId="27" fillId="28" borderId="13" xfId="71" applyNumberFormat="1" applyFont="1" applyFill="1" applyBorder="1" applyAlignment="1" applyProtection="1">
      <alignment horizontal="right"/>
      <protection/>
    </xf>
    <xf numFmtId="202" fontId="27" fillId="20" borderId="36" xfId="71" applyNumberFormat="1" applyFont="1" applyFill="1" applyBorder="1" applyAlignment="1" applyProtection="1">
      <alignment horizontal="right"/>
      <protection/>
    </xf>
    <xf numFmtId="202" fontId="27" fillId="20" borderId="35" xfId="71" applyNumberFormat="1" applyFont="1" applyFill="1" applyBorder="1" applyAlignment="1" applyProtection="1">
      <alignment horizontal="right"/>
      <protection/>
    </xf>
    <xf numFmtId="202" fontId="27" fillId="20" borderId="13" xfId="71" applyNumberFormat="1" applyFont="1" applyFill="1" applyBorder="1" applyAlignment="1" applyProtection="1">
      <alignment horizontal="right"/>
      <protection/>
    </xf>
    <xf numFmtId="202" fontId="27" fillId="20" borderId="27" xfId="71" applyNumberFormat="1" applyFont="1" applyFill="1" applyBorder="1" applyAlignment="1" applyProtection="1">
      <alignment horizontal="right"/>
      <protection/>
    </xf>
    <xf numFmtId="202" fontId="27" fillId="26" borderId="28" xfId="71" applyNumberFormat="1" applyFont="1" applyFill="1" applyBorder="1" applyAlignment="1" applyProtection="1">
      <alignment horizontal="right"/>
      <protection/>
    </xf>
    <xf numFmtId="202" fontId="27" fillId="25" borderId="41" xfId="71" applyNumberFormat="1" applyFont="1" applyFill="1" applyBorder="1" applyAlignment="1" applyProtection="1">
      <alignment horizontal="right"/>
      <protection/>
    </xf>
    <xf numFmtId="202" fontId="27" fillId="26" borderId="13" xfId="71" applyNumberFormat="1" applyFont="1" applyFill="1" applyBorder="1" applyAlignment="1" applyProtection="1">
      <alignment horizontal="right"/>
      <protection/>
    </xf>
    <xf numFmtId="202" fontId="27" fillId="30" borderId="13" xfId="71" applyNumberFormat="1" applyFont="1" applyFill="1" applyBorder="1" applyAlignment="1" applyProtection="1">
      <alignment horizontal="right"/>
      <protection/>
    </xf>
    <xf numFmtId="202" fontId="27" fillId="25" borderId="20" xfId="71" applyNumberFormat="1" applyFont="1" applyFill="1" applyBorder="1" applyAlignment="1" applyProtection="1">
      <alignment horizontal="right"/>
      <protection/>
    </xf>
    <xf numFmtId="202" fontId="27" fillId="25" borderId="10" xfId="71" applyNumberFormat="1" applyFont="1" applyFill="1" applyBorder="1" applyAlignment="1" applyProtection="1">
      <alignment horizontal="right"/>
      <protection/>
    </xf>
    <xf numFmtId="202" fontId="2" fillId="20" borderId="0" xfId="0" applyNumberFormat="1" applyFont="1" applyFill="1" applyAlignment="1" applyProtection="1">
      <alignment horizontal="right"/>
      <protection/>
    </xf>
    <xf numFmtId="202" fontId="27" fillId="25" borderId="13" xfId="71" applyNumberFormat="1" applyFont="1" applyFill="1" applyBorder="1" applyAlignment="1" applyProtection="1">
      <alignment horizontal="right"/>
      <protection/>
    </xf>
    <xf numFmtId="202" fontId="12" fillId="26" borderId="13" xfId="71" applyNumberFormat="1" applyFont="1" applyFill="1" applyBorder="1" applyAlignment="1" applyProtection="1">
      <alignment horizontal="right"/>
      <protection/>
    </xf>
    <xf numFmtId="202" fontId="12" fillId="30" borderId="13" xfId="71" applyNumberFormat="1" applyFont="1" applyFill="1" applyBorder="1" applyAlignment="1" applyProtection="1">
      <alignment horizontal="right"/>
      <protection/>
    </xf>
    <xf numFmtId="202" fontId="12" fillId="25" borderId="20" xfId="71" applyNumberFormat="1" applyFont="1" applyFill="1" applyBorder="1" applyAlignment="1" applyProtection="1">
      <alignment horizontal="right"/>
      <protection/>
    </xf>
    <xf numFmtId="202" fontId="12" fillId="25" borderId="13" xfId="71" applyNumberFormat="1" applyFont="1" applyFill="1" applyBorder="1" applyAlignment="1" applyProtection="1">
      <alignment horizontal="right"/>
      <protection/>
    </xf>
    <xf numFmtId="202" fontId="27" fillId="30" borderId="31" xfId="71" applyNumberFormat="1" applyFont="1" applyFill="1" applyBorder="1" applyAlignment="1" applyProtection="1">
      <alignment horizontal="right"/>
      <protection/>
    </xf>
    <xf numFmtId="202" fontId="27" fillId="25" borderId="40" xfId="71" applyNumberFormat="1" applyFont="1" applyFill="1" applyBorder="1" applyAlignment="1" applyProtection="1">
      <alignment horizontal="right"/>
      <protection/>
    </xf>
    <xf numFmtId="202" fontId="12" fillId="30" borderId="28" xfId="71" applyNumberFormat="1" applyFont="1" applyFill="1" applyBorder="1" applyAlignment="1" applyProtection="1">
      <alignment/>
      <protection/>
    </xf>
    <xf numFmtId="202" fontId="27" fillId="25" borderId="0" xfId="0" applyNumberFormat="1" applyFont="1" applyFill="1" applyBorder="1" applyAlignment="1" applyProtection="1">
      <alignment horizontal="right"/>
      <protection/>
    </xf>
    <xf numFmtId="202" fontId="27" fillId="25" borderId="31" xfId="71" applyNumberFormat="1" applyFont="1" applyFill="1" applyBorder="1" applyAlignment="1" applyProtection="1">
      <alignment horizontal="right"/>
      <protection/>
    </xf>
    <xf numFmtId="202" fontId="27" fillId="25" borderId="0" xfId="71" applyNumberFormat="1" applyFont="1" applyFill="1" applyBorder="1" applyAlignment="1" applyProtection="1">
      <alignment horizontal="right"/>
      <protection/>
    </xf>
    <xf numFmtId="202" fontId="12" fillId="25" borderId="35" xfId="71" applyNumberFormat="1" applyFont="1" applyFill="1" applyBorder="1" applyAlignment="1" applyProtection="1">
      <alignment horizontal="right"/>
      <protection/>
    </xf>
    <xf numFmtId="202" fontId="15" fillId="25" borderId="0" xfId="0" applyNumberFormat="1" applyFont="1" applyFill="1" applyBorder="1" applyAlignment="1" applyProtection="1">
      <alignment horizontal="right"/>
      <protection/>
    </xf>
    <xf numFmtId="202" fontId="27" fillId="30" borderId="28" xfId="71" applyNumberFormat="1" applyFont="1" applyFill="1" applyBorder="1" applyAlignment="1" applyProtection="1">
      <alignment/>
      <protection/>
    </xf>
    <xf numFmtId="202" fontId="27" fillId="25" borderId="0" xfId="0" applyNumberFormat="1" applyFont="1" applyFill="1" applyBorder="1" applyAlignment="1" applyProtection="1">
      <alignment/>
      <protection/>
    </xf>
    <xf numFmtId="202" fontId="27" fillId="26" borderId="13" xfId="71" applyNumberFormat="1" applyFont="1" applyFill="1" applyBorder="1" applyAlignment="1" applyProtection="1">
      <alignment/>
      <protection/>
    </xf>
    <xf numFmtId="202" fontId="27" fillId="25" borderId="20" xfId="71" applyNumberFormat="1" applyFont="1" applyFill="1" applyBorder="1" applyAlignment="1" applyProtection="1">
      <alignment/>
      <protection/>
    </xf>
    <xf numFmtId="202" fontId="27" fillId="25" borderId="35" xfId="71" applyNumberFormat="1" applyFont="1" applyFill="1" applyBorder="1" applyAlignment="1" applyProtection="1">
      <alignment/>
      <protection/>
    </xf>
    <xf numFmtId="202" fontId="23" fillId="20" borderId="0" xfId="0" applyNumberFormat="1" applyFont="1" applyFill="1" applyAlignment="1" applyProtection="1">
      <alignment/>
      <protection/>
    </xf>
    <xf numFmtId="202" fontId="27" fillId="25" borderId="13" xfId="71" applyNumberFormat="1" applyFont="1" applyFill="1" applyBorder="1" applyAlignment="1" applyProtection="1">
      <alignment/>
      <protection/>
    </xf>
    <xf numFmtId="202" fontId="27" fillId="30" borderId="13" xfId="71" applyNumberFormat="1" applyFont="1" applyFill="1" applyBorder="1" applyAlignment="1" applyProtection="1">
      <alignment/>
      <protection/>
    </xf>
    <xf numFmtId="4" fontId="12" fillId="25" borderId="35" xfId="0" applyNumberFormat="1" applyFont="1" applyFill="1" applyBorder="1" applyAlignment="1" applyProtection="1">
      <alignment horizontal="right"/>
      <protection/>
    </xf>
    <xf numFmtId="4" fontId="27" fillId="25" borderId="35" xfId="0" applyNumberFormat="1" applyFont="1" applyFill="1" applyBorder="1" applyAlignment="1" applyProtection="1">
      <alignment horizontal="right"/>
      <protection/>
    </xf>
    <xf numFmtId="4" fontId="29" fillId="25" borderId="35" xfId="0" applyNumberFormat="1" applyFont="1" applyFill="1" applyBorder="1" applyAlignment="1" applyProtection="1">
      <alignment horizontal="right"/>
      <protection/>
    </xf>
    <xf numFmtId="0" fontId="70" fillId="28" borderId="0" xfId="0" applyFont="1" applyFill="1" applyAlignment="1">
      <alignment/>
    </xf>
    <xf numFmtId="0" fontId="31" fillId="28" borderId="0" xfId="0" applyFont="1" applyFill="1" applyAlignment="1">
      <alignment/>
    </xf>
    <xf numFmtId="0" fontId="2" fillId="28" borderId="0" xfId="0" applyFont="1" applyFill="1" applyAlignment="1">
      <alignment/>
    </xf>
    <xf numFmtId="0" fontId="2" fillId="28" borderId="0" xfId="0" applyFont="1" applyFill="1" applyBorder="1" applyAlignment="1">
      <alignment/>
    </xf>
    <xf numFmtId="199" fontId="12" fillId="26" borderId="28" xfId="0" applyNumberFormat="1" applyFont="1" applyFill="1" applyBorder="1" applyAlignment="1" applyProtection="1">
      <alignment horizontal="right"/>
      <protection locked="0"/>
    </xf>
    <xf numFmtId="199" fontId="15" fillId="26" borderId="32" xfId="0" applyNumberFormat="1" applyFont="1" applyFill="1" applyBorder="1" applyAlignment="1" applyProtection="1">
      <alignment horizontal="right"/>
      <protection locked="0"/>
    </xf>
    <xf numFmtId="199" fontId="13" fillId="28" borderId="32" xfId="0" applyNumberFormat="1" applyFont="1" applyFill="1" applyBorder="1" applyAlignment="1" applyProtection="1">
      <alignment horizontal="right"/>
      <protection/>
    </xf>
    <xf numFmtId="199" fontId="13" fillId="20" borderId="32" xfId="0" applyNumberFormat="1" applyFont="1" applyFill="1" applyBorder="1" applyAlignment="1" applyProtection="1">
      <alignment horizontal="right"/>
      <protection/>
    </xf>
    <xf numFmtId="199" fontId="30" fillId="27" borderId="13" xfId="0" applyNumberFormat="1" applyFont="1" applyFill="1" applyBorder="1" applyAlignment="1" applyProtection="1">
      <alignment/>
      <protection/>
    </xf>
    <xf numFmtId="180" fontId="12" fillId="26" borderId="34" xfId="69" applyNumberFormat="1" applyFont="1" applyFill="1" applyBorder="1" applyAlignment="1" applyProtection="1">
      <alignment/>
      <protection/>
    </xf>
    <xf numFmtId="180" fontId="12" fillId="30" borderId="31" xfId="69" applyNumberFormat="1" applyFont="1" applyFill="1" applyBorder="1" applyAlignment="1" applyProtection="1">
      <alignment/>
      <protection/>
    </xf>
    <xf numFmtId="38" fontId="7" fillId="20" borderId="18" xfId="0" applyNumberFormat="1" applyFont="1" applyFill="1" applyBorder="1" applyAlignment="1" applyProtection="1">
      <alignment/>
      <protection/>
    </xf>
    <xf numFmtId="0" fontId="5" fillId="17" borderId="15" xfId="71" applyFont="1" applyFill="1" applyBorder="1" applyAlignment="1" applyProtection="1">
      <alignment horizontal="left"/>
      <protection/>
    </xf>
    <xf numFmtId="0" fontId="5" fillId="17" borderId="18" xfId="71" applyFont="1" applyFill="1" applyBorder="1" applyAlignment="1" applyProtection="1">
      <alignment horizontal="left"/>
      <protection/>
    </xf>
    <xf numFmtId="38" fontId="30" fillId="20" borderId="15" xfId="0" applyNumberFormat="1" applyFont="1" applyFill="1" applyBorder="1" applyAlignment="1" applyProtection="1">
      <alignment/>
      <protection/>
    </xf>
    <xf numFmtId="38" fontId="7" fillId="20" borderId="15" xfId="61" applyNumberFormat="1" applyFont="1" applyFill="1" applyBorder="1" applyAlignment="1" applyProtection="1">
      <alignment/>
      <protection/>
    </xf>
    <xf numFmtId="180" fontId="27" fillId="30" borderId="31" xfId="69" applyNumberFormat="1" applyFont="1" applyFill="1" applyBorder="1" applyAlignment="1" applyProtection="1">
      <alignment/>
      <protection/>
    </xf>
    <xf numFmtId="38" fontId="31" fillId="28" borderId="0" xfId="0" applyNumberFormat="1" applyFont="1" applyFill="1" applyBorder="1" applyAlignment="1" applyProtection="1">
      <alignment/>
      <protection/>
    </xf>
    <xf numFmtId="180" fontId="18" fillId="26" borderId="33" xfId="69" applyNumberFormat="1" applyFont="1" applyFill="1" applyBorder="1" applyAlignment="1" applyProtection="1">
      <alignment horizontal="right"/>
      <protection/>
    </xf>
    <xf numFmtId="180" fontId="18" fillId="30" borderId="27" xfId="69" applyNumberFormat="1" applyFont="1" applyFill="1" applyBorder="1" applyAlignment="1" applyProtection="1">
      <alignment horizontal="right"/>
      <protection/>
    </xf>
    <xf numFmtId="201" fontId="12" fillId="30" borderId="13" xfId="0" applyNumberFormat="1" applyFont="1" applyFill="1" applyBorder="1" applyAlignment="1" applyProtection="1">
      <alignment/>
      <protection/>
    </xf>
    <xf numFmtId="201" fontId="12" fillId="26" borderId="13" xfId="0" applyNumberFormat="1" applyFont="1" applyFill="1" applyBorder="1" applyAlignment="1" applyProtection="1">
      <alignment/>
      <protection/>
    </xf>
    <xf numFmtId="0" fontId="39" fillId="17" borderId="42" xfId="71" applyFont="1" applyFill="1" applyBorder="1" applyAlignment="1" applyProtection="1">
      <alignment horizontal="left" wrapText="1"/>
      <protection/>
    </xf>
    <xf numFmtId="0" fontId="39" fillId="17" borderId="0" xfId="71" applyFont="1" applyFill="1" applyBorder="1" applyAlignment="1" applyProtection="1">
      <alignment horizontal="left" wrapText="1"/>
      <protection/>
    </xf>
    <xf numFmtId="9" fontId="13" fillId="28" borderId="12" xfId="0" applyNumberFormat="1" applyFont="1" applyFill="1" applyBorder="1" applyAlignment="1" applyProtection="1">
      <alignment horizontal="center"/>
      <protection/>
    </xf>
    <xf numFmtId="9" fontId="2" fillId="20" borderId="43" xfId="69" applyFont="1" applyFill="1" applyBorder="1" applyAlignment="1" applyProtection="1">
      <alignment/>
      <protection/>
    </xf>
    <xf numFmtId="9" fontId="12" fillId="25" borderId="10" xfId="71" applyNumberFormat="1" applyFont="1" applyFill="1" applyBorder="1" applyAlignment="1" applyProtection="1">
      <alignment horizontal="right"/>
      <protection/>
    </xf>
    <xf numFmtId="3" fontId="12" fillId="25" borderId="10" xfId="71" applyNumberFormat="1" applyFont="1" applyFill="1" applyBorder="1" applyAlignment="1" applyProtection="1">
      <alignment horizontal="right"/>
      <protection/>
    </xf>
    <xf numFmtId="184" fontId="27" fillId="25" borderId="36" xfId="71" applyNumberFormat="1" applyFont="1" applyFill="1" applyBorder="1" applyAlignment="1" applyProtection="1">
      <alignment horizontal="right"/>
      <protection/>
    </xf>
    <xf numFmtId="202" fontId="12" fillId="26" borderId="0" xfId="71" applyNumberFormat="1" applyFont="1" applyFill="1" applyBorder="1" applyAlignment="1" applyProtection="1">
      <alignment horizontal="right"/>
      <protection/>
    </xf>
    <xf numFmtId="202" fontId="12" fillId="30" borderId="0" xfId="71" applyNumberFormat="1" applyFont="1" applyFill="1" applyBorder="1" applyAlignment="1" applyProtection="1">
      <alignment/>
      <protection/>
    </xf>
    <xf numFmtId="202" fontId="12" fillId="25" borderId="0" xfId="71" applyNumberFormat="1" applyFont="1" applyFill="1" applyBorder="1" applyAlignment="1" applyProtection="1">
      <alignment horizontal="right"/>
      <protection/>
    </xf>
    <xf numFmtId="202" fontId="12" fillId="30" borderId="0" xfId="71" applyNumberFormat="1" applyFont="1" applyFill="1" applyBorder="1" applyAlignment="1" applyProtection="1">
      <alignment horizontal="right"/>
      <protection/>
    </xf>
    <xf numFmtId="38" fontId="2" fillId="20" borderId="17" xfId="62" applyNumberFormat="1" applyFont="1" applyFill="1" applyBorder="1" applyProtection="1">
      <alignment/>
      <protection/>
    </xf>
    <xf numFmtId="199" fontId="27" fillId="26" borderId="31" xfId="0" applyNumberFormat="1" applyFont="1" applyFill="1" applyBorder="1" applyAlignment="1" applyProtection="1">
      <alignment horizontal="right"/>
      <protection/>
    </xf>
    <xf numFmtId="199" fontId="27" fillId="25" borderId="22" xfId="0" applyNumberFormat="1" applyFont="1" applyFill="1" applyBorder="1" applyAlignment="1" applyProtection="1">
      <alignment horizontal="right"/>
      <protection/>
    </xf>
    <xf numFmtId="199" fontId="27" fillId="25" borderId="38" xfId="0" applyNumberFormat="1" applyFont="1" applyFill="1" applyBorder="1" applyAlignment="1" applyProtection="1">
      <alignment horizontal="right"/>
      <protection/>
    </xf>
    <xf numFmtId="199" fontId="27" fillId="25" borderId="31" xfId="0" applyNumberFormat="1" applyFont="1" applyFill="1" applyBorder="1" applyAlignment="1" applyProtection="1">
      <alignment horizontal="right"/>
      <protection/>
    </xf>
    <xf numFmtId="199" fontId="27" fillId="30" borderId="31" xfId="0" applyNumberFormat="1" applyFont="1" applyFill="1" applyBorder="1" applyAlignment="1" applyProtection="1">
      <alignment horizontal="right"/>
      <protection/>
    </xf>
    <xf numFmtId="9" fontId="12" fillId="26" borderId="13" xfId="71" applyNumberFormat="1" applyFont="1" applyFill="1" applyBorder="1" applyAlignment="1" applyProtection="1">
      <alignment/>
      <protection/>
    </xf>
    <xf numFmtId="9" fontId="12" fillId="30" borderId="13" xfId="71" applyNumberFormat="1" applyFont="1" applyFill="1" applyBorder="1" applyAlignment="1" applyProtection="1">
      <alignment/>
      <protection/>
    </xf>
    <xf numFmtId="9" fontId="12" fillId="25" borderId="20" xfId="71" applyNumberFormat="1" applyFont="1" applyFill="1" applyBorder="1" applyAlignment="1" applyProtection="1">
      <alignment/>
      <protection/>
    </xf>
    <xf numFmtId="180" fontId="13" fillId="28" borderId="13" xfId="69" applyNumberFormat="1" applyFont="1" applyFill="1" applyBorder="1" applyAlignment="1" applyProtection="1">
      <alignment/>
      <protection/>
    </xf>
    <xf numFmtId="9" fontId="12" fillId="25" borderId="35" xfId="71" applyNumberFormat="1" applyFont="1" applyFill="1" applyBorder="1" applyAlignment="1" applyProtection="1">
      <alignment/>
      <protection/>
    </xf>
    <xf numFmtId="9" fontId="12" fillId="25" borderId="13" xfId="71" applyNumberFormat="1" applyFont="1" applyFill="1" applyBorder="1" applyAlignment="1" applyProtection="1">
      <alignment/>
      <protection/>
    </xf>
    <xf numFmtId="180" fontId="29" fillId="26" borderId="0" xfId="69" applyNumberFormat="1" applyFont="1" applyFill="1" applyBorder="1" applyAlignment="1" applyProtection="1">
      <alignment horizontal="right"/>
      <protection/>
    </xf>
    <xf numFmtId="186" fontId="12" fillId="26" borderId="31" xfId="71" applyNumberFormat="1" applyFont="1" applyFill="1" applyBorder="1" applyAlignment="1" applyProtection="1">
      <alignment horizontal="right"/>
      <protection/>
    </xf>
    <xf numFmtId="186" fontId="12" fillId="20" borderId="20" xfId="71" applyNumberFormat="1" applyFont="1" applyFill="1" applyBorder="1" applyAlignment="1" applyProtection="1">
      <alignment horizontal="right"/>
      <protection/>
    </xf>
    <xf numFmtId="186" fontId="12" fillId="26" borderId="28" xfId="71" applyNumberFormat="1" applyFont="1" applyFill="1" applyBorder="1" applyAlignment="1" applyProtection="1">
      <alignment horizontal="right"/>
      <protection/>
    </xf>
    <xf numFmtId="186" fontId="12" fillId="30" borderId="28" xfId="71" applyNumberFormat="1" applyFont="1" applyFill="1" applyBorder="1" applyAlignment="1" applyProtection="1">
      <alignment horizontal="right"/>
      <protection/>
    </xf>
    <xf numFmtId="186" fontId="12" fillId="25" borderId="21" xfId="71" applyNumberFormat="1" applyFont="1" applyFill="1" applyBorder="1" applyAlignment="1" applyProtection="1">
      <alignment horizontal="right"/>
      <protection/>
    </xf>
    <xf numFmtId="0" fontId="12" fillId="25" borderId="38" xfId="71" applyNumberFormat="1" applyFont="1" applyFill="1" applyBorder="1" applyAlignment="1" applyProtection="1">
      <alignment horizontal="right"/>
      <protection/>
    </xf>
    <xf numFmtId="0" fontId="13" fillId="20" borderId="0" xfId="71" applyNumberFormat="1" applyFont="1" applyFill="1" applyBorder="1" applyAlignment="1" applyProtection="1">
      <alignment horizontal="right"/>
      <protection hidden="1"/>
    </xf>
    <xf numFmtId="0" fontId="12" fillId="25" borderId="13" xfId="71" applyNumberFormat="1" applyFont="1" applyFill="1" applyBorder="1" applyAlignment="1" applyProtection="1">
      <alignment horizontal="right"/>
      <protection/>
    </xf>
    <xf numFmtId="0" fontId="12" fillId="20" borderId="13" xfId="71" applyNumberFormat="1" applyFont="1" applyFill="1" applyBorder="1" applyAlignment="1" applyProtection="1">
      <alignment horizontal="right"/>
      <protection/>
    </xf>
    <xf numFmtId="0" fontId="12" fillId="26" borderId="31" xfId="71" applyNumberFormat="1" applyFont="1" applyFill="1" applyBorder="1" applyAlignment="1" applyProtection="1">
      <alignment horizontal="right"/>
      <protection/>
    </xf>
    <xf numFmtId="0" fontId="12" fillId="30" borderId="13" xfId="71" applyNumberFormat="1" applyFont="1" applyFill="1" applyBorder="1" applyAlignment="1" applyProtection="1">
      <alignment horizontal="right"/>
      <protection/>
    </xf>
    <xf numFmtId="0" fontId="12" fillId="25" borderId="41" xfId="71" applyNumberFormat="1" applyFont="1" applyFill="1" applyBorder="1" applyAlignment="1" applyProtection="1">
      <alignment horizontal="right"/>
      <protection/>
    </xf>
    <xf numFmtId="0" fontId="12" fillId="25" borderId="28" xfId="71" applyNumberFormat="1" applyFont="1" applyFill="1" applyBorder="1" applyAlignment="1" applyProtection="1">
      <alignment horizontal="right"/>
      <protection/>
    </xf>
    <xf numFmtId="0" fontId="12" fillId="26" borderId="28" xfId="71" applyNumberFormat="1" applyFont="1" applyFill="1" applyBorder="1" applyAlignment="1" applyProtection="1">
      <alignment horizontal="right"/>
      <protection/>
    </xf>
    <xf numFmtId="0" fontId="12" fillId="30" borderId="28" xfId="71" applyNumberFormat="1" applyFont="1" applyFill="1" applyBorder="1" applyAlignment="1" applyProtection="1">
      <alignment horizontal="right"/>
      <protection/>
    </xf>
    <xf numFmtId="186" fontId="27" fillId="26" borderId="12" xfId="71" applyNumberFormat="1" applyFont="1" applyFill="1" applyBorder="1" applyAlignment="1" applyProtection="1">
      <alignment horizontal="right"/>
      <protection/>
    </xf>
    <xf numFmtId="186" fontId="27" fillId="30" borderId="0" xfId="71" applyNumberFormat="1" applyFont="1" applyFill="1" applyBorder="1" applyAlignment="1" applyProtection="1">
      <alignment horizontal="right"/>
      <protection/>
    </xf>
    <xf numFmtId="186" fontId="27" fillId="25" borderId="40" xfId="71" applyNumberFormat="1" applyFont="1" applyFill="1" applyBorder="1" applyAlignment="1" applyProtection="1">
      <alignment horizontal="right"/>
      <protection/>
    </xf>
    <xf numFmtId="38" fontId="23" fillId="20" borderId="0" xfId="62" applyNumberFormat="1" applyFont="1" applyFill="1" applyBorder="1" applyProtection="1">
      <alignment/>
      <protection/>
    </xf>
    <xf numFmtId="180" fontId="27" fillId="26" borderId="44" xfId="69" applyNumberFormat="1" applyFont="1" applyFill="1" applyBorder="1" applyAlignment="1" applyProtection="1">
      <alignment horizontal="right"/>
      <protection/>
    </xf>
    <xf numFmtId="0" fontId="27" fillId="25" borderId="45" xfId="71" applyNumberFormat="1" applyFont="1" applyFill="1" applyBorder="1" applyAlignment="1" applyProtection="1">
      <alignment horizontal="right"/>
      <protection/>
    </xf>
    <xf numFmtId="0" fontId="30" fillId="20" borderId="0" xfId="71" applyNumberFormat="1" applyFont="1" applyFill="1" applyBorder="1" applyAlignment="1" applyProtection="1">
      <alignment horizontal="right"/>
      <protection hidden="1"/>
    </xf>
    <xf numFmtId="0" fontId="27" fillId="25" borderId="0" xfId="71" applyNumberFormat="1" applyFont="1" applyFill="1" applyBorder="1" applyAlignment="1" applyProtection="1">
      <alignment horizontal="right"/>
      <protection/>
    </xf>
    <xf numFmtId="0" fontId="27" fillId="26" borderId="12" xfId="71" applyNumberFormat="1" applyFont="1" applyFill="1" applyBorder="1" applyAlignment="1" applyProtection="1">
      <alignment horizontal="right"/>
      <protection/>
    </xf>
    <xf numFmtId="0" fontId="27" fillId="30" borderId="0" xfId="71" applyNumberFormat="1" applyFont="1" applyFill="1" applyBorder="1" applyAlignment="1" applyProtection="1">
      <alignment horizontal="right"/>
      <protection/>
    </xf>
    <xf numFmtId="0" fontId="12" fillId="25" borderId="32" xfId="71" applyFont="1" applyFill="1" applyBorder="1" applyAlignment="1" applyProtection="1" quotePrefix="1">
      <alignment/>
      <protection/>
    </xf>
    <xf numFmtId="0" fontId="27" fillId="25" borderId="40" xfId="71" applyNumberFormat="1" applyFont="1" applyFill="1" applyBorder="1" applyAlignment="1" applyProtection="1">
      <alignment horizontal="right"/>
      <protection/>
    </xf>
    <xf numFmtId="0" fontId="12" fillId="20" borderId="20" xfId="71" applyNumberFormat="1" applyFont="1" applyFill="1" applyBorder="1" applyAlignment="1" applyProtection="1">
      <alignment horizontal="right"/>
      <protection/>
    </xf>
    <xf numFmtId="0" fontId="12" fillId="25" borderId="21" xfId="71" applyNumberFormat="1" applyFont="1" applyFill="1" applyBorder="1" applyAlignment="1" applyProtection="1">
      <alignment horizontal="right"/>
      <protection/>
    </xf>
    <xf numFmtId="0" fontId="12" fillId="25" borderId="12" xfId="71" applyFont="1" applyFill="1" applyBorder="1" applyAlignment="1" applyProtection="1" quotePrefix="1">
      <alignment/>
      <protection/>
    </xf>
    <xf numFmtId="1" fontId="12" fillId="25" borderId="38" xfId="71" applyNumberFormat="1" applyFont="1" applyFill="1" applyBorder="1" applyAlignment="1" applyProtection="1">
      <alignment horizontal="right"/>
      <protection/>
    </xf>
    <xf numFmtId="1" fontId="12" fillId="20" borderId="13" xfId="71" applyNumberFormat="1" applyFont="1" applyFill="1" applyBorder="1" applyAlignment="1" applyProtection="1">
      <alignment horizontal="right"/>
      <protection/>
    </xf>
    <xf numFmtId="1" fontId="12" fillId="20" borderId="20" xfId="71" applyNumberFormat="1" applyFont="1" applyFill="1" applyBorder="1" applyAlignment="1" applyProtection="1">
      <alignment horizontal="right"/>
      <protection/>
    </xf>
    <xf numFmtId="3" fontId="12" fillId="20" borderId="0" xfId="71" applyNumberFormat="1" applyFont="1" applyFill="1" applyBorder="1" applyAlignment="1" applyProtection="1">
      <alignment horizontal="right"/>
      <protection/>
    </xf>
    <xf numFmtId="184" fontId="27" fillId="30" borderId="13" xfId="71" applyNumberFormat="1" applyFont="1" applyFill="1" applyBorder="1" applyAlignment="1" applyProtection="1">
      <alignment/>
      <protection/>
    </xf>
    <xf numFmtId="0" fontId="27" fillId="25" borderId="43" xfId="0" applyNumberFormat="1" applyFont="1" applyFill="1" applyBorder="1" applyAlignment="1" applyProtection="1">
      <alignment horizontal="right"/>
      <protection/>
    </xf>
    <xf numFmtId="38" fontId="23" fillId="20" borderId="17" xfId="63" applyNumberFormat="1" applyFont="1" applyFill="1" applyBorder="1" applyProtection="1">
      <alignment/>
      <protection/>
    </xf>
    <xf numFmtId="38" fontId="23" fillId="20" borderId="46" xfId="63" applyNumberFormat="1" applyFont="1" applyFill="1" applyBorder="1" applyProtection="1">
      <alignment/>
      <protection/>
    </xf>
    <xf numFmtId="184" fontId="27" fillId="26" borderId="0" xfId="71" applyNumberFormat="1" applyFont="1" applyFill="1" applyBorder="1" applyAlignment="1" applyProtection="1">
      <alignment/>
      <protection/>
    </xf>
    <xf numFmtId="184" fontId="27" fillId="30" borderId="0" xfId="71" applyNumberFormat="1" applyFont="1" applyFill="1" applyBorder="1" applyAlignment="1" applyProtection="1">
      <alignment/>
      <protection/>
    </xf>
    <xf numFmtId="38" fontId="2" fillId="20" borderId="17" xfId="0" applyNumberFormat="1" applyFont="1" applyFill="1" applyBorder="1" applyAlignment="1" applyProtection="1">
      <alignment horizontal="right"/>
      <protection/>
    </xf>
    <xf numFmtId="3" fontId="9" fillId="25" borderId="43" xfId="63" applyNumberFormat="1" applyFont="1" applyFill="1" applyBorder="1" applyAlignment="1" applyProtection="1">
      <alignment horizontal="center"/>
      <protection/>
    </xf>
    <xf numFmtId="183" fontId="30" fillId="20" borderId="17" xfId="44" applyNumberFormat="1" applyFont="1" applyFill="1" applyBorder="1" applyAlignment="1" applyProtection="1">
      <alignment/>
      <protection locked="0"/>
    </xf>
  </cellXfs>
  <cellStyles count="63">
    <cellStyle name="Normal" xfId="0"/>
    <cellStyle name="%" xfId="15"/>
    <cellStyle name="******************************************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Bad" xfId="41"/>
    <cellStyle name="Calculation" xfId="42"/>
    <cellStyle name="Check Cell" xfId="43"/>
    <cellStyle name="Comma" xfId="44"/>
    <cellStyle name="Comma [0]" xfId="45"/>
    <cellStyle name="Comma_100331 KPN Q1 2010 Factsheets" xfId="46"/>
    <cellStyle name="Currency" xfId="47"/>
    <cellStyle name="Currency [0]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_09.01.26 KPN Q4 2008 Factsheets Internal final" xfId="60"/>
    <cellStyle name="Normal_100331 KPN Q1 2010 Factsheets" xfId="61"/>
    <cellStyle name="Normal_Book1" xfId="62"/>
    <cellStyle name="Normal_Book2" xfId="63"/>
    <cellStyle name="Normal_Book3" xfId="64"/>
    <cellStyle name="Normal_Sheet1" xfId="65"/>
    <cellStyle name="Normal_W&amp;O KPI's" xfId="66"/>
    <cellStyle name="Note" xfId="67"/>
    <cellStyle name="Output" xfId="68"/>
    <cellStyle name="Percent" xfId="69"/>
    <cellStyle name="Standaard_Bijlage1_1" xfId="70"/>
    <cellStyle name="Standaard_KPN (Qs 2000 and 2001) (2002-03-14)" xfId="71"/>
    <cellStyle name="Standaard_New KPN Tariffs (Jul-Aug-Sep 2002)" xfId="72"/>
    <cellStyle name="Standaard_Schulden per 1 juli" xfId="73"/>
    <cellStyle name="Title" xfId="74"/>
    <cellStyle name="Total" xfId="75"/>
    <cellStyle name="Warning Text" xfId="76"/>
  </cellStyles>
  <dxfs count="1"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3</xdr:row>
      <xdr:rowOff>95250</xdr:rowOff>
    </xdr:from>
    <xdr:to>
      <xdr:col>7</xdr:col>
      <xdr:colOff>85725</xdr:colOff>
      <xdr:row>8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17726" t="25105" r="17520" b="36959"/>
        <a:stretch>
          <a:fillRect/>
        </a:stretch>
      </xdr:blipFill>
      <xdr:spPr>
        <a:xfrm>
          <a:off x="180975" y="561975"/>
          <a:ext cx="20193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r@kpn.com" TargetMode="External" /><Relationship Id="rId2" Type="http://schemas.openxmlformats.org/officeDocument/2006/relationships/hyperlink" Target="http://www.kpn.com/ir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3"/>
  <sheetViews>
    <sheetView tabSelected="1" view="pageBreakPreview" zoomScale="85" zoomScaleSheetLayoutView="85" zoomScalePageLayoutView="0" workbookViewId="0" topLeftCell="A1">
      <selection activeCell="A1" sqref="A1"/>
    </sheetView>
  </sheetViews>
  <sheetFormatPr defaultColWidth="9.140625" defaultRowHeight="12.75"/>
  <cols>
    <col min="1" max="1" width="1.28515625" style="126" customWidth="1"/>
    <col min="2" max="2" width="0.85546875" style="126" customWidth="1"/>
    <col min="3" max="3" width="1.7109375" style="126" customWidth="1"/>
    <col min="4" max="4" width="0.85546875" style="126" customWidth="1"/>
    <col min="5" max="16" width="9.00390625" style="126" customWidth="1"/>
    <col min="17" max="17" width="0.85546875" style="126" customWidth="1"/>
    <col min="18" max="18" width="1.28515625" style="126" customWidth="1"/>
    <col min="19" max="16384" width="9.140625" style="126" customWidth="1"/>
  </cols>
  <sheetData>
    <row r="1" spans="1:18" ht="8.25" customHeight="1">
      <c r="A1" s="30"/>
      <c r="B1" s="31"/>
      <c r="C1" s="32"/>
      <c r="D1" s="32"/>
      <c r="E1" s="32"/>
      <c r="F1" s="32"/>
      <c r="G1" s="32"/>
      <c r="H1" s="32"/>
      <c r="I1" s="32"/>
      <c r="J1" s="32"/>
      <c r="K1" s="31"/>
      <c r="L1" s="33"/>
      <c r="M1" s="33"/>
      <c r="N1" s="33"/>
      <c r="O1" s="34"/>
      <c r="P1" s="32"/>
      <c r="Q1" s="31"/>
      <c r="R1" s="30"/>
    </row>
    <row r="2" spans="1:18" ht="15.75">
      <c r="A2" s="35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35"/>
    </row>
    <row r="3" spans="1:18" ht="12.75">
      <c r="A3" s="30"/>
      <c r="B3" s="29"/>
      <c r="C3" s="29"/>
      <c r="D3" s="29"/>
      <c r="E3" s="29"/>
      <c r="F3" s="29"/>
      <c r="G3" s="29"/>
      <c r="H3" s="29"/>
      <c r="I3" s="29"/>
      <c r="J3" s="36"/>
      <c r="K3" s="29"/>
      <c r="L3" s="29"/>
      <c r="M3" s="29"/>
      <c r="N3" s="29"/>
      <c r="O3" s="29"/>
      <c r="P3" s="29"/>
      <c r="Q3" s="29"/>
      <c r="R3" s="30"/>
    </row>
    <row r="4" spans="1:18" ht="12.75">
      <c r="A4" s="30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30"/>
    </row>
    <row r="5" spans="1:18" ht="12.75">
      <c r="A5" s="30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30"/>
    </row>
    <row r="6" spans="1:18" ht="12.75">
      <c r="A6" s="30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30"/>
    </row>
    <row r="7" spans="1:18" ht="12.75">
      <c r="A7" s="30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30"/>
    </row>
    <row r="8" spans="1:18" ht="12.75">
      <c r="A8" s="30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30"/>
    </row>
    <row r="9" spans="1:18" ht="12.75">
      <c r="A9" s="30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30"/>
    </row>
    <row r="10" spans="1:18" ht="23.25">
      <c r="A10" s="30"/>
      <c r="B10" s="29"/>
      <c r="C10" s="37" t="s">
        <v>603</v>
      </c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37"/>
      <c r="O10" s="29"/>
      <c r="P10" s="29"/>
      <c r="Q10" s="29"/>
      <c r="R10" s="30"/>
    </row>
    <row r="11" spans="1:18" ht="12.75">
      <c r="A11" s="30"/>
      <c r="B11" s="29"/>
      <c r="C11" s="119" t="s">
        <v>551</v>
      </c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30"/>
    </row>
    <row r="12" spans="1:18" ht="15">
      <c r="A12" s="30"/>
      <c r="B12" s="29"/>
      <c r="C12" s="120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30"/>
    </row>
    <row r="13" spans="1:18" ht="14.25">
      <c r="A13" s="30"/>
      <c r="B13" s="29"/>
      <c r="C13" s="659"/>
      <c r="D13" s="29"/>
      <c r="E13" s="29"/>
      <c r="F13" s="65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30"/>
    </row>
    <row r="14" spans="1:18" ht="12.75">
      <c r="A14" s="30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30"/>
    </row>
    <row r="15" spans="1:18" ht="12.75">
      <c r="A15" s="30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30"/>
    </row>
    <row r="16" spans="1:18" ht="14.25">
      <c r="A16" s="30"/>
      <c r="B16" s="29"/>
      <c r="C16" s="38" t="s">
        <v>32</v>
      </c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30"/>
    </row>
    <row r="17" spans="1:18" ht="12.75">
      <c r="A17" s="30"/>
      <c r="B17" s="29"/>
      <c r="C17" s="39" t="s">
        <v>33</v>
      </c>
      <c r="D17" s="39"/>
      <c r="E17" s="39" t="s">
        <v>34</v>
      </c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30"/>
    </row>
    <row r="18" spans="1:18" ht="12.75">
      <c r="A18" s="30"/>
      <c r="B18" s="29"/>
      <c r="C18" s="39" t="s">
        <v>33</v>
      </c>
      <c r="D18" s="39"/>
      <c r="E18" s="39" t="s">
        <v>35</v>
      </c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30"/>
    </row>
    <row r="19" spans="1:18" ht="12.75">
      <c r="A19" s="30"/>
      <c r="B19" s="29"/>
      <c r="C19" s="39" t="s">
        <v>33</v>
      </c>
      <c r="D19" s="39"/>
      <c r="E19" s="39" t="s">
        <v>36</v>
      </c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30"/>
    </row>
    <row r="20" spans="1:18" ht="12.75">
      <c r="A20" s="30"/>
      <c r="B20" s="29"/>
      <c r="C20" s="39" t="s">
        <v>33</v>
      </c>
      <c r="D20" s="39"/>
      <c r="E20" s="39" t="s">
        <v>37</v>
      </c>
      <c r="F20" s="3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30"/>
    </row>
    <row r="21" spans="1:18" ht="12.75">
      <c r="A21" s="30"/>
      <c r="B21" s="29"/>
      <c r="C21" s="39" t="s">
        <v>33</v>
      </c>
      <c r="D21" s="128"/>
      <c r="E21" s="128" t="s">
        <v>607</v>
      </c>
      <c r="F21" s="128"/>
      <c r="G21" s="128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30"/>
    </row>
    <row r="22" spans="1:18" ht="14.25">
      <c r="A22" s="40"/>
      <c r="B22" s="29"/>
      <c r="C22" s="39" t="s">
        <v>33</v>
      </c>
      <c r="D22" s="39"/>
      <c r="E22" s="39" t="s">
        <v>38</v>
      </c>
      <c r="F22" s="3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40"/>
    </row>
    <row r="23" spans="1:18" ht="12.75">
      <c r="A23" s="30"/>
      <c r="B23" s="29"/>
      <c r="C23" s="39" t="s">
        <v>33</v>
      </c>
      <c r="D23" s="39"/>
      <c r="E23" s="39" t="s">
        <v>39</v>
      </c>
      <c r="F23" s="3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30"/>
    </row>
    <row r="24" spans="1:18" ht="12.75">
      <c r="A24" s="30"/>
      <c r="B24" s="29"/>
      <c r="C24" s="39" t="s">
        <v>33</v>
      </c>
      <c r="D24" s="39"/>
      <c r="E24" s="39" t="s">
        <v>327</v>
      </c>
      <c r="F24" s="3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30"/>
    </row>
    <row r="25" spans="1:18" ht="14.25">
      <c r="A25" s="40"/>
      <c r="B25" s="29"/>
      <c r="C25" s="39" t="s">
        <v>33</v>
      </c>
      <c r="D25" s="39"/>
      <c r="E25" s="39" t="s">
        <v>40</v>
      </c>
      <c r="F25" s="3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40"/>
    </row>
    <row r="26" spans="1:18" ht="14.25">
      <c r="A26" s="40"/>
      <c r="B26" s="29"/>
      <c r="C26" s="39" t="s">
        <v>33</v>
      </c>
      <c r="D26" s="39"/>
      <c r="E26" s="39" t="s">
        <v>146</v>
      </c>
      <c r="F26" s="3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40"/>
    </row>
    <row r="27" spans="1:18" ht="12.75">
      <c r="A27" s="30"/>
      <c r="B27" s="29"/>
      <c r="C27" s="39" t="s">
        <v>33</v>
      </c>
      <c r="D27" s="39"/>
      <c r="E27" s="39" t="s">
        <v>373</v>
      </c>
      <c r="F27" s="3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30"/>
    </row>
    <row r="28" spans="1:18" ht="12.75">
      <c r="A28" s="30"/>
      <c r="B28" s="29"/>
      <c r="C28" s="39" t="s">
        <v>33</v>
      </c>
      <c r="D28" s="39"/>
      <c r="E28" s="39" t="s">
        <v>328</v>
      </c>
      <c r="F28" s="3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30"/>
    </row>
    <row r="29" spans="1:18" ht="12.75">
      <c r="A29" s="30"/>
      <c r="B29" s="29"/>
      <c r="C29" s="39" t="s">
        <v>33</v>
      </c>
      <c r="D29" s="39"/>
      <c r="E29" s="39" t="s">
        <v>329</v>
      </c>
      <c r="F29" s="3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30"/>
    </row>
    <row r="30" spans="1:18" ht="12.75">
      <c r="A30" s="30"/>
      <c r="B30" s="29"/>
      <c r="C30" s="39" t="s">
        <v>33</v>
      </c>
      <c r="D30" s="39"/>
      <c r="E30" s="39" t="s">
        <v>494</v>
      </c>
      <c r="F30" s="3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30"/>
    </row>
    <row r="31" spans="1:18" ht="12.75">
      <c r="A31" s="30"/>
      <c r="B31" s="29"/>
      <c r="C31" s="39" t="s">
        <v>33</v>
      </c>
      <c r="D31" s="39"/>
      <c r="E31" s="39" t="s">
        <v>495</v>
      </c>
      <c r="F31" s="3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30"/>
    </row>
    <row r="32" spans="1:18" ht="12.75">
      <c r="A32" s="30"/>
      <c r="B32" s="29"/>
      <c r="C32" s="39" t="s">
        <v>33</v>
      </c>
      <c r="D32" s="39"/>
      <c r="E32" s="39" t="s">
        <v>496</v>
      </c>
      <c r="F32" s="3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30"/>
    </row>
    <row r="33" spans="1:18" ht="12.75">
      <c r="A33" s="30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30"/>
    </row>
    <row r="34" spans="1:18" ht="12.75">
      <c r="A34" s="30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30"/>
    </row>
    <row r="35" spans="1:18" ht="12.75">
      <c r="A35" s="30"/>
      <c r="B35" s="29"/>
      <c r="C35" s="134" t="s">
        <v>41</v>
      </c>
      <c r="D35" s="135"/>
      <c r="E35" s="41"/>
      <c r="F35" s="41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30"/>
    </row>
    <row r="36" spans="1:18" ht="12.75">
      <c r="A36" s="30"/>
      <c r="B36" s="29"/>
      <c r="C36" s="136" t="s">
        <v>42</v>
      </c>
      <c r="D36" s="135"/>
      <c r="E36" s="41"/>
      <c r="F36" s="41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30"/>
    </row>
    <row r="37" spans="1:18" ht="12.75">
      <c r="A37" s="30"/>
      <c r="B37" s="29"/>
      <c r="C37" s="136" t="s">
        <v>43</v>
      </c>
      <c r="D37" s="136"/>
      <c r="E37" s="41"/>
      <c r="F37" s="136" t="s">
        <v>44</v>
      </c>
      <c r="G37" s="137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30"/>
    </row>
    <row r="38" spans="1:18" ht="12.75">
      <c r="A38" s="30"/>
      <c r="B38" s="29"/>
      <c r="C38" s="136" t="s">
        <v>45</v>
      </c>
      <c r="D38" s="136"/>
      <c r="E38" s="41"/>
      <c r="F38" s="136" t="s">
        <v>46</v>
      </c>
      <c r="G38" s="137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30"/>
    </row>
    <row r="39" spans="1:18" ht="12.75">
      <c r="A39" s="30"/>
      <c r="B39" s="29"/>
      <c r="C39" s="399" t="s">
        <v>351</v>
      </c>
      <c r="D39" s="135"/>
      <c r="E39" s="41"/>
      <c r="F39" s="41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30"/>
    </row>
    <row r="40" spans="1:18" ht="14.25">
      <c r="A40" s="40"/>
      <c r="B40" s="29"/>
      <c r="C40" s="594" t="s">
        <v>47</v>
      </c>
      <c r="D40" s="135"/>
      <c r="E40" s="41"/>
      <c r="F40" s="41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40"/>
    </row>
    <row r="41" spans="1:18" ht="12.75">
      <c r="A41" s="30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30"/>
    </row>
    <row r="42" spans="1:18" ht="8.25" customHeight="1">
      <c r="A42" s="30"/>
      <c r="B42" s="31"/>
      <c r="C42" s="32"/>
      <c r="D42" s="32"/>
      <c r="E42" s="32"/>
      <c r="F42" s="32"/>
      <c r="G42" s="32"/>
      <c r="H42" s="32"/>
      <c r="I42" s="32"/>
      <c r="J42" s="32"/>
      <c r="K42" s="31"/>
      <c r="L42" s="33"/>
      <c r="M42" s="33"/>
      <c r="N42" s="33"/>
      <c r="O42" s="34"/>
      <c r="P42" s="32"/>
      <c r="Q42" s="31"/>
      <c r="R42" s="30"/>
    </row>
    <row r="43" spans="1:18" ht="8.25" customHeight="1">
      <c r="A43" s="30"/>
      <c r="B43" s="31"/>
      <c r="C43" s="32"/>
      <c r="D43" s="32"/>
      <c r="E43" s="32"/>
      <c r="F43" s="32"/>
      <c r="G43" s="32"/>
      <c r="H43" s="32"/>
      <c r="I43" s="32"/>
      <c r="J43" s="32"/>
      <c r="K43" s="31"/>
      <c r="L43" s="33"/>
      <c r="M43" s="33"/>
      <c r="N43" s="33"/>
      <c r="O43" s="33"/>
      <c r="P43" s="32"/>
      <c r="Q43" s="31"/>
      <c r="R43" s="30"/>
    </row>
  </sheetData>
  <sheetProtection password="8355" sheet="1"/>
  <hyperlinks>
    <hyperlink ref="C39" r:id="rId1" display="ir@kpn.com"/>
    <hyperlink ref="C40" r:id="rId2" display="www.kpn.com/ir"/>
  </hyperlinks>
  <printOptions horizontalCentered="1"/>
  <pageMargins left="0.75" right="0.75" top="1" bottom="1" header="0.5" footer="0.5"/>
  <pageSetup fitToHeight="1" fitToWidth="1" horizontalDpi="600" verticalDpi="600" orientation="portrait" paperSize="9" scale="76" r:id="rId4"/>
  <headerFooter alignWithMargins="0">
    <oddFooter>&amp;L&amp;8KPN Investor Relations&amp;C&amp;8&amp;A&amp;R&amp;8Q2 2010</oddFooter>
  </headerFooter>
  <drawing r:id="rId3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8"/>
  <sheetViews>
    <sheetView view="pageBreakPreview" zoomScale="85" zoomScaleSheetLayoutView="85" zoomScalePageLayoutView="0" workbookViewId="0" topLeftCell="A1">
      <selection activeCell="A1" sqref="A1"/>
    </sheetView>
  </sheetViews>
  <sheetFormatPr defaultColWidth="9.140625" defaultRowHeight="12.75"/>
  <cols>
    <col min="1" max="2" width="1.7109375" style="126" customWidth="1"/>
    <col min="3" max="3" width="40.7109375" style="126" customWidth="1"/>
    <col min="4" max="4" width="8.7109375" style="145" customWidth="1"/>
    <col min="5" max="5" width="9.7109375" style="126" customWidth="1"/>
    <col min="6" max="6" width="8.7109375" style="126" customWidth="1"/>
    <col min="7" max="7" width="1.7109375" style="126" customWidth="1"/>
    <col min="8" max="8" width="8.7109375" style="126" customWidth="1"/>
    <col min="9" max="9" width="9.7109375" style="161" customWidth="1"/>
    <col min="10" max="10" width="1.7109375" style="126" customWidth="1"/>
    <col min="11" max="11" width="8.7109375" style="126" customWidth="1"/>
    <col min="12" max="12" width="1.7109375" style="126" customWidth="1"/>
    <col min="13" max="14" width="8.7109375" style="126" customWidth="1"/>
    <col min="15" max="15" width="8.7109375" style="145" customWidth="1"/>
    <col min="16" max="16" width="9.7109375" style="126" customWidth="1"/>
    <col min="17" max="17" width="8.7109375" style="126" customWidth="1"/>
    <col min="18" max="19" width="1.7109375" style="126" customWidth="1"/>
    <col min="20" max="16384" width="9.140625" style="126" customWidth="1"/>
  </cols>
  <sheetData>
    <row r="1" spans="1:19" ht="9" customHeight="1">
      <c r="A1" s="63" t="s">
        <v>391</v>
      </c>
      <c r="B1" s="64"/>
      <c r="C1" s="64"/>
      <c r="D1" s="904"/>
      <c r="E1" s="90"/>
      <c r="F1" s="64"/>
      <c r="G1" s="90"/>
      <c r="H1" s="64"/>
      <c r="I1" s="158"/>
      <c r="J1" s="90"/>
      <c r="K1" s="64"/>
      <c r="L1" s="90"/>
      <c r="M1" s="64"/>
      <c r="N1" s="64"/>
      <c r="O1" s="904"/>
      <c r="P1" s="90"/>
      <c r="Q1" s="64"/>
      <c r="R1" s="90"/>
      <c r="S1" s="96"/>
    </row>
    <row r="2" spans="1:19" ht="14.25">
      <c r="A2" s="63"/>
      <c r="B2" s="65"/>
      <c r="C2" s="1764" t="s">
        <v>105</v>
      </c>
      <c r="D2" s="10" t="s">
        <v>554</v>
      </c>
      <c r="E2" s="162" t="s">
        <v>552</v>
      </c>
      <c r="F2" s="13" t="s">
        <v>416</v>
      </c>
      <c r="G2" s="407"/>
      <c r="H2" s="10" t="s">
        <v>555</v>
      </c>
      <c r="I2" s="868" t="s">
        <v>555</v>
      </c>
      <c r="J2" s="197"/>
      <c r="K2" s="13">
        <v>2009</v>
      </c>
      <c r="L2" s="407"/>
      <c r="M2" s="13" t="s">
        <v>396</v>
      </c>
      <c r="N2" s="13" t="s">
        <v>382</v>
      </c>
      <c r="O2" s="10" t="s">
        <v>553</v>
      </c>
      <c r="P2" s="162" t="s">
        <v>370</v>
      </c>
      <c r="Q2" s="13" t="s">
        <v>162</v>
      </c>
      <c r="R2" s="692"/>
      <c r="S2" s="96"/>
    </row>
    <row r="3" spans="1:19" ht="14.25">
      <c r="A3" s="63"/>
      <c r="B3" s="67"/>
      <c r="C3" s="160"/>
      <c r="D3" s="10"/>
      <c r="E3" s="162"/>
      <c r="F3" s="14"/>
      <c r="G3" s="208"/>
      <c r="H3" s="10" t="s">
        <v>556</v>
      </c>
      <c r="I3" s="869" t="s">
        <v>557</v>
      </c>
      <c r="J3" s="98"/>
      <c r="K3" s="13"/>
      <c r="L3" s="208"/>
      <c r="M3" s="13"/>
      <c r="N3" s="14"/>
      <c r="O3" s="10"/>
      <c r="P3" s="162"/>
      <c r="Q3" s="14"/>
      <c r="R3" s="200"/>
      <c r="S3" s="96"/>
    </row>
    <row r="4" spans="1:19" ht="14.25">
      <c r="A4" s="63"/>
      <c r="B4" s="67"/>
      <c r="C4" s="160"/>
      <c r="D4" s="479"/>
      <c r="E4" s="481"/>
      <c r="F4" s="433"/>
      <c r="G4" s="98"/>
      <c r="H4" s="479"/>
      <c r="I4" s="480"/>
      <c r="J4" s="98"/>
      <c r="K4" s="12"/>
      <c r="L4" s="429"/>
      <c r="M4" s="12"/>
      <c r="N4" s="433"/>
      <c r="O4" s="479"/>
      <c r="P4" s="481"/>
      <c r="Q4" s="433"/>
      <c r="R4" s="200"/>
      <c r="S4" s="96"/>
    </row>
    <row r="5" spans="1:19" ht="14.25">
      <c r="A5" s="63"/>
      <c r="B5" s="67"/>
      <c r="C5" s="69" t="s">
        <v>334</v>
      </c>
      <c r="D5" s="913">
        <f>SUM(E5:F5)</f>
        <v>837</v>
      </c>
      <c r="E5" s="506">
        <v>418</v>
      </c>
      <c r="F5" s="1130">
        <v>419</v>
      </c>
      <c r="G5" s="1199"/>
      <c r="H5" s="992">
        <f>D5/O5-1</f>
        <v>-0.10672358591248665</v>
      </c>
      <c r="I5" s="507">
        <f>E5/P5-1</f>
        <v>-0.15040650406504064</v>
      </c>
      <c r="J5" s="1199"/>
      <c r="K5" s="1132">
        <f>SUM(M5:N5)+SUM(P5:Q5)</f>
        <v>1851</v>
      </c>
      <c r="L5" s="1187"/>
      <c r="M5" s="508">
        <v>477</v>
      </c>
      <c r="N5" s="545">
        <v>437</v>
      </c>
      <c r="O5" s="913">
        <f>SUM(P5:Q5)</f>
        <v>937</v>
      </c>
      <c r="P5" s="506">
        <v>492</v>
      </c>
      <c r="Q5" s="1130">
        <v>445</v>
      </c>
      <c r="R5" s="205"/>
      <c r="S5" s="96"/>
    </row>
    <row r="6" spans="1:19" ht="14.25">
      <c r="A6" s="63"/>
      <c r="B6" s="67"/>
      <c r="C6" s="159"/>
      <c r="D6" s="447"/>
      <c r="E6" s="448"/>
      <c r="F6" s="489"/>
      <c r="G6" s="205"/>
      <c r="H6" s="428"/>
      <c r="I6" s="224"/>
      <c r="J6" s="205"/>
      <c r="K6" s="489"/>
      <c r="L6" s="875"/>
      <c r="M6" s="489"/>
      <c r="N6" s="489"/>
      <c r="O6" s="447"/>
      <c r="P6" s="448"/>
      <c r="Q6" s="489"/>
      <c r="R6" s="205"/>
      <c r="S6" s="96"/>
    </row>
    <row r="7" spans="1:19" ht="13.5">
      <c r="A7" s="102"/>
      <c r="B7" s="105"/>
      <c r="C7" s="69" t="s">
        <v>548</v>
      </c>
      <c r="D7" s="491"/>
      <c r="E7" s="492"/>
      <c r="F7" s="493"/>
      <c r="G7" s="105"/>
      <c r="H7" s="1018"/>
      <c r="I7" s="214"/>
      <c r="J7" s="105"/>
      <c r="K7" s="493"/>
      <c r="L7" s="875"/>
      <c r="M7" s="493"/>
      <c r="N7" s="493"/>
      <c r="O7" s="491"/>
      <c r="P7" s="492"/>
      <c r="Q7" s="493"/>
      <c r="R7" s="105"/>
      <c r="S7" s="109"/>
    </row>
    <row r="8" spans="1:19" ht="14.25">
      <c r="A8" s="102"/>
      <c r="B8" s="80"/>
      <c r="C8" s="74" t="s">
        <v>471</v>
      </c>
      <c r="D8" s="923">
        <f>E8</f>
        <v>1.7</v>
      </c>
      <c r="E8" s="520">
        <v>1.7</v>
      </c>
      <c r="F8" s="1131">
        <v>1.7</v>
      </c>
      <c r="G8" s="103"/>
      <c r="H8" s="941">
        <f>D8/O8-1</f>
        <v>0</v>
      </c>
      <c r="I8" s="484">
        <f>E8/P8-1</f>
        <v>0</v>
      </c>
      <c r="J8" s="103"/>
      <c r="K8" s="1129">
        <f>M8</f>
        <v>1.8</v>
      </c>
      <c r="L8" s="875"/>
      <c r="M8" s="519">
        <v>1.8</v>
      </c>
      <c r="N8" s="641">
        <v>1.7</v>
      </c>
      <c r="O8" s="923">
        <f>P8</f>
        <v>1.7</v>
      </c>
      <c r="P8" s="520">
        <v>1.7</v>
      </c>
      <c r="Q8" s="1131">
        <v>1.7</v>
      </c>
      <c r="R8" s="103"/>
      <c r="S8" s="102"/>
    </row>
    <row r="9" spans="1:19" ht="14.25">
      <c r="A9" s="102"/>
      <c r="B9" s="103"/>
      <c r="C9" s="74" t="s">
        <v>393</v>
      </c>
      <c r="D9" s="923">
        <f>E9</f>
        <v>0.6</v>
      </c>
      <c r="E9" s="520">
        <v>0.6</v>
      </c>
      <c r="F9" s="1122">
        <v>0.6</v>
      </c>
      <c r="G9" s="103"/>
      <c r="H9" s="941">
        <f>D9/O9-1</f>
        <v>0</v>
      </c>
      <c r="I9" s="484">
        <f>E9/P9-1</f>
        <v>0</v>
      </c>
      <c r="J9" s="103"/>
      <c r="K9" s="1129">
        <f>M9</f>
        <v>0.6</v>
      </c>
      <c r="L9" s="875"/>
      <c r="M9" s="519">
        <v>0.6</v>
      </c>
      <c r="N9" s="519">
        <v>0.6</v>
      </c>
      <c r="O9" s="923">
        <f>P9</f>
        <v>0.6</v>
      </c>
      <c r="P9" s="520">
        <v>0.6</v>
      </c>
      <c r="Q9" s="1122">
        <v>0.6</v>
      </c>
      <c r="R9" s="103"/>
      <c r="S9" s="109"/>
    </row>
    <row r="10" spans="1:19" ht="14.25">
      <c r="A10" s="63"/>
      <c r="B10" s="67"/>
      <c r="C10" s="866"/>
      <c r="D10" s="447"/>
      <c r="E10" s="448"/>
      <c r="F10" s="1198"/>
      <c r="G10" s="204"/>
      <c r="H10" s="428"/>
      <c r="I10" s="419"/>
      <c r="J10" s="204"/>
      <c r="K10" s="489"/>
      <c r="L10" s="880"/>
      <c r="M10" s="489"/>
      <c r="N10" s="489"/>
      <c r="O10" s="447"/>
      <c r="P10" s="448"/>
      <c r="Q10" s="489"/>
      <c r="R10" s="206"/>
      <c r="S10" s="96"/>
    </row>
    <row r="11" spans="1:19" ht="13.5">
      <c r="A11" s="102"/>
      <c r="B11" s="105"/>
      <c r="C11" s="865" t="s">
        <v>517</v>
      </c>
      <c r="D11" s="521"/>
      <c r="E11" s="522"/>
      <c r="F11" s="523"/>
      <c r="G11" s="105"/>
      <c r="H11" s="1018"/>
      <c r="I11" s="214"/>
      <c r="J11" s="105"/>
      <c r="K11" s="523"/>
      <c r="L11" s="875"/>
      <c r="M11" s="523"/>
      <c r="N11" s="523"/>
      <c r="O11" s="521"/>
      <c r="P11" s="522"/>
      <c r="Q11" s="523"/>
      <c r="R11" s="105"/>
      <c r="S11" s="109"/>
    </row>
    <row r="12" spans="1:19" ht="14.25">
      <c r="A12" s="102"/>
      <c r="B12" s="103"/>
      <c r="C12" s="74" t="s">
        <v>138</v>
      </c>
      <c r="D12" s="923">
        <f>E12</f>
        <v>25</v>
      </c>
      <c r="E12" s="520">
        <v>25</v>
      </c>
      <c r="F12" s="1131">
        <v>25</v>
      </c>
      <c r="G12" s="103"/>
      <c r="H12" s="941">
        <f>D12/O12-1</f>
        <v>0.004016064257028162</v>
      </c>
      <c r="I12" s="484">
        <f>E12/P12-1</f>
        <v>0.004016064257028162</v>
      </c>
      <c r="J12" s="103"/>
      <c r="K12" s="1129">
        <f>M12</f>
        <v>25</v>
      </c>
      <c r="L12" s="875"/>
      <c r="M12" s="519">
        <v>25</v>
      </c>
      <c r="N12" s="641">
        <v>25</v>
      </c>
      <c r="O12" s="923">
        <f>P12</f>
        <v>24.9</v>
      </c>
      <c r="P12" s="520">
        <v>24.9</v>
      </c>
      <c r="Q12" s="1131">
        <v>24.9</v>
      </c>
      <c r="R12" s="103"/>
      <c r="S12" s="109"/>
    </row>
    <row r="13" spans="1:19" ht="14.25">
      <c r="A13" s="102"/>
      <c r="B13" s="103"/>
      <c r="C13" s="74" t="s">
        <v>139</v>
      </c>
      <c r="D13" s="923">
        <f>E13</f>
        <v>13.9</v>
      </c>
      <c r="E13" s="520">
        <v>13.9</v>
      </c>
      <c r="F13" s="1122">
        <v>13.6</v>
      </c>
      <c r="G13" s="103"/>
      <c r="H13" s="941">
        <f>D13/O13-1</f>
        <v>0.4183673469387754</v>
      </c>
      <c r="I13" s="484">
        <f>E13/P13-1</f>
        <v>0.4183673469387754</v>
      </c>
      <c r="J13" s="103"/>
      <c r="K13" s="1129">
        <f>M13</f>
        <v>12</v>
      </c>
      <c r="L13" s="875"/>
      <c r="M13" s="519">
        <v>12</v>
      </c>
      <c r="N13" s="519">
        <v>11.7</v>
      </c>
      <c r="O13" s="923">
        <f>P13</f>
        <v>9.8</v>
      </c>
      <c r="P13" s="520">
        <v>9.8</v>
      </c>
      <c r="Q13" s="1122">
        <v>9.8</v>
      </c>
      <c r="R13" s="103"/>
      <c r="S13" s="109"/>
    </row>
    <row r="14" spans="1:19" ht="14.25">
      <c r="A14" s="63"/>
      <c r="B14" s="67"/>
      <c r="C14" s="68"/>
      <c r="D14" s="447"/>
      <c r="E14" s="448"/>
      <c r="F14" s="489"/>
      <c r="G14" s="204"/>
      <c r="H14" s="428"/>
      <c r="I14" s="419"/>
      <c r="J14" s="204"/>
      <c r="K14" s="489"/>
      <c r="L14" s="880"/>
      <c r="M14" s="489"/>
      <c r="N14" s="489"/>
      <c r="O14" s="447"/>
      <c r="P14" s="448"/>
      <c r="Q14" s="489"/>
      <c r="R14" s="206"/>
      <c r="S14" s="96"/>
    </row>
    <row r="15" spans="1:19" ht="9" customHeight="1">
      <c r="A15" s="63"/>
      <c r="B15" s="64"/>
      <c r="C15" s="64"/>
      <c r="D15" s="904"/>
      <c r="E15" s="90"/>
      <c r="F15" s="64"/>
      <c r="G15" s="90"/>
      <c r="H15" s="1008"/>
      <c r="I15" s="158"/>
      <c r="J15" s="90"/>
      <c r="K15" s="64"/>
      <c r="L15" s="64"/>
      <c r="M15" s="64"/>
      <c r="N15" s="64"/>
      <c r="O15" s="904"/>
      <c r="P15" s="90"/>
      <c r="Q15" s="64"/>
      <c r="R15" s="90"/>
      <c r="S15" s="96"/>
    </row>
    <row r="16" spans="1:19" s="147" customFormat="1" ht="12.75">
      <c r="A16" s="139"/>
      <c r="B16" s="77"/>
      <c r="C16" s="133"/>
      <c r="D16" s="908"/>
      <c r="E16" s="140"/>
      <c r="F16" s="77"/>
      <c r="G16" s="140"/>
      <c r="H16" s="1010"/>
      <c r="I16" s="391"/>
      <c r="J16" s="140"/>
      <c r="K16" s="77"/>
      <c r="L16" s="77"/>
      <c r="M16" s="77"/>
      <c r="N16" s="77"/>
      <c r="O16" s="908"/>
      <c r="P16" s="140"/>
      <c r="Q16" s="77"/>
      <c r="R16" s="140"/>
      <c r="S16" s="141"/>
    </row>
    <row r="17" spans="1:19" ht="12.75">
      <c r="A17" s="128"/>
      <c r="B17" s="128"/>
      <c r="C17" s="128"/>
      <c r="D17" s="129"/>
      <c r="E17" s="128"/>
      <c r="F17" s="128"/>
      <c r="G17" s="128"/>
      <c r="H17" s="1019"/>
      <c r="I17" s="389"/>
      <c r="J17" s="128"/>
      <c r="K17" s="128"/>
      <c r="L17" s="128"/>
      <c r="M17" s="128"/>
      <c r="N17" s="128"/>
      <c r="O17" s="129"/>
      <c r="P17" s="128"/>
      <c r="Q17" s="128"/>
      <c r="R17" s="128"/>
      <c r="S17" s="128"/>
    </row>
    <row r="18" spans="1:19" ht="9" customHeight="1">
      <c r="A18" s="63"/>
      <c r="B18" s="64"/>
      <c r="C18" s="64"/>
      <c r="D18" s="904"/>
      <c r="E18" s="90"/>
      <c r="F18" s="64"/>
      <c r="G18" s="90"/>
      <c r="H18" s="1008"/>
      <c r="I18" s="158"/>
      <c r="J18" s="90"/>
      <c r="K18" s="64"/>
      <c r="L18" s="64"/>
      <c r="M18" s="64"/>
      <c r="N18" s="64"/>
      <c r="O18" s="904"/>
      <c r="P18" s="90"/>
      <c r="Q18" s="64"/>
      <c r="R18" s="90"/>
      <c r="S18" s="96"/>
    </row>
    <row r="19" spans="1:19" s="145" customFormat="1" ht="14.25">
      <c r="A19" s="63"/>
      <c r="B19" s="65"/>
      <c r="C19" s="1763" t="s">
        <v>426</v>
      </c>
      <c r="D19" s="10" t="s">
        <v>554</v>
      </c>
      <c r="E19" s="162" t="s">
        <v>552</v>
      </c>
      <c r="F19" s="13" t="s">
        <v>416</v>
      </c>
      <c r="G19" s="407"/>
      <c r="H19" s="10" t="s">
        <v>555</v>
      </c>
      <c r="I19" s="868" t="s">
        <v>555</v>
      </c>
      <c r="J19" s="209"/>
      <c r="K19" s="13">
        <v>2009</v>
      </c>
      <c r="L19" s="407"/>
      <c r="M19" s="13" t="s">
        <v>396</v>
      </c>
      <c r="N19" s="13" t="s">
        <v>382</v>
      </c>
      <c r="O19" s="10" t="s">
        <v>553</v>
      </c>
      <c r="P19" s="162" t="s">
        <v>370</v>
      </c>
      <c r="Q19" s="13" t="s">
        <v>162</v>
      </c>
      <c r="R19" s="160"/>
      <c r="S19" s="96"/>
    </row>
    <row r="20" spans="1:19" s="145" customFormat="1" ht="14.25">
      <c r="A20" s="30"/>
      <c r="B20" s="111"/>
      <c r="C20" s="123" t="s">
        <v>585</v>
      </c>
      <c r="D20" s="10"/>
      <c r="E20" s="162"/>
      <c r="F20" s="14"/>
      <c r="G20" s="208"/>
      <c r="H20" s="10" t="s">
        <v>556</v>
      </c>
      <c r="I20" s="869" t="s">
        <v>557</v>
      </c>
      <c r="J20" s="13"/>
      <c r="K20" s="13"/>
      <c r="L20" s="208"/>
      <c r="M20" s="13"/>
      <c r="N20" s="14"/>
      <c r="O20" s="10"/>
      <c r="P20" s="162"/>
      <c r="Q20" s="14"/>
      <c r="R20" s="13"/>
      <c r="S20" s="30"/>
    </row>
    <row r="21" spans="1:19" s="145" customFormat="1" ht="13.5">
      <c r="A21" s="63"/>
      <c r="B21" s="67"/>
      <c r="C21" s="68"/>
      <c r="D21" s="495"/>
      <c r="E21" s="496"/>
      <c r="F21" s="497"/>
      <c r="G21" s="204"/>
      <c r="H21" s="943"/>
      <c r="I21" s="531"/>
      <c r="J21" s="204"/>
      <c r="K21" s="497"/>
      <c r="L21" s="885"/>
      <c r="M21" s="497"/>
      <c r="N21" s="497"/>
      <c r="O21" s="495"/>
      <c r="P21" s="496"/>
      <c r="Q21" s="497"/>
      <c r="R21" s="206"/>
      <c r="S21" s="96"/>
    </row>
    <row r="22" spans="1:19" s="145" customFormat="1" ht="14.25">
      <c r="A22" s="102"/>
      <c r="B22" s="103"/>
      <c r="C22" s="74" t="s">
        <v>118</v>
      </c>
      <c r="D22" s="923">
        <f>SUM(E22:F22)</f>
        <v>11.8</v>
      </c>
      <c r="E22" s="520">
        <v>6.3</v>
      </c>
      <c r="F22" s="1122">
        <v>5.5</v>
      </c>
      <c r="G22" s="103"/>
      <c r="H22" s="941">
        <f>D22/O22-1</f>
        <v>0.20408163265306123</v>
      </c>
      <c r="I22" s="484">
        <f>E22/P22-1</f>
        <v>0.34042553191489344</v>
      </c>
      <c r="J22" s="103"/>
      <c r="K22" s="1129">
        <v>19.8</v>
      </c>
      <c r="L22" s="875"/>
      <c r="M22" s="519">
        <v>5</v>
      </c>
      <c r="N22" s="519">
        <v>5</v>
      </c>
      <c r="O22" s="923">
        <f>SUM(P22:Q22)</f>
        <v>9.8</v>
      </c>
      <c r="P22" s="520">
        <v>4.7</v>
      </c>
      <c r="Q22" s="519">
        <v>5.1</v>
      </c>
      <c r="R22" s="103"/>
      <c r="S22" s="102"/>
    </row>
    <row r="23" spans="1:19" s="145" customFormat="1" ht="14.25">
      <c r="A23" s="102"/>
      <c r="B23" s="103"/>
      <c r="C23" s="74"/>
      <c r="D23" s="532"/>
      <c r="E23" s="533"/>
      <c r="F23" s="534"/>
      <c r="G23" s="103"/>
      <c r="H23" s="428"/>
      <c r="I23" s="224"/>
      <c r="J23" s="103"/>
      <c r="K23" s="534"/>
      <c r="L23" s="885"/>
      <c r="M23" s="534"/>
      <c r="N23" s="534"/>
      <c r="O23" s="532"/>
      <c r="P23" s="533"/>
      <c r="Q23" s="534"/>
      <c r="R23" s="103"/>
      <c r="S23" s="102"/>
    </row>
    <row r="24" spans="1:19" s="145" customFormat="1" ht="14.25">
      <c r="A24" s="102"/>
      <c r="B24" s="103"/>
      <c r="C24" s="84" t="s">
        <v>119</v>
      </c>
      <c r="D24" s="923">
        <v>3.6</v>
      </c>
      <c r="E24" s="520">
        <v>3.8</v>
      </c>
      <c r="F24" s="1122">
        <v>3.5</v>
      </c>
      <c r="G24" s="103"/>
      <c r="H24" s="941">
        <f>D24/O24-1</f>
        <v>-0.05263157894736836</v>
      </c>
      <c r="I24" s="484">
        <f>E24/P24-1</f>
        <v>0</v>
      </c>
      <c r="J24" s="103"/>
      <c r="K24" s="1129">
        <v>3.6</v>
      </c>
      <c r="L24" s="875"/>
      <c r="M24" s="519">
        <v>3.2</v>
      </c>
      <c r="N24" s="519">
        <v>3.5</v>
      </c>
      <c r="O24" s="923">
        <v>3.8</v>
      </c>
      <c r="P24" s="520">
        <v>3.8</v>
      </c>
      <c r="Q24" s="1122">
        <v>3.8</v>
      </c>
      <c r="R24" s="103"/>
      <c r="S24" s="102"/>
    </row>
    <row r="25" spans="1:19" s="145" customFormat="1" ht="13.5">
      <c r="A25" s="63"/>
      <c r="B25" s="67"/>
      <c r="C25" s="68"/>
      <c r="D25" s="515"/>
      <c r="E25" s="432"/>
      <c r="F25" s="504"/>
      <c r="G25" s="204"/>
      <c r="H25" s="988"/>
      <c r="I25" s="480"/>
      <c r="J25" s="204"/>
      <c r="K25" s="504"/>
      <c r="L25" s="875"/>
      <c r="M25" s="504"/>
      <c r="N25" s="504"/>
      <c r="O25" s="515"/>
      <c r="P25" s="432"/>
      <c r="Q25" s="504"/>
      <c r="R25" s="206"/>
      <c r="S25" s="96"/>
    </row>
    <row r="26" spans="1:19" ht="9" customHeight="1">
      <c r="A26" s="63"/>
      <c r="B26" s="64"/>
      <c r="C26" s="64"/>
      <c r="D26" s="904"/>
      <c r="E26" s="90"/>
      <c r="F26" s="64"/>
      <c r="G26" s="90"/>
      <c r="H26" s="64"/>
      <c r="I26" s="158"/>
      <c r="J26" s="90"/>
      <c r="K26" s="64"/>
      <c r="L26" s="90"/>
      <c r="M26" s="64"/>
      <c r="N26" s="64"/>
      <c r="O26" s="904"/>
      <c r="P26" s="90"/>
      <c r="Q26" s="64"/>
      <c r="R26" s="90"/>
      <c r="S26" s="96"/>
    </row>
    <row r="27" spans="1:19" s="145" customFormat="1" ht="13.5">
      <c r="A27" s="139"/>
      <c r="B27" s="125"/>
      <c r="C27" s="133"/>
      <c r="D27" s="671"/>
      <c r="E27" s="139"/>
      <c r="F27" s="125"/>
      <c r="G27" s="139"/>
      <c r="H27" s="125"/>
      <c r="I27" s="398"/>
      <c r="J27" s="139"/>
      <c r="K27" s="125"/>
      <c r="L27" s="139"/>
      <c r="M27" s="125"/>
      <c r="N27" s="125"/>
      <c r="O27" s="671"/>
      <c r="P27" s="139"/>
      <c r="Q27" s="125"/>
      <c r="R27" s="139"/>
      <c r="S27" s="139"/>
    </row>
    <row r="28" s="145" customFormat="1" ht="12.75">
      <c r="I28" s="663"/>
    </row>
  </sheetData>
  <sheetProtection password="8355" sheet="1"/>
  <printOptions horizontalCentered="1"/>
  <pageMargins left="0.75" right="0.75" top="1" bottom="1" header="0.5" footer="0.5"/>
  <pageSetup fitToHeight="1" fitToWidth="1" horizontalDpi="600" verticalDpi="600" orientation="portrait" paperSize="9" scale="58" r:id="rId1"/>
  <headerFooter alignWithMargins="0">
    <oddFooter>&amp;L&amp;8KPN Investor Relations&amp;C&amp;8&amp;A&amp;R&amp;8Q2 2010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X104"/>
  <sheetViews>
    <sheetView view="pageBreakPreview" zoomScale="85" zoomScaleSheetLayoutView="85" zoomScalePageLayoutView="0" workbookViewId="0" topLeftCell="A1">
      <selection activeCell="A1" sqref="A1"/>
    </sheetView>
  </sheetViews>
  <sheetFormatPr defaultColWidth="9.140625" defaultRowHeight="12.75"/>
  <cols>
    <col min="1" max="2" width="1.7109375" style="126" customWidth="1"/>
    <col min="3" max="3" width="40.7109375" style="126" customWidth="1"/>
    <col min="4" max="4" width="8.7109375" style="145" customWidth="1"/>
    <col min="5" max="5" width="9.7109375" style="126" customWidth="1"/>
    <col min="6" max="6" width="8.7109375" style="126" customWidth="1"/>
    <col min="7" max="7" width="1.7109375" style="126" customWidth="1"/>
    <col min="8" max="8" width="8.7109375" style="662" customWidth="1"/>
    <col min="9" max="9" width="9.7109375" style="1070" customWidth="1"/>
    <col min="10" max="10" width="1.7109375" style="126" customWidth="1"/>
    <col min="11" max="11" width="8.7109375" style="126" customWidth="1"/>
    <col min="12" max="12" width="1.7109375" style="126" customWidth="1"/>
    <col min="13" max="14" width="8.7109375" style="126" customWidth="1"/>
    <col min="15" max="15" width="8.7109375" style="145" customWidth="1"/>
    <col min="16" max="16" width="9.7109375" style="126" customWidth="1"/>
    <col min="17" max="17" width="8.7109375" style="126" customWidth="1"/>
    <col min="18" max="19" width="1.7109375" style="126" customWidth="1"/>
    <col min="20" max="16384" width="9.140625" style="126" customWidth="1"/>
  </cols>
  <sheetData>
    <row r="1" spans="1:19" ht="8.25" customHeight="1">
      <c r="A1" s="63" t="s">
        <v>391</v>
      </c>
      <c r="B1" s="64"/>
      <c r="C1" s="64"/>
      <c r="D1" s="904"/>
      <c r="E1" s="95"/>
      <c r="F1" s="64"/>
      <c r="G1" s="94"/>
      <c r="H1" s="1008"/>
      <c r="I1" s="1012"/>
      <c r="J1" s="94"/>
      <c r="K1" s="64"/>
      <c r="L1" s="94"/>
      <c r="M1" s="64"/>
      <c r="N1" s="64"/>
      <c r="O1" s="904"/>
      <c r="P1" s="95"/>
      <c r="Q1" s="64"/>
      <c r="R1" s="94"/>
      <c r="S1" s="96"/>
    </row>
    <row r="2" spans="1:19" ht="14.25">
      <c r="A2" s="63"/>
      <c r="B2" s="65"/>
      <c r="C2" s="66" t="s">
        <v>52</v>
      </c>
      <c r="D2" s="10" t="s">
        <v>554</v>
      </c>
      <c r="E2" s="162" t="s">
        <v>552</v>
      </c>
      <c r="F2" s="13" t="s">
        <v>416</v>
      </c>
      <c r="G2" s="407"/>
      <c r="H2" s="1013" t="s">
        <v>555</v>
      </c>
      <c r="I2" s="1014" t="s">
        <v>555</v>
      </c>
      <c r="J2" s="210"/>
      <c r="K2" s="13">
        <v>2009</v>
      </c>
      <c r="L2" s="407"/>
      <c r="M2" s="13" t="s">
        <v>396</v>
      </c>
      <c r="N2" s="13" t="s">
        <v>382</v>
      </c>
      <c r="O2" s="10" t="s">
        <v>553</v>
      </c>
      <c r="P2" s="162" t="s">
        <v>370</v>
      </c>
      <c r="Q2" s="13" t="s">
        <v>162</v>
      </c>
      <c r="R2" s="697"/>
      <c r="S2" s="96"/>
    </row>
    <row r="3" spans="1:19" ht="14.25">
      <c r="A3" s="63"/>
      <c r="B3" s="67"/>
      <c r="C3" s="68"/>
      <c r="D3" s="10"/>
      <c r="E3" s="162"/>
      <c r="F3" s="14"/>
      <c r="G3" s="208"/>
      <c r="H3" s="1013" t="s">
        <v>556</v>
      </c>
      <c r="I3" s="1007" t="s">
        <v>557</v>
      </c>
      <c r="J3" s="202"/>
      <c r="K3" s="13"/>
      <c r="L3" s="208"/>
      <c r="M3" s="13"/>
      <c r="N3" s="14"/>
      <c r="O3" s="10"/>
      <c r="P3" s="162"/>
      <c r="Q3" s="14"/>
      <c r="R3" s="207"/>
      <c r="S3" s="96"/>
    </row>
    <row r="4" spans="1:19" ht="14.25">
      <c r="A4" s="63"/>
      <c r="B4" s="67"/>
      <c r="C4" s="68"/>
      <c r="D4" s="625"/>
      <c r="E4" s="626"/>
      <c r="F4" s="606"/>
      <c r="G4" s="202"/>
      <c r="H4" s="1045"/>
      <c r="I4" s="1046"/>
      <c r="J4" s="202"/>
      <c r="K4" s="606"/>
      <c r="L4" s="429"/>
      <c r="M4" s="606"/>
      <c r="N4" s="606"/>
      <c r="O4" s="625"/>
      <c r="P4" s="626"/>
      <c r="Q4" s="606"/>
      <c r="R4" s="207"/>
      <c r="S4" s="96"/>
    </row>
    <row r="5" spans="1:19" ht="13.5">
      <c r="A5" s="100"/>
      <c r="B5" s="87"/>
      <c r="C5" s="69" t="s">
        <v>549</v>
      </c>
      <c r="D5" s="1695">
        <f>SUM(E5:F5)</f>
        <v>1914</v>
      </c>
      <c r="E5" s="680">
        <f>SUM(E6:E8)</f>
        <v>987</v>
      </c>
      <c r="F5" s="1100">
        <f>SUM(F6:F8)</f>
        <v>927</v>
      </c>
      <c r="G5" s="1200"/>
      <c r="H5" s="992">
        <f>D5/O5-1</f>
        <v>0.0373983739837398</v>
      </c>
      <c r="I5" s="507">
        <f>E5/P5-1</f>
        <v>0.04665959703075284</v>
      </c>
      <c r="J5" s="1200"/>
      <c r="K5" s="1103">
        <f>SUM(M5:N5)+SUM(P5:Q5)</f>
        <v>3776</v>
      </c>
      <c r="L5" s="1201"/>
      <c r="M5" s="551">
        <f>SUM(M6:M8)</f>
        <v>956</v>
      </c>
      <c r="N5" s="551">
        <f>SUM(N6:N8)</f>
        <v>975</v>
      </c>
      <c r="O5" s="907">
        <f>SUM(P5:Q5)</f>
        <v>1845</v>
      </c>
      <c r="P5" s="550">
        <f>SUM(P6:P8)</f>
        <v>943</v>
      </c>
      <c r="Q5" s="1100">
        <f>SUM(Q6:Q8)</f>
        <v>902</v>
      </c>
      <c r="R5" s="207"/>
      <c r="S5" s="96"/>
    </row>
    <row r="6" spans="1:22" ht="14.25">
      <c r="A6" s="100"/>
      <c r="B6" s="88"/>
      <c r="C6" s="84" t="s">
        <v>49</v>
      </c>
      <c r="D6" s="914">
        <f>SUM(E6:F6)</f>
        <v>1501</v>
      </c>
      <c r="E6" s="485">
        <v>772</v>
      </c>
      <c r="F6" s="1107">
        <v>729</v>
      </c>
      <c r="G6" s="202"/>
      <c r="H6" s="941">
        <f>D6/O6-1</f>
        <v>0.0067069081153587895</v>
      </c>
      <c r="I6" s="484">
        <f>E6/P6-1</f>
        <v>0.01981505944517825</v>
      </c>
      <c r="J6" s="202"/>
      <c r="K6" s="1118">
        <f>SUM(M6:N6)+SUM(P6:Q6)</f>
        <v>3021</v>
      </c>
      <c r="L6" s="12"/>
      <c r="M6" s="502">
        <v>751</v>
      </c>
      <c r="N6" s="502">
        <v>779</v>
      </c>
      <c r="O6" s="914">
        <f>SUM(P6:Q6)</f>
        <v>1491</v>
      </c>
      <c r="P6" s="503">
        <v>757</v>
      </c>
      <c r="Q6" s="1107">
        <v>734</v>
      </c>
      <c r="R6" s="207"/>
      <c r="S6" s="96"/>
      <c r="U6" s="222"/>
      <c r="V6" s="662"/>
    </row>
    <row r="7" spans="1:23" ht="14.25">
      <c r="A7" s="100"/>
      <c r="B7" s="88"/>
      <c r="C7" s="84" t="s">
        <v>350</v>
      </c>
      <c r="D7" s="914">
        <f>SUM(E7:F7)</f>
        <v>347</v>
      </c>
      <c r="E7" s="485">
        <v>178</v>
      </c>
      <c r="F7" s="1107">
        <v>169</v>
      </c>
      <c r="G7" s="202"/>
      <c r="H7" s="941">
        <f>D7/O7-1</f>
        <v>0.0809968847352025</v>
      </c>
      <c r="I7" s="484">
        <f>E7/P7-1</f>
        <v>0.06586826347305386</v>
      </c>
      <c r="J7" s="202"/>
      <c r="K7" s="1118">
        <f>SUM(M7:N7)+SUM(P7:Q7)</f>
        <v>659</v>
      </c>
      <c r="L7" s="12"/>
      <c r="M7" s="502">
        <v>171</v>
      </c>
      <c r="N7" s="502">
        <v>167</v>
      </c>
      <c r="O7" s="914">
        <f>SUM(P7:Q7)</f>
        <v>321</v>
      </c>
      <c r="P7" s="503">
        <v>167</v>
      </c>
      <c r="Q7" s="1107">
        <v>154</v>
      </c>
      <c r="R7" s="207"/>
      <c r="S7" s="96"/>
      <c r="U7" s="222"/>
      <c r="V7" s="662"/>
      <c r="W7" s="662"/>
    </row>
    <row r="8" spans="1:19" ht="14.25">
      <c r="A8" s="63"/>
      <c r="B8" s="67"/>
      <c r="C8" s="84" t="s">
        <v>561</v>
      </c>
      <c r="D8" s="914">
        <f>SUM(E8:F8)</f>
        <v>66</v>
      </c>
      <c r="E8" s="485">
        <v>37</v>
      </c>
      <c r="F8" s="1107">
        <v>29</v>
      </c>
      <c r="G8" s="202"/>
      <c r="H8" s="941">
        <f>D8/O8-1</f>
        <v>1</v>
      </c>
      <c r="I8" s="484">
        <f>E8/P8-1</f>
        <v>0.9473684210526316</v>
      </c>
      <c r="J8" s="202"/>
      <c r="K8" s="1118">
        <f>SUM(M8:N8)+SUM(P8:Q8)</f>
        <v>96</v>
      </c>
      <c r="L8" s="12"/>
      <c r="M8" s="502">
        <v>34</v>
      </c>
      <c r="N8" s="502">
        <v>29</v>
      </c>
      <c r="O8" s="914">
        <f>SUM(P8:Q8)</f>
        <v>33</v>
      </c>
      <c r="P8" s="503">
        <v>19</v>
      </c>
      <c r="Q8" s="1107">
        <v>14</v>
      </c>
      <c r="R8" s="207"/>
      <c r="S8" s="96"/>
    </row>
    <row r="9" spans="1:22" ht="14.25">
      <c r="A9" s="63"/>
      <c r="B9" s="67"/>
      <c r="C9" s="68"/>
      <c r="D9" s="682"/>
      <c r="E9" s="678"/>
      <c r="F9" s="683"/>
      <c r="G9" s="202"/>
      <c r="H9" s="428"/>
      <c r="I9" s="224"/>
      <c r="J9" s="202"/>
      <c r="K9" s="683"/>
      <c r="L9" s="12"/>
      <c r="M9" s="683"/>
      <c r="N9" s="683"/>
      <c r="O9" s="682"/>
      <c r="P9" s="678"/>
      <c r="Q9" s="683"/>
      <c r="R9" s="207"/>
      <c r="S9" s="96"/>
      <c r="T9" s="145"/>
      <c r="V9" s="222"/>
    </row>
    <row r="10" spans="1:20" ht="13.5">
      <c r="A10" s="63"/>
      <c r="B10" s="67"/>
      <c r="C10" s="69" t="s">
        <v>120</v>
      </c>
      <c r="D10" s="1081">
        <v>0.093</v>
      </c>
      <c r="E10" s="552">
        <f>'Cash flow, Capex &amp; Debt'!E73/Revenues!E37</f>
        <v>0.09845559845559845</v>
      </c>
      <c r="F10" s="1133">
        <f>'Cash flow, Capex &amp; Debt'!F73/Revenues!F37</f>
        <v>0.08808808808808809</v>
      </c>
      <c r="G10" s="1200"/>
      <c r="H10" s="1004"/>
      <c r="I10" s="1202"/>
      <c r="J10" s="1200"/>
      <c r="K10" s="1147">
        <f>'Cash flow, Capex &amp; Debt'!K73/Revenues!K37</f>
        <v>0.13612950699043413</v>
      </c>
      <c r="L10" s="1201"/>
      <c r="M10" s="553">
        <f>'Cash flow, Capex &amp; Debt'!M73/Revenues!M37</f>
        <v>0.17201166180758018</v>
      </c>
      <c r="N10" s="553">
        <f>'Cash flow, Capex &amp; Debt'!N73/Revenues!N37</f>
        <v>0.10632183908045977</v>
      </c>
      <c r="O10" s="1020">
        <f>'Cash flow, Capex &amp; Debt'!O73/Revenues!O37</f>
        <v>0.13323353293413173</v>
      </c>
      <c r="P10" s="552">
        <f>'Cash flow, Capex &amp; Debt'!P73/Revenues!P37</f>
        <v>0.10361681329423265</v>
      </c>
      <c r="Q10" s="1133">
        <f>'Cash flow, Capex &amp; Debt'!Q73/Revenues!Q37</f>
        <v>0.16411824668705402</v>
      </c>
      <c r="R10" s="207"/>
      <c r="S10" s="96"/>
      <c r="T10" s="145"/>
    </row>
    <row r="11" spans="1:20" ht="14.25">
      <c r="A11" s="63"/>
      <c r="B11" s="67"/>
      <c r="C11" s="72" t="s">
        <v>49</v>
      </c>
      <c r="D11" s="927">
        <v>0.104</v>
      </c>
      <c r="E11" s="536">
        <f>'Cash flow, Capex &amp; Debt'!E70/Revenues!E34</f>
        <v>0.1111111111111111</v>
      </c>
      <c r="F11" s="1134">
        <f>'Cash flow, Capex &amp; Debt'!F70/Revenues!F34</f>
        <v>0.09635416666666667</v>
      </c>
      <c r="G11" s="202"/>
      <c r="H11" s="428"/>
      <c r="I11" s="426"/>
      <c r="J11" s="202"/>
      <c r="K11" s="1148">
        <f>'Cash flow, Capex &amp; Debt'!K70/Revenues!K34</f>
        <v>0.14150943396226415</v>
      </c>
      <c r="L11" s="883"/>
      <c r="M11" s="537">
        <f>'Cash flow, Capex &amp; Debt'!M70/Revenues!M34</f>
        <v>0.1820480404551201</v>
      </c>
      <c r="N11" s="537">
        <f>'Cash flow, Capex &amp; Debt'!N70/Revenues!N34</f>
        <v>0.09902200488997555</v>
      </c>
      <c r="O11" s="927">
        <f>'Cash flow, Capex &amp; Debt'!O70/Revenues!O34</f>
        <v>0.14322087842138764</v>
      </c>
      <c r="P11" s="536">
        <f>'Cash flow, Capex &amp; Debt'!P70/Revenues!P34</f>
        <v>0.10414052697616061</v>
      </c>
      <c r="Q11" s="1134">
        <f>'Cash flow, Capex &amp; Debt'!Q70/Revenues!Q34</f>
        <v>0.1834625322997416</v>
      </c>
      <c r="R11" s="207"/>
      <c r="S11" s="96"/>
      <c r="T11" s="145"/>
    </row>
    <row r="12" spans="1:20" ht="14.25">
      <c r="A12" s="100"/>
      <c r="B12" s="88"/>
      <c r="C12" s="72" t="s">
        <v>50</v>
      </c>
      <c r="D12" s="927">
        <v>0.062</v>
      </c>
      <c r="E12" s="536">
        <f>'Cash flow, Capex &amp; Debt'!E71/Revenues!E35</f>
        <v>0.05970149253731343</v>
      </c>
      <c r="F12" s="1134">
        <f>'Cash flow, Capex &amp; Debt'!F71/Revenues!F35</f>
        <v>0.06435643564356436</v>
      </c>
      <c r="G12" s="88"/>
      <c r="H12" s="428"/>
      <c r="I12" s="426"/>
      <c r="J12" s="88"/>
      <c r="K12" s="1148">
        <f>'Cash flow, Capex &amp; Debt'!K71/Revenues!K35</f>
        <v>0.1259351620947631</v>
      </c>
      <c r="L12" s="883"/>
      <c r="M12" s="537">
        <f>'Cash flow, Capex &amp; Debt'!M71/Revenues!M35</f>
        <v>0.1497584541062802</v>
      </c>
      <c r="N12" s="537">
        <f>'Cash flow, Capex &amp; Debt'!N71/Revenues!N35</f>
        <v>0.15</v>
      </c>
      <c r="O12" s="927">
        <f>'Cash flow, Capex &amp; Debt'!O71/Revenues!O35</f>
        <v>0.10126582278481013</v>
      </c>
      <c r="P12" s="536">
        <f>'Cash flow, Capex &amp; Debt'!P71/Revenues!P35</f>
        <v>0.10784313725490197</v>
      </c>
      <c r="Q12" s="1134">
        <f>'Cash flow, Capex &amp; Debt'!Q71/Revenues!Q35</f>
        <v>0.09424083769633508</v>
      </c>
      <c r="R12" s="88"/>
      <c r="S12" s="101"/>
      <c r="T12" s="145"/>
    </row>
    <row r="13" spans="1:20" ht="14.25">
      <c r="A13" s="63"/>
      <c r="B13" s="67"/>
      <c r="C13" s="68"/>
      <c r="D13" s="628"/>
      <c r="E13" s="629"/>
      <c r="F13" s="630"/>
      <c r="G13" s="202"/>
      <c r="H13" s="1688"/>
      <c r="I13" s="516"/>
      <c r="J13" s="202"/>
      <c r="K13" s="630"/>
      <c r="L13" s="12"/>
      <c r="M13" s="630"/>
      <c r="N13" s="630"/>
      <c r="O13" s="628"/>
      <c r="P13" s="629"/>
      <c r="Q13" s="630"/>
      <c r="R13" s="207"/>
      <c r="S13" s="96"/>
      <c r="T13" s="145"/>
    </row>
    <row r="14" spans="1:20" ht="13.5">
      <c r="A14" s="100"/>
      <c r="B14" s="87"/>
      <c r="C14" s="69" t="s">
        <v>336</v>
      </c>
      <c r="D14" s="906">
        <f>E14</f>
        <v>23219</v>
      </c>
      <c r="E14" s="1203">
        <v>23219</v>
      </c>
      <c r="F14" s="1135">
        <f>F15+F16</f>
        <v>22856</v>
      </c>
      <c r="G14" s="87"/>
      <c r="H14" s="992">
        <f aca="true" t="shared" si="0" ref="H14:I16">D14/O14-1</f>
        <v>0.06891630604916665</v>
      </c>
      <c r="I14" s="494">
        <f t="shared" si="0"/>
        <v>0.06891630604916665</v>
      </c>
      <c r="J14" s="87"/>
      <c r="K14" s="1102">
        <f>K15+K16</f>
        <v>22565</v>
      </c>
      <c r="L14" s="1201"/>
      <c r="M14" s="549">
        <f>M15+M16</f>
        <v>22565</v>
      </c>
      <c r="N14" s="549">
        <f>N15+N16</f>
        <v>22272</v>
      </c>
      <c r="O14" s="906">
        <f>P14</f>
        <v>21722</v>
      </c>
      <c r="P14" s="548">
        <f>P15+P16</f>
        <v>21722</v>
      </c>
      <c r="Q14" s="1135">
        <f>Q15+Q16</f>
        <v>21535</v>
      </c>
      <c r="R14" s="87"/>
      <c r="S14" s="101"/>
      <c r="T14" s="145"/>
    </row>
    <row r="15" spans="1:20" ht="14.25">
      <c r="A15" s="100"/>
      <c r="B15" s="88"/>
      <c r="C15" s="74" t="s">
        <v>518</v>
      </c>
      <c r="D15" s="912">
        <f>E15</f>
        <v>7527</v>
      </c>
      <c r="E15" s="498">
        <v>7527</v>
      </c>
      <c r="F15" s="1105">
        <f>F29+F71</f>
        <v>7466</v>
      </c>
      <c r="G15" s="88"/>
      <c r="H15" s="941">
        <f t="shared" si="0"/>
        <v>0.017574692442882345</v>
      </c>
      <c r="I15" s="484">
        <f t="shared" si="0"/>
        <v>0.017574692442882345</v>
      </c>
      <c r="J15" s="88"/>
      <c r="K15" s="1117">
        <f>M15</f>
        <v>7446</v>
      </c>
      <c r="L15" s="12"/>
      <c r="M15" s="117">
        <f>M29+M71</f>
        <v>7446</v>
      </c>
      <c r="N15" s="117">
        <f>N29+N71</f>
        <v>7446</v>
      </c>
      <c r="O15" s="912">
        <f>P15</f>
        <v>7397</v>
      </c>
      <c r="P15" s="498">
        <f>P29+P71</f>
        <v>7397</v>
      </c>
      <c r="Q15" s="1105">
        <f>Q29+Q71</f>
        <v>7322</v>
      </c>
      <c r="R15" s="88"/>
      <c r="S15" s="101"/>
      <c r="T15" s="145"/>
    </row>
    <row r="16" spans="1:20" ht="14.25">
      <c r="A16" s="100"/>
      <c r="B16" s="88"/>
      <c r="C16" s="74" t="s">
        <v>519</v>
      </c>
      <c r="D16" s="912">
        <f>E16</f>
        <v>15692</v>
      </c>
      <c r="E16" s="498">
        <v>15692</v>
      </c>
      <c r="F16" s="1121">
        <f>F30+F72</f>
        <v>15390</v>
      </c>
      <c r="G16" s="88"/>
      <c r="H16" s="941">
        <f t="shared" si="0"/>
        <v>0.09542757417102976</v>
      </c>
      <c r="I16" s="484">
        <f t="shared" si="0"/>
        <v>0.09542757417102976</v>
      </c>
      <c r="J16" s="88"/>
      <c r="K16" s="1117">
        <f>M16</f>
        <v>15119</v>
      </c>
      <c r="L16" s="490"/>
      <c r="M16" s="117">
        <f>M30+M72</f>
        <v>15119</v>
      </c>
      <c r="N16" s="499">
        <f>N30+N72</f>
        <v>14826</v>
      </c>
      <c r="O16" s="912">
        <f>P16</f>
        <v>14325</v>
      </c>
      <c r="P16" s="498">
        <f>P30+P72</f>
        <v>14325</v>
      </c>
      <c r="Q16" s="1121">
        <f>Q30+Q72</f>
        <v>14213</v>
      </c>
      <c r="R16" s="88"/>
      <c r="S16" s="101"/>
      <c r="T16" s="145"/>
    </row>
    <row r="17" spans="1:20" ht="14.25">
      <c r="A17" s="100"/>
      <c r="B17" s="88"/>
      <c r="C17" s="74"/>
      <c r="D17" s="487"/>
      <c r="E17" s="488"/>
      <c r="F17" s="1830"/>
      <c r="G17" s="88"/>
      <c r="H17" s="428"/>
      <c r="I17" s="224"/>
      <c r="J17" s="88"/>
      <c r="K17" s="490"/>
      <c r="L17" s="490"/>
      <c r="M17" s="490"/>
      <c r="N17" s="1830"/>
      <c r="O17" s="487"/>
      <c r="P17" s="488"/>
      <c r="Q17" s="1830"/>
      <c r="R17" s="88"/>
      <c r="S17" s="101"/>
      <c r="T17" s="145"/>
    </row>
    <row r="18" spans="1:19" ht="8.25" customHeight="1">
      <c r="A18" s="63"/>
      <c r="B18" s="64"/>
      <c r="C18" s="904"/>
      <c r="D18" s="904"/>
      <c r="E18" s="95"/>
      <c r="F18" s="904"/>
      <c r="G18" s="95"/>
      <c r="H18" s="1012"/>
      <c r="I18" s="1012"/>
      <c r="J18" s="95"/>
      <c r="K18" s="904"/>
      <c r="L18" s="95"/>
      <c r="M18" s="904"/>
      <c r="N18" s="904"/>
      <c r="O18" s="904"/>
      <c r="P18" s="95"/>
      <c r="Q18" s="904"/>
      <c r="R18" s="94"/>
      <c r="S18" s="96"/>
    </row>
    <row r="19" spans="1:19" s="147" customFormat="1" ht="12.75">
      <c r="A19" s="133"/>
      <c r="B19" s="133"/>
      <c r="C19" s="133"/>
      <c r="D19" s="143"/>
      <c r="E19" s="133"/>
      <c r="F19" s="133"/>
      <c r="G19" s="133"/>
      <c r="H19" s="1059"/>
      <c r="I19" s="1011"/>
      <c r="J19" s="133"/>
      <c r="K19" s="133"/>
      <c r="L19" s="133"/>
      <c r="M19" s="133"/>
      <c r="N19" s="133"/>
      <c r="O19" s="143"/>
      <c r="P19" s="133"/>
      <c r="Q19" s="133"/>
      <c r="R19" s="133"/>
      <c r="S19" s="133"/>
    </row>
    <row r="20" spans="1:19" ht="8.25" customHeight="1">
      <c r="A20" s="63"/>
      <c r="B20" s="64"/>
      <c r="C20" s="64"/>
      <c r="D20" s="904"/>
      <c r="E20" s="95"/>
      <c r="F20" s="64"/>
      <c r="G20" s="94"/>
      <c r="H20" s="1008"/>
      <c r="I20" s="1012"/>
      <c r="J20" s="94"/>
      <c r="K20" s="64"/>
      <c r="L20" s="94"/>
      <c r="M20" s="64"/>
      <c r="N20" s="64"/>
      <c r="O20" s="904"/>
      <c r="P20" s="95"/>
      <c r="Q20" s="64"/>
      <c r="R20" s="94"/>
      <c r="S20" s="96"/>
    </row>
    <row r="21" spans="1:19" ht="14.25">
      <c r="A21" s="63"/>
      <c r="B21" s="65"/>
      <c r="C21" s="66" t="s">
        <v>49</v>
      </c>
      <c r="D21" s="10" t="s">
        <v>554</v>
      </c>
      <c r="E21" s="162" t="s">
        <v>552</v>
      </c>
      <c r="F21" s="13" t="s">
        <v>416</v>
      </c>
      <c r="G21" s="407"/>
      <c r="H21" s="1013" t="s">
        <v>555</v>
      </c>
      <c r="I21" s="1014" t="s">
        <v>555</v>
      </c>
      <c r="J21" s="210"/>
      <c r="K21" s="13">
        <v>2009</v>
      </c>
      <c r="L21" s="407"/>
      <c r="M21" s="13" t="s">
        <v>396</v>
      </c>
      <c r="N21" s="13" t="s">
        <v>382</v>
      </c>
      <c r="O21" s="10" t="s">
        <v>553</v>
      </c>
      <c r="P21" s="162" t="s">
        <v>370</v>
      </c>
      <c r="Q21" s="13" t="s">
        <v>162</v>
      </c>
      <c r="R21" s="697"/>
      <c r="S21" s="96"/>
    </row>
    <row r="22" spans="1:19" ht="14.25">
      <c r="A22" s="63"/>
      <c r="B22" s="67"/>
      <c r="C22" s="68"/>
      <c r="D22" s="10"/>
      <c r="E22" s="162"/>
      <c r="F22" s="14"/>
      <c r="G22" s="208"/>
      <c r="H22" s="1013" t="s">
        <v>556</v>
      </c>
      <c r="I22" s="1007" t="s">
        <v>557</v>
      </c>
      <c r="J22" s="202"/>
      <c r="K22" s="13"/>
      <c r="L22" s="208"/>
      <c r="M22" s="13"/>
      <c r="N22" s="14"/>
      <c r="O22" s="10"/>
      <c r="P22" s="162"/>
      <c r="Q22" s="14"/>
      <c r="R22" s="207"/>
      <c r="S22" s="96"/>
    </row>
    <row r="23" spans="1:21" ht="14.25">
      <c r="A23" s="63"/>
      <c r="B23" s="67"/>
      <c r="C23" s="68"/>
      <c r="D23" s="10"/>
      <c r="E23" s="162"/>
      <c r="F23" s="14"/>
      <c r="G23" s="202"/>
      <c r="H23" s="1013"/>
      <c r="I23" s="1007"/>
      <c r="J23" s="202"/>
      <c r="K23" s="13"/>
      <c r="L23" s="208"/>
      <c r="M23" s="13"/>
      <c r="N23" s="14"/>
      <c r="O23" s="10"/>
      <c r="P23" s="162"/>
      <c r="Q23" s="14"/>
      <c r="R23" s="207"/>
      <c r="S23" s="96"/>
      <c r="U23" s="223"/>
    </row>
    <row r="24" spans="1:19" ht="15">
      <c r="A24" s="63"/>
      <c r="B24" s="67"/>
      <c r="C24" s="69" t="s">
        <v>121</v>
      </c>
      <c r="D24" s="93"/>
      <c r="E24" s="195"/>
      <c r="F24" s="72"/>
      <c r="G24" s="202"/>
      <c r="H24" s="1057"/>
      <c r="I24" s="185"/>
      <c r="J24" s="202"/>
      <c r="K24" s="72"/>
      <c r="L24" s="13"/>
      <c r="M24" s="72"/>
      <c r="N24" s="72"/>
      <c r="O24" s="93"/>
      <c r="P24" s="195"/>
      <c r="Q24" s="72"/>
      <c r="R24" s="207"/>
      <c r="S24" s="96"/>
    </row>
    <row r="25" spans="1:19" ht="14.25">
      <c r="A25" s="86"/>
      <c r="B25" s="88"/>
      <c r="C25" s="72" t="s">
        <v>122</v>
      </c>
      <c r="D25" s="927">
        <v>0.155</v>
      </c>
      <c r="E25" s="536">
        <v>0.156</v>
      </c>
      <c r="F25" s="1134">
        <v>0.154</v>
      </c>
      <c r="G25" s="202"/>
      <c r="H25" s="428"/>
      <c r="I25" s="224"/>
      <c r="J25" s="202"/>
      <c r="K25" s="1148">
        <v>0.155</v>
      </c>
      <c r="L25" s="889"/>
      <c r="M25" s="537">
        <v>0.155</v>
      </c>
      <c r="N25" s="537">
        <v>0.158</v>
      </c>
      <c r="O25" s="927">
        <v>0.155</v>
      </c>
      <c r="P25" s="536">
        <v>0.155</v>
      </c>
      <c r="Q25" s="1134">
        <v>0.154</v>
      </c>
      <c r="R25" s="207"/>
      <c r="S25" s="96"/>
    </row>
    <row r="26" spans="1:19" ht="14.25">
      <c r="A26" s="86"/>
      <c r="B26" s="88"/>
      <c r="C26" s="72" t="s">
        <v>123</v>
      </c>
      <c r="D26" s="927">
        <f>E26</f>
        <v>0.178</v>
      </c>
      <c r="E26" s="536">
        <v>0.178</v>
      </c>
      <c r="F26" s="1134">
        <v>0.176</v>
      </c>
      <c r="G26" s="202"/>
      <c r="H26" s="428"/>
      <c r="I26" s="224"/>
      <c r="J26" s="202"/>
      <c r="K26" s="1148">
        <f>M26</f>
        <v>0.173</v>
      </c>
      <c r="L26" s="889"/>
      <c r="M26" s="695">
        <v>0.173</v>
      </c>
      <c r="N26" s="537">
        <v>0.171</v>
      </c>
      <c r="O26" s="927">
        <v>0.169</v>
      </c>
      <c r="P26" s="536">
        <v>0.169</v>
      </c>
      <c r="Q26" s="1134">
        <v>0.164</v>
      </c>
      <c r="R26" s="207"/>
      <c r="S26" s="96"/>
    </row>
    <row r="27" spans="1:19" ht="14.25">
      <c r="A27" s="85"/>
      <c r="B27" s="67"/>
      <c r="C27" s="68"/>
      <c r="D27" s="603"/>
      <c r="E27" s="607"/>
      <c r="F27" s="610"/>
      <c r="G27" s="202"/>
      <c r="H27" s="1015"/>
      <c r="I27" s="516"/>
      <c r="J27" s="202"/>
      <c r="K27" s="610"/>
      <c r="L27" s="12"/>
      <c r="M27" s="610"/>
      <c r="N27" s="610"/>
      <c r="O27" s="603"/>
      <c r="P27" s="607"/>
      <c r="Q27" s="610"/>
      <c r="R27" s="207"/>
      <c r="S27" s="96"/>
    </row>
    <row r="28" spans="1:19" ht="13.5">
      <c r="A28" s="86"/>
      <c r="B28" s="87"/>
      <c r="C28" s="69" t="s">
        <v>336</v>
      </c>
      <c r="D28" s="1456">
        <f>SUM(D29:D30)</f>
        <v>19590</v>
      </c>
      <c r="E28" s="1517">
        <f>SUM(E29:E30)</f>
        <v>19590</v>
      </c>
      <c r="F28" s="1518">
        <f>F29+F30</f>
        <v>19290</v>
      </c>
      <c r="G28" s="1200"/>
      <c r="H28" s="992">
        <f aca="true" t="shared" si="1" ref="H28:I30">D28/O28-1</f>
        <v>0.07430765012338902</v>
      </c>
      <c r="I28" s="494">
        <f t="shared" si="1"/>
        <v>0.07430765012338902</v>
      </c>
      <c r="J28" s="1200"/>
      <c r="K28" s="1467">
        <f>K29+K30</f>
        <v>18987</v>
      </c>
      <c r="L28" s="1519"/>
      <c r="M28" s="1520">
        <f>M29+M30</f>
        <v>18987</v>
      </c>
      <c r="N28" s="1520">
        <f>N29+N30</f>
        <v>18712</v>
      </c>
      <c r="O28" s="1456">
        <f>P28</f>
        <v>18235</v>
      </c>
      <c r="P28" s="1517">
        <f>P29+P30</f>
        <v>18235</v>
      </c>
      <c r="Q28" s="1518">
        <f>Q29+Q30</f>
        <v>18038</v>
      </c>
      <c r="R28" s="207"/>
      <c r="S28" s="96"/>
    </row>
    <row r="29" spans="1:19" ht="14.25">
      <c r="A29" s="86"/>
      <c r="B29" s="88"/>
      <c r="C29" s="74" t="s">
        <v>518</v>
      </c>
      <c r="D29" s="1475">
        <f>E29</f>
        <v>6815</v>
      </c>
      <c r="E29" s="1476">
        <v>6815</v>
      </c>
      <c r="F29" s="1477">
        <v>6764</v>
      </c>
      <c r="G29" s="202"/>
      <c r="H29" s="941">
        <f t="shared" si="1"/>
        <v>0.004421518054531948</v>
      </c>
      <c r="I29" s="484">
        <f t="shared" si="1"/>
        <v>0.004421518054531948</v>
      </c>
      <c r="J29" s="202"/>
      <c r="K29" s="1493">
        <f>M29</f>
        <v>6768</v>
      </c>
      <c r="L29" s="1391"/>
      <c r="M29" s="1485">
        <v>6768</v>
      </c>
      <c r="N29" s="1485">
        <v>6800</v>
      </c>
      <c r="O29" s="1475">
        <f>P29</f>
        <v>6785</v>
      </c>
      <c r="P29" s="1480">
        <v>6785</v>
      </c>
      <c r="Q29" s="1477">
        <v>6739</v>
      </c>
      <c r="R29" s="207"/>
      <c r="S29" s="96"/>
    </row>
    <row r="30" spans="1:19" ht="14.25">
      <c r="A30" s="86"/>
      <c r="B30" s="88"/>
      <c r="C30" s="74" t="s">
        <v>520</v>
      </c>
      <c r="D30" s="1475">
        <f>E30</f>
        <v>12775</v>
      </c>
      <c r="E30" s="1476">
        <v>12775</v>
      </c>
      <c r="F30" s="1477">
        <v>12526</v>
      </c>
      <c r="G30" s="202"/>
      <c r="H30" s="941">
        <f t="shared" si="1"/>
        <v>0.11572052401746724</v>
      </c>
      <c r="I30" s="484">
        <f t="shared" si="1"/>
        <v>0.11572052401746724</v>
      </c>
      <c r="J30" s="202"/>
      <c r="K30" s="1493">
        <f>M30</f>
        <v>12219</v>
      </c>
      <c r="L30" s="1391"/>
      <c r="M30" s="1485">
        <v>12219</v>
      </c>
      <c r="N30" s="1485">
        <v>11912</v>
      </c>
      <c r="O30" s="1475">
        <f>P30</f>
        <v>11450</v>
      </c>
      <c r="P30" s="1480">
        <v>11450</v>
      </c>
      <c r="Q30" s="1477">
        <v>11299</v>
      </c>
      <c r="R30" s="207"/>
      <c r="S30" s="96"/>
    </row>
    <row r="31" spans="1:21" ht="14.25">
      <c r="A31" s="86"/>
      <c r="B31" s="88"/>
      <c r="C31" s="72" t="s">
        <v>124</v>
      </c>
      <c r="D31" s="928">
        <f>E31</f>
        <v>0.9066230379</v>
      </c>
      <c r="E31" s="509">
        <v>0.9066230379</v>
      </c>
      <c r="F31" s="1136">
        <v>0.9</v>
      </c>
      <c r="G31" s="202"/>
      <c r="H31" s="428"/>
      <c r="I31" s="224"/>
      <c r="J31" s="202"/>
      <c r="K31" s="1149">
        <f>M31</f>
        <v>0.91</v>
      </c>
      <c r="L31" s="889"/>
      <c r="M31" s="510">
        <v>0.91</v>
      </c>
      <c r="N31" s="510">
        <v>0.91</v>
      </c>
      <c r="O31" s="928">
        <f>P31</f>
        <v>0.9</v>
      </c>
      <c r="P31" s="509">
        <v>0.9</v>
      </c>
      <c r="Q31" s="1136">
        <v>0.9</v>
      </c>
      <c r="R31" s="207"/>
      <c r="S31" s="96"/>
      <c r="U31" s="145"/>
    </row>
    <row r="32" spans="1:21" ht="14.25">
      <c r="A32" s="86"/>
      <c r="B32" s="88"/>
      <c r="C32" s="72"/>
      <c r="D32" s="608"/>
      <c r="E32" s="609"/>
      <c r="F32" s="605"/>
      <c r="G32" s="202"/>
      <c r="H32" s="428"/>
      <c r="I32" s="224"/>
      <c r="J32" s="202"/>
      <c r="K32" s="605"/>
      <c r="L32" s="12"/>
      <c r="M32" s="605"/>
      <c r="N32" s="605"/>
      <c r="O32" s="608"/>
      <c r="P32" s="609"/>
      <c r="Q32" s="605"/>
      <c r="R32" s="207"/>
      <c r="S32" s="96"/>
      <c r="U32" s="145"/>
    </row>
    <row r="33" spans="1:21" ht="14.25">
      <c r="A33" s="86"/>
      <c r="B33" s="88"/>
      <c r="C33" s="69" t="s">
        <v>337</v>
      </c>
      <c r="D33" s="1456">
        <f>SUM(E33:F33)</f>
        <v>603</v>
      </c>
      <c r="E33" s="1517">
        <v>300</v>
      </c>
      <c r="F33" s="1518">
        <f>F28-M28</f>
        <v>303</v>
      </c>
      <c r="G33" s="1200"/>
      <c r="H33" s="1004"/>
      <c r="I33" s="418"/>
      <c r="J33" s="1200"/>
      <c r="K33" s="1467">
        <f>SUM(M33:N33)+SUM(P33:Q33)</f>
        <v>1210</v>
      </c>
      <c r="L33" s="1519"/>
      <c r="M33" s="1520">
        <f>M28-N28</f>
        <v>275</v>
      </c>
      <c r="N33" s="1520">
        <f>N28-P28</f>
        <v>477</v>
      </c>
      <c r="O33" s="1456">
        <f>SUM(O34+O35)</f>
        <v>458</v>
      </c>
      <c r="P33" s="1517">
        <f>P28-Q28</f>
        <v>197</v>
      </c>
      <c r="Q33" s="1518">
        <v>261</v>
      </c>
      <c r="R33" s="207"/>
      <c r="S33" s="96"/>
      <c r="U33" s="145"/>
    </row>
    <row r="34" spans="1:21" ht="14.25">
      <c r="A34" s="86"/>
      <c r="B34" s="88"/>
      <c r="C34" s="74" t="s">
        <v>518</v>
      </c>
      <c r="D34" s="1475">
        <f>SUM(E34:F34)</f>
        <v>47</v>
      </c>
      <c r="E34" s="1480">
        <v>51</v>
      </c>
      <c r="F34" s="1477">
        <f>F29-M29</f>
        <v>-4</v>
      </c>
      <c r="G34" s="202"/>
      <c r="H34" s="428"/>
      <c r="I34" s="224"/>
      <c r="J34" s="202"/>
      <c r="K34" s="1493">
        <f>SUM(M34:N34)+SUM(P34:Q34)</f>
        <v>92</v>
      </c>
      <c r="L34" s="1391"/>
      <c r="M34" s="1485">
        <f aca="true" t="shared" si="2" ref="M34:P35">M29-N29</f>
        <v>-32</v>
      </c>
      <c r="N34" s="1485">
        <f>N29-P29</f>
        <v>15</v>
      </c>
      <c r="O34" s="1475">
        <v>109</v>
      </c>
      <c r="P34" s="1480">
        <f t="shared" si="2"/>
        <v>46</v>
      </c>
      <c r="Q34" s="1477">
        <v>63</v>
      </c>
      <c r="R34" s="207"/>
      <c r="S34" s="96"/>
      <c r="U34" s="535"/>
    </row>
    <row r="35" spans="1:21" ht="14.25">
      <c r="A35" s="86"/>
      <c r="B35" s="88"/>
      <c r="C35" s="74" t="s">
        <v>520</v>
      </c>
      <c r="D35" s="1475">
        <f>SUM(E35:F35)</f>
        <v>556</v>
      </c>
      <c r="E35" s="1480">
        <v>249</v>
      </c>
      <c r="F35" s="1477">
        <f>F30-M30</f>
        <v>307</v>
      </c>
      <c r="G35" s="202"/>
      <c r="H35" s="428"/>
      <c r="I35" s="224"/>
      <c r="J35" s="202"/>
      <c r="K35" s="1493">
        <f>SUM(M35:N35)+SUM(P35:Q35)</f>
        <v>1118</v>
      </c>
      <c r="L35" s="1391"/>
      <c r="M35" s="1485">
        <f t="shared" si="2"/>
        <v>307</v>
      </c>
      <c r="N35" s="1485">
        <f>N30-P30</f>
        <v>462</v>
      </c>
      <c r="O35" s="1475">
        <v>349</v>
      </c>
      <c r="P35" s="1480">
        <f t="shared" si="2"/>
        <v>151</v>
      </c>
      <c r="Q35" s="1477">
        <v>198</v>
      </c>
      <c r="R35" s="207"/>
      <c r="S35" s="96"/>
      <c r="U35" s="145"/>
    </row>
    <row r="36" spans="1:21" ht="14.25">
      <c r="A36" s="85"/>
      <c r="B36" s="67"/>
      <c r="C36" s="68"/>
      <c r="D36" s="447"/>
      <c r="E36" s="448"/>
      <c r="F36" s="489"/>
      <c r="G36" s="202"/>
      <c r="H36" s="428"/>
      <c r="I36" s="426"/>
      <c r="J36" s="202"/>
      <c r="K36" s="489"/>
      <c r="L36" s="12"/>
      <c r="M36" s="489"/>
      <c r="N36" s="489"/>
      <c r="O36" s="447"/>
      <c r="P36" s="448"/>
      <c r="Q36" s="489"/>
      <c r="R36" s="207"/>
      <c r="S36" s="96"/>
      <c r="U36" s="145"/>
    </row>
    <row r="37" spans="1:21" ht="14.25">
      <c r="A37" s="86"/>
      <c r="B37" s="88"/>
      <c r="C37" s="69" t="s">
        <v>549</v>
      </c>
      <c r="D37" s="913">
        <v>1501</v>
      </c>
      <c r="E37" s="1831">
        <v>772</v>
      </c>
      <c r="F37" s="1106">
        <v>729</v>
      </c>
      <c r="G37" s="1834"/>
      <c r="H37" s="992">
        <f>D37/O37-1</f>
        <v>0.0067069081153587895</v>
      </c>
      <c r="I37" s="507">
        <f>E37/P37-1</f>
        <v>0.01981505944517825</v>
      </c>
      <c r="J37" s="1833"/>
      <c r="K37" s="1132">
        <v>3021</v>
      </c>
      <c r="L37" s="1832"/>
      <c r="M37" s="508">
        <v>751</v>
      </c>
      <c r="N37" s="508">
        <v>779</v>
      </c>
      <c r="O37" s="913">
        <v>1491</v>
      </c>
      <c r="P37" s="506">
        <v>757</v>
      </c>
      <c r="Q37" s="1106">
        <v>734</v>
      </c>
      <c r="R37" s="207"/>
      <c r="S37" s="96"/>
      <c r="U37" s="145"/>
    </row>
    <row r="38" spans="1:21" ht="14.25">
      <c r="A38" s="86"/>
      <c r="B38" s="88"/>
      <c r="C38" s="68"/>
      <c r="D38" s="447"/>
      <c r="E38" s="448"/>
      <c r="F38" s="489"/>
      <c r="G38" s="202"/>
      <c r="H38" s="428"/>
      <c r="I38" s="224"/>
      <c r="J38" s="202"/>
      <c r="K38" s="489"/>
      <c r="L38" s="12"/>
      <c r="M38" s="489"/>
      <c r="N38" s="489"/>
      <c r="O38" s="447"/>
      <c r="P38" s="448"/>
      <c r="Q38" s="489"/>
      <c r="R38" s="207"/>
      <c r="S38" s="96"/>
      <c r="U38" s="145"/>
    </row>
    <row r="39" spans="1:24" ht="14.25">
      <c r="A39" s="86"/>
      <c r="B39" s="88"/>
      <c r="C39" s="69" t="s">
        <v>125</v>
      </c>
      <c r="D39" s="917">
        <v>13</v>
      </c>
      <c r="E39" s="680">
        <v>13</v>
      </c>
      <c r="F39" s="1106">
        <v>13</v>
      </c>
      <c r="G39" s="1200"/>
      <c r="H39" s="992">
        <f aca="true" t="shared" si="3" ref="H39:I41">D39/O39-1</f>
        <v>-0.0714285714285714</v>
      </c>
      <c r="I39" s="507">
        <f t="shared" si="3"/>
        <v>-0.0714285714285714</v>
      </c>
      <c r="J39" s="1200"/>
      <c r="K39" s="1132">
        <v>14</v>
      </c>
      <c r="L39" s="441"/>
      <c r="M39" s="508">
        <v>13</v>
      </c>
      <c r="N39" s="508">
        <v>14</v>
      </c>
      <c r="O39" s="913">
        <v>14</v>
      </c>
      <c r="P39" s="506">
        <v>14</v>
      </c>
      <c r="Q39" s="1106">
        <v>14</v>
      </c>
      <c r="R39" s="207"/>
      <c r="S39" s="96"/>
      <c r="X39" s="145"/>
    </row>
    <row r="40" spans="1:19" ht="14.25">
      <c r="A40" s="86"/>
      <c r="B40" s="88"/>
      <c r="C40" s="84" t="s">
        <v>521</v>
      </c>
      <c r="D40" s="919">
        <v>25</v>
      </c>
      <c r="E40" s="485">
        <v>26</v>
      </c>
      <c r="F40" s="1137">
        <v>25</v>
      </c>
      <c r="G40" s="202"/>
      <c r="H40" s="941">
        <f t="shared" si="3"/>
        <v>-0.07407407407407407</v>
      </c>
      <c r="I40" s="484">
        <f t="shared" si="3"/>
        <v>-0.03703703703703709</v>
      </c>
      <c r="J40" s="202"/>
      <c r="K40" s="1118">
        <v>27</v>
      </c>
      <c r="L40" s="12"/>
      <c r="M40" s="502">
        <v>26</v>
      </c>
      <c r="N40" s="501">
        <v>27</v>
      </c>
      <c r="O40" s="914">
        <v>27</v>
      </c>
      <c r="P40" s="503">
        <v>27</v>
      </c>
      <c r="Q40" s="1137">
        <v>27</v>
      </c>
      <c r="R40" s="207"/>
      <c r="S40" s="96"/>
    </row>
    <row r="41" spans="1:19" ht="14.25">
      <c r="A41" s="86"/>
      <c r="B41" s="88"/>
      <c r="C41" s="84" t="s">
        <v>522</v>
      </c>
      <c r="D41" s="919">
        <v>6</v>
      </c>
      <c r="E41" s="485">
        <v>6</v>
      </c>
      <c r="F41" s="1137">
        <v>6</v>
      </c>
      <c r="G41" s="202"/>
      <c r="H41" s="941">
        <f t="shared" si="3"/>
        <v>0</v>
      </c>
      <c r="I41" s="484">
        <f t="shared" si="3"/>
        <v>0</v>
      </c>
      <c r="J41" s="202"/>
      <c r="K41" s="1118">
        <v>6</v>
      </c>
      <c r="L41" s="12"/>
      <c r="M41" s="502">
        <v>6</v>
      </c>
      <c r="N41" s="501">
        <v>6</v>
      </c>
      <c r="O41" s="914">
        <v>6</v>
      </c>
      <c r="P41" s="503">
        <v>6</v>
      </c>
      <c r="Q41" s="1137">
        <v>6</v>
      </c>
      <c r="R41" s="207"/>
      <c r="S41" s="96"/>
    </row>
    <row r="42" spans="1:19" ht="14.25">
      <c r="A42" s="86"/>
      <c r="B42" s="88"/>
      <c r="C42" s="72" t="s">
        <v>91</v>
      </c>
      <c r="D42" s="928">
        <v>0.28</v>
      </c>
      <c r="E42" s="509">
        <v>0.28</v>
      </c>
      <c r="F42" s="1136">
        <v>0.28</v>
      </c>
      <c r="G42" s="202"/>
      <c r="H42" s="428"/>
      <c r="I42" s="224"/>
      <c r="J42" s="202"/>
      <c r="K42" s="1149">
        <v>0.28</v>
      </c>
      <c r="L42" s="889"/>
      <c r="M42" s="510">
        <v>0.3</v>
      </c>
      <c r="N42" s="510">
        <v>0.28</v>
      </c>
      <c r="O42" s="928">
        <v>0.26</v>
      </c>
      <c r="P42" s="509">
        <v>0.27</v>
      </c>
      <c r="Q42" s="1136">
        <v>0.26</v>
      </c>
      <c r="R42" s="207"/>
      <c r="S42" s="96"/>
    </row>
    <row r="43" spans="1:19" ht="14.25">
      <c r="A43" s="86"/>
      <c r="B43" s="88"/>
      <c r="C43" s="68"/>
      <c r="D43" s="447"/>
      <c r="E43" s="448"/>
      <c r="F43" s="489"/>
      <c r="G43" s="202"/>
      <c r="H43" s="428"/>
      <c r="I43" s="224"/>
      <c r="J43" s="202"/>
      <c r="K43" s="489"/>
      <c r="L43" s="12"/>
      <c r="M43" s="489"/>
      <c r="N43" s="489"/>
      <c r="O43" s="447"/>
      <c r="P43" s="448"/>
      <c r="Q43" s="489"/>
      <c r="R43" s="207"/>
      <c r="S43" s="96"/>
    </row>
    <row r="44" spans="1:19" ht="14.25">
      <c r="A44" s="86"/>
      <c r="B44" s="88"/>
      <c r="C44" s="69" t="s">
        <v>550</v>
      </c>
      <c r="D44" s="906">
        <f>SUM(E44:F44)</f>
        <v>16983</v>
      </c>
      <c r="E44" s="511">
        <v>8670</v>
      </c>
      <c r="F44" s="1138">
        <v>8313</v>
      </c>
      <c r="G44" s="1200"/>
      <c r="H44" s="992">
        <f>D44/O44-1</f>
        <v>0.1181117914280072</v>
      </c>
      <c r="I44" s="507">
        <f>E44/P44-1</f>
        <v>0.10798722044728426</v>
      </c>
      <c r="J44" s="1200"/>
      <c r="K44" s="1102">
        <f>SUM(M44:N44)+SUM(P44:Q44)</f>
        <v>31343</v>
      </c>
      <c r="L44" s="891"/>
      <c r="M44" s="151">
        <v>8266</v>
      </c>
      <c r="N44" s="642">
        <v>7888</v>
      </c>
      <c r="O44" s="906">
        <f>SUM(P44:Q44)</f>
        <v>15189</v>
      </c>
      <c r="P44" s="511">
        <v>7825</v>
      </c>
      <c r="Q44" s="1138">
        <v>7364</v>
      </c>
      <c r="R44" s="207"/>
      <c r="S44" s="96"/>
    </row>
    <row r="45" spans="1:19" ht="14.25">
      <c r="A45" s="86"/>
      <c r="B45" s="88"/>
      <c r="C45" s="68"/>
      <c r="D45" s="447"/>
      <c r="E45" s="448"/>
      <c r="F45" s="489"/>
      <c r="G45" s="202"/>
      <c r="H45" s="428"/>
      <c r="I45" s="224"/>
      <c r="J45" s="202"/>
      <c r="K45" s="489"/>
      <c r="L45" s="12"/>
      <c r="M45" s="489"/>
      <c r="N45" s="489"/>
      <c r="O45" s="447"/>
      <c r="P45" s="448"/>
      <c r="Q45" s="489"/>
      <c r="R45" s="207"/>
      <c r="S45" s="96"/>
    </row>
    <row r="46" spans="1:19" ht="14.25">
      <c r="A46" s="86"/>
      <c r="B46" s="88"/>
      <c r="C46" s="69" t="s">
        <v>126</v>
      </c>
      <c r="D46" s="1072">
        <v>150</v>
      </c>
      <c r="E46" s="1062">
        <v>152</v>
      </c>
      <c r="F46" s="1139">
        <v>148</v>
      </c>
      <c r="G46" s="1200"/>
      <c r="H46" s="992">
        <f aca="true" t="shared" si="4" ref="H46:I48">D46/O46-1</f>
        <v>0.04895104895104896</v>
      </c>
      <c r="I46" s="507">
        <f t="shared" si="4"/>
        <v>0.03401360544217691</v>
      </c>
      <c r="J46" s="1200"/>
      <c r="K46" s="1150">
        <v>145</v>
      </c>
      <c r="L46" s="892"/>
      <c r="M46" s="541">
        <v>149</v>
      </c>
      <c r="N46" s="541">
        <v>145</v>
      </c>
      <c r="O46" s="929">
        <v>143</v>
      </c>
      <c r="P46" s="540">
        <v>147</v>
      </c>
      <c r="Q46" s="1139">
        <v>139</v>
      </c>
      <c r="R46" s="207"/>
      <c r="S46" s="96"/>
    </row>
    <row r="47" spans="1:19" ht="14.25">
      <c r="A47" s="86"/>
      <c r="B47" s="88"/>
      <c r="C47" s="74" t="s">
        <v>523</v>
      </c>
      <c r="D47" s="1073">
        <v>280</v>
      </c>
      <c r="E47" s="1040">
        <v>279</v>
      </c>
      <c r="F47" s="1140">
        <v>280</v>
      </c>
      <c r="G47" s="202"/>
      <c r="H47" s="941">
        <f t="shared" si="4"/>
        <v>-0.007092198581560294</v>
      </c>
      <c r="I47" s="484">
        <f t="shared" si="4"/>
        <v>-0.014134275618374548</v>
      </c>
      <c r="J47" s="202"/>
      <c r="K47" s="1151">
        <v>282</v>
      </c>
      <c r="L47" s="890"/>
      <c r="M47" s="543">
        <v>285</v>
      </c>
      <c r="N47" s="643">
        <v>278</v>
      </c>
      <c r="O47" s="930">
        <v>282</v>
      </c>
      <c r="P47" s="542">
        <v>283</v>
      </c>
      <c r="Q47" s="1140">
        <v>281</v>
      </c>
      <c r="R47" s="207"/>
      <c r="S47" s="96"/>
    </row>
    <row r="48" spans="1:19" ht="14.25">
      <c r="A48" s="86"/>
      <c r="B48" s="88"/>
      <c r="C48" s="74" t="s">
        <v>524</v>
      </c>
      <c r="D48" s="1073">
        <v>84</v>
      </c>
      <c r="E48" s="1040">
        <v>88</v>
      </c>
      <c r="F48" s="1141">
        <v>80</v>
      </c>
      <c r="G48" s="202"/>
      <c r="H48" s="941">
        <f t="shared" si="4"/>
        <v>0.2923076923076924</v>
      </c>
      <c r="I48" s="484">
        <f t="shared" si="4"/>
        <v>0.2571428571428571</v>
      </c>
      <c r="J48" s="202"/>
      <c r="K48" s="1151">
        <v>70</v>
      </c>
      <c r="L48" s="890"/>
      <c r="M48" s="543">
        <v>77</v>
      </c>
      <c r="N48" s="543">
        <v>72</v>
      </c>
      <c r="O48" s="930">
        <v>65</v>
      </c>
      <c r="P48" s="542">
        <v>70</v>
      </c>
      <c r="Q48" s="1141">
        <v>60</v>
      </c>
      <c r="R48" s="207"/>
      <c r="S48" s="96"/>
    </row>
    <row r="49" spans="1:19" ht="14.25">
      <c r="A49" s="86"/>
      <c r="B49" s="88"/>
      <c r="C49" s="68"/>
      <c r="D49" s="603"/>
      <c r="E49" s="604"/>
      <c r="F49" s="610"/>
      <c r="G49" s="207"/>
      <c r="H49" s="1067"/>
      <c r="I49" s="861"/>
      <c r="J49" s="207"/>
      <c r="K49" s="610"/>
      <c r="L49" s="12"/>
      <c r="M49" s="497"/>
      <c r="N49" s="497"/>
      <c r="O49" s="603"/>
      <c r="P49" s="604"/>
      <c r="Q49" s="497"/>
      <c r="R49" s="207"/>
      <c r="S49" s="96"/>
    </row>
    <row r="50" spans="1:19" ht="15">
      <c r="A50" s="86"/>
      <c r="B50" s="88"/>
      <c r="C50" s="69" t="s">
        <v>127</v>
      </c>
      <c r="D50" s="1835">
        <v>43.7189726676</v>
      </c>
      <c r="E50" s="1836">
        <v>44</v>
      </c>
      <c r="F50" s="1779">
        <v>44</v>
      </c>
      <c r="G50" s="1200"/>
      <c r="H50" s="1017">
        <f aca="true" t="shared" si="5" ref="H50:I52">D50/O50-1</f>
        <v>-0.17511372325283026</v>
      </c>
      <c r="I50" s="494">
        <f t="shared" si="5"/>
        <v>-0.16981132075471694</v>
      </c>
      <c r="J50" s="1833"/>
      <c r="K50" s="1779">
        <v>49</v>
      </c>
      <c r="L50" s="441"/>
      <c r="M50" s="508">
        <v>46</v>
      </c>
      <c r="N50" s="508">
        <v>45</v>
      </c>
      <c r="O50" s="554">
        <v>53</v>
      </c>
      <c r="P50" s="544">
        <v>53</v>
      </c>
      <c r="Q50" s="1106">
        <v>52</v>
      </c>
      <c r="R50" s="207"/>
      <c r="S50" s="96"/>
    </row>
    <row r="51" spans="1:19" ht="14.25">
      <c r="A51" s="86"/>
      <c r="B51" s="88"/>
      <c r="C51" s="84" t="s">
        <v>525</v>
      </c>
      <c r="D51" s="919">
        <v>113</v>
      </c>
      <c r="E51" s="1064">
        <v>112</v>
      </c>
      <c r="F51" s="1137">
        <v>115</v>
      </c>
      <c r="G51" s="202"/>
      <c r="H51" s="941">
        <f t="shared" si="5"/>
        <v>-0.12403100775193798</v>
      </c>
      <c r="I51" s="484">
        <f t="shared" si="5"/>
        <v>-0.13178294573643412</v>
      </c>
      <c r="J51" s="202"/>
      <c r="K51" s="1118">
        <v>128</v>
      </c>
      <c r="L51" s="12"/>
      <c r="M51" s="502">
        <v>127</v>
      </c>
      <c r="N51" s="501">
        <v>126</v>
      </c>
      <c r="O51" s="914">
        <v>129</v>
      </c>
      <c r="P51" s="503">
        <v>129</v>
      </c>
      <c r="Q51" s="1137">
        <v>129</v>
      </c>
      <c r="R51" s="207"/>
      <c r="S51" s="96"/>
    </row>
    <row r="52" spans="1:19" ht="14.25">
      <c r="A52" s="86"/>
      <c r="B52" s="88"/>
      <c r="C52" s="84" t="s">
        <v>526</v>
      </c>
      <c r="D52" s="918">
        <v>15</v>
      </c>
      <c r="E52" s="1063">
        <v>15</v>
      </c>
      <c r="F52" s="1107">
        <v>16</v>
      </c>
      <c r="G52" s="202"/>
      <c r="H52" s="941">
        <f t="shared" si="5"/>
        <v>0</v>
      </c>
      <c r="I52" s="484">
        <f t="shared" si="5"/>
        <v>-0.0625</v>
      </c>
      <c r="J52" s="202"/>
      <c r="K52" s="1118">
        <v>14</v>
      </c>
      <c r="L52" s="12"/>
      <c r="M52" s="502">
        <v>15</v>
      </c>
      <c r="N52" s="502">
        <v>12</v>
      </c>
      <c r="O52" s="914">
        <v>15</v>
      </c>
      <c r="P52" s="503">
        <v>16</v>
      </c>
      <c r="Q52" s="1107">
        <v>13</v>
      </c>
      <c r="R52" s="207"/>
      <c r="S52" s="96"/>
    </row>
    <row r="53" spans="1:19" ht="14.25">
      <c r="A53" s="86"/>
      <c r="B53" s="88"/>
      <c r="C53" s="68"/>
      <c r="D53" s="447"/>
      <c r="E53" s="448"/>
      <c r="F53" s="489"/>
      <c r="G53" s="202"/>
      <c r="H53" s="428"/>
      <c r="I53" s="224"/>
      <c r="J53" s="202"/>
      <c r="K53" s="489"/>
      <c r="L53" s="12"/>
      <c r="M53" s="489"/>
      <c r="N53" s="489"/>
      <c r="O53" s="447"/>
      <c r="P53" s="448"/>
      <c r="Q53" s="489"/>
      <c r="R53" s="207"/>
      <c r="S53" s="96"/>
    </row>
    <row r="54" spans="1:19" ht="14.25">
      <c r="A54" s="86"/>
      <c r="B54" s="88"/>
      <c r="C54" s="69" t="s">
        <v>128</v>
      </c>
      <c r="D54" s="1204">
        <v>0.25</v>
      </c>
      <c r="E54" s="1205">
        <v>0.25</v>
      </c>
      <c r="F54" s="1142">
        <v>0.25</v>
      </c>
      <c r="G54" s="1200"/>
      <c r="H54" s="1004"/>
      <c r="I54" s="1186"/>
      <c r="J54" s="1200"/>
      <c r="K54" s="1152">
        <v>0.29</v>
      </c>
      <c r="L54" s="893"/>
      <c r="M54" s="547">
        <v>0.3</v>
      </c>
      <c r="N54" s="547">
        <v>0.28</v>
      </c>
      <c r="O54" s="931">
        <v>0.3</v>
      </c>
      <c r="P54" s="546">
        <v>0.3</v>
      </c>
      <c r="Q54" s="1142">
        <v>0.29</v>
      </c>
      <c r="R54" s="207"/>
      <c r="S54" s="96"/>
    </row>
    <row r="55" spans="1:19" ht="14.25">
      <c r="A55" s="86"/>
      <c r="B55" s="88"/>
      <c r="C55" s="74" t="s">
        <v>528</v>
      </c>
      <c r="D55" s="1021">
        <v>0.2</v>
      </c>
      <c r="E55" s="1037">
        <v>0.2</v>
      </c>
      <c r="F55" s="1136">
        <v>0.2</v>
      </c>
      <c r="G55" s="202"/>
      <c r="H55" s="428"/>
      <c r="I55" s="224"/>
      <c r="J55" s="202"/>
      <c r="K55" s="1149">
        <v>0.21</v>
      </c>
      <c r="L55" s="883"/>
      <c r="M55" s="510">
        <v>0.23</v>
      </c>
      <c r="N55" s="510">
        <v>0.2</v>
      </c>
      <c r="O55" s="928">
        <v>0.21</v>
      </c>
      <c r="P55" s="509">
        <v>0.2</v>
      </c>
      <c r="Q55" s="1136">
        <v>0.21</v>
      </c>
      <c r="R55" s="207"/>
      <c r="S55" s="96"/>
    </row>
    <row r="56" spans="1:19" ht="14.25">
      <c r="A56" s="86"/>
      <c r="B56" s="88"/>
      <c r="C56" s="74" t="s">
        <v>527</v>
      </c>
      <c r="D56" s="1021">
        <v>0.28</v>
      </c>
      <c r="E56" s="1037">
        <v>0.28</v>
      </c>
      <c r="F56" s="1136">
        <v>0.28</v>
      </c>
      <c r="G56" s="202"/>
      <c r="H56" s="428"/>
      <c r="I56" s="224"/>
      <c r="J56" s="202"/>
      <c r="K56" s="1149">
        <v>0.34</v>
      </c>
      <c r="L56" s="883"/>
      <c r="M56" s="510">
        <v>0.34</v>
      </c>
      <c r="N56" s="510">
        <v>0.33</v>
      </c>
      <c r="O56" s="928">
        <v>0.35</v>
      </c>
      <c r="P56" s="509">
        <v>0.36</v>
      </c>
      <c r="Q56" s="1136">
        <v>0.35</v>
      </c>
      <c r="R56" s="207"/>
      <c r="S56" s="96"/>
    </row>
    <row r="57" spans="1:19" ht="14.25">
      <c r="A57" s="86"/>
      <c r="B57" s="88"/>
      <c r="C57" s="68"/>
      <c r="D57" s="512"/>
      <c r="E57" s="513"/>
      <c r="F57" s="514"/>
      <c r="G57" s="202"/>
      <c r="H57" s="428"/>
      <c r="I57" s="224"/>
      <c r="J57" s="202"/>
      <c r="K57" s="514"/>
      <c r="L57" s="514"/>
      <c r="M57" s="514"/>
      <c r="N57" s="514"/>
      <c r="O57" s="512"/>
      <c r="P57" s="513"/>
      <c r="Q57" s="514"/>
      <c r="R57" s="207"/>
      <c r="S57" s="96"/>
    </row>
    <row r="58" spans="1:19" ht="8.25" customHeight="1">
      <c r="A58" s="85"/>
      <c r="B58" s="64"/>
      <c r="C58" s="64"/>
      <c r="D58" s="904"/>
      <c r="E58" s="95"/>
      <c r="F58" s="64"/>
      <c r="G58" s="94"/>
      <c r="H58" s="1008"/>
      <c r="I58" s="1012"/>
      <c r="J58" s="94"/>
      <c r="K58" s="64"/>
      <c r="L58" s="94"/>
      <c r="M58" s="64"/>
      <c r="N58" s="64"/>
      <c r="O58" s="904"/>
      <c r="P58" s="95"/>
      <c r="Q58" s="64"/>
      <c r="R58" s="94"/>
      <c r="S58" s="96"/>
    </row>
    <row r="59" spans="1:19" s="147" customFormat="1" ht="12.75">
      <c r="A59" s="143"/>
      <c r="B59" s="77" t="s">
        <v>93</v>
      </c>
      <c r="C59" s="133"/>
      <c r="D59" s="908"/>
      <c r="E59" s="133"/>
      <c r="F59" s="77"/>
      <c r="G59" s="133"/>
      <c r="H59" s="1010"/>
      <c r="I59" s="1011"/>
      <c r="J59" s="133"/>
      <c r="K59" s="77"/>
      <c r="L59" s="133"/>
      <c r="M59" s="77"/>
      <c r="N59" s="77"/>
      <c r="O59" s="908"/>
      <c r="P59" s="133"/>
      <c r="Q59" s="77"/>
      <c r="R59" s="133"/>
      <c r="S59" s="133"/>
    </row>
    <row r="60" spans="1:19" s="147" customFormat="1" ht="12.75">
      <c r="A60" s="143"/>
      <c r="B60" s="77" t="s">
        <v>534</v>
      </c>
      <c r="C60" s="133"/>
      <c r="D60" s="908"/>
      <c r="E60" s="133"/>
      <c r="F60" s="77"/>
      <c r="G60" s="133"/>
      <c r="H60" s="1010"/>
      <c r="I60" s="1011"/>
      <c r="J60" s="133"/>
      <c r="K60" s="77"/>
      <c r="L60" s="133"/>
      <c r="M60" s="77"/>
      <c r="N60" s="77"/>
      <c r="O60" s="908"/>
      <c r="P60" s="133"/>
      <c r="Q60" s="77"/>
      <c r="R60" s="133"/>
      <c r="S60" s="133"/>
    </row>
    <row r="61" spans="1:19" s="147" customFormat="1" ht="12.75">
      <c r="A61" s="143"/>
      <c r="B61" s="133"/>
      <c r="C61" s="133"/>
      <c r="D61" s="143"/>
      <c r="E61" s="133"/>
      <c r="F61" s="133"/>
      <c r="G61" s="133"/>
      <c r="H61" s="1059"/>
      <c r="I61" s="1011"/>
      <c r="J61" s="133"/>
      <c r="K61" s="133"/>
      <c r="L61" s="133"/>
      <c r="M61" s="133"/>
      <c r="N61" s="133"/>
      <c r="O61" s="143"/>
      <c r="P61" s="133"/>
      <c r="Q61" s="133"/>
      <c r="R61" s="133"/>
      <c r="S61" s="133"/>
    </row>
    <row r="62" spans="1:19" ht="8.25" customHeight="1">
      <c r="A62" s="85"/>
      <c r="B62" s="64"/>
      <c r="C62" s="64"/>
      <c r="D62" s="904"/>
      <c r="E62" s="95"/>
      <c r="F62" s="64"/>
      <c r="G62" s="94"/>
      <c r="H62" s="1008"/>
      <c r="I62" s="1012"/>
      <c r="J62" s="94"/>
      <c r="K62" s="64"/>
      <c r="L62" s="94"/>
      <c r="M62" s="64"/>
      <c r="N62" s="64"/>
      <c r="O62" s="904"/>
      <c r="P62" s="95"/>
      <c r="Q62" s="64"/>
      <c r="R62" s="94"/>
      <c r="S62" s="96"/>
    </row>
    <row r="63" spans="1:19" ht="14.25">
      <c r="A63" s="85"/>
      <c r="B63" s="65"/>
      <c r="C63" s="66" t="s">
        <v>532</v>
      </c>
      <c r="D63" s="10" t="s">
        <v>554</v>
      </c>
      <c r="E63" s="162" t="s">
        <v>552</v>
      </c>
      <c r="F63" s="13" t="s">
        <v>416</v>
      </c>
      <c r="G63" s="407"/>
      <c r="H63" s="1013" t="s">
        <v>555</v>
      </c>
      <c r="I63" s="1014" t="s">
        <v>555</v>
      </c>
      <c r="J63" s="210"/>
      <c r="K63" s="13">
        <v>2009</v>
      </c>
      <c r="L63" s="407"/>
      <c r="M63" s="13" t="s">
        <v>396</v>
      </c>
      <c r="N63" s="13" t="s">
        <v>382</v>
      </c>
      <c r="O63" s="10" t="s">
        <v>553</v>
      </c>
      <c r="P63" s="162" t="s">
        <v>370</v>
      </c>
      <c r="Q63" s="13" t="s">
        <v>162</v>
      </c>
      <c r="R63" s="210"/>
      <c r="S63" s="96"/>
    </row>
    <row r="64" spans="1:19" ht="14.25">
      <c r="A64" s="85"/>
      <c r="B64" s="67"/>
      <c r="C64" s="68"/>
      <c r="D64" s="10"/>
      <c r="E64" s="162"/>
      <c r="F64" s="14"/>
      <c r="G64" s="208"/>
      <c r="H64" s="1013" t="s">
        <v>556</v>
      </c>
      <c r="I64" s="1007" t="s">
        <v>557</v>
      </c>
      <c r="J64" s="202"/>
      <c r="K64" s="13"/>
      <c r="L64" s="208"/>
      <c r="M64" s="13"/>
      <c r="N64" s="14"/>
      <c r="O64" s="10"/>
      <c r="P64" s="162"/>
      <c r="Q64" s="14"/>
      <c r="R64" s="202"/>
      <c r="S64" s="96"/>
    </row>
    <row r="65" spans="1:19" ht="14.25">
      <c r="A65" s="85"/>
      <c r="B65" s="67"/>
      <c r="C65" s="68"/>
      <c r="D65" s="10"/>
      <c r="E65" s="162"/>
      <c r="F65" s="14"/>
      <c r="G65" s="202"/>
      <c r="H65" s="1013"/>
      <c r="I65" s="1007"/>
      <c r="J65" s="202"/>
      <c r="K65" s="13"/>
      <c r="L65" s="208"/>
      <c r="M65" s="13"/>
      <c r="N65" s="14"/>
      <c r="O65" s="10"/>
      <c r="P65" s="162"/>
      <c r="Q65" s="14"/>
      <c r="R65" s="202"/>
      <c r="S65" s="96"/>
    </row>
    <row r="66" spans="1:19" ht="15">
      <c r="A66" s="85"/>
      <c r="B66" s="67"/>
      <c r="C66" s="69" t="s">
        <v>369</v>
      </c>
      <c r="D66" s="447"/>
      <c r="E66" s="448"/>
      <c r="F66" s="489"/>
      <c r="G66" s="211"/>
      <c r="H66" s="428"/>
      <c r="I66" s="224"/>
      <c r="J66" s="211"/>
      <c r="K66" s="489"/>
      <c r="L66" s="12"/>
      <c r="M66" s="489"/>
      <c r="N66" s="489"/>
      <c r="O66" s="447"/>
      <c r="P66" s="448"/>
      <c r="Q66" s="489"/>
      <c r="R66" s="211"/>
      <c r="S66" s="96"/>
    </row>
    <row r="67" spans="1:19" ht="14.25">
      <c r="A67" s="86"/>
      <c r="B67" s="88"/>
      <c r="C67" s="74" t="s">
        <v>122</v>
      </c>
      <c r="D67" s="932" t="str">
        <f>E67</f>
        <v>&gt;18%</v>
      </c>
      <c r="E67" s="536" t="s">
        <v>563</v>
      </c>
      <c r="F67" s="1134" t="s">
        <v>406</v>
      </c>
      <c r="G67" s="88"/>
      <c r="H67" s="428"/>
      <c r="I67" s="224"/>
      <c r="J67" s="88"/>
      <c r="K67" s="894" t="s">
        <v>375</v>
      </c>
      <c r="L67" s="895"/>
      <c r="M67" s="696" t="s">
        <v>406</v>
      </c>
      <c r="N67" s="537" t="s">
        <v>375</v>
      </c>
      <c r="O67" s="1021" t="s">
        <v>559</v>
      </c>
      <c r="P67" s="536" t="s">
        <v>375</v>
      </c>
      <c r="Q67" s="1134" t="s">
        <v>129</v>
      </c>
      <c r="R67" s="88"/>
      <c r="S67" s="101"/>
    </row>
    <row r="68" spans="1:19" ht="14.25">
      <c r="A68" s="86"/>
      <c r="B68" s="88"/>
      <c r="C68" s="72" t="s">
        <v>123</v>
      </c>
      <c r="D68" s="932" t="str">
        <f>E68</f>
        <v>~26%</v>
      </c>
      <c r="E68" s="509" t="s">
        <v>482</v>
      </c>
      <c r="F68" s="1136" t="s">
        <v>482</v>
      </c>
      <c r="G68" s="88"/>
      <c r="H68" s="428"/>
      <c r="I68" s="224"/>
      <c r="J68" s="88"/>
      <c r="K68" s="894" t="s">
        <v>354</v>
      </c>
      <c r="L68" s="895"/>
      <c r="M68" s="696" t="s">
        <v>354</v>
      </c>
      <c r="N68" s="510" t="s">
        <v>354</v>
      </c>
      <c r="O68" s="932" t="str">
        <f>P68</f>
        <v>&gt;25%</v>
      </c>
      <c r="P68" s="509" t="s">
        <v>354</v>
      </c>
      <c r="Q68" s="1136" t="s">
        <v>354</v>
      </c>
      <c r="R68" s="88"/>
      <c r="S68" s="101"/>
    </row>
    <row r="69" spans="1:19" ht="14.25">
      <c r="A69" s="85"/>
      <c r="B69" s="67"/>
      <c r="C69" s="68"/>
      <c r="D69" s="603"/>
      <c r="E69" s="604"/>
      <c r="F69" s="610"/>
      <c r="G69" s="202"/>
      <c r="H69" s="1015"/>
      <c r="I69" s="516"/>
      <c r="J69" s="202"/>
      <c r="K69" s="610"/>
      <c r="L69" s="12"/>
      <c r="M69" s="610"/>
      <c r="N69" s="610"/>
      <c r="O69" s="603"/>
      <c r="P69" s="604"/>
      <c r="Q69" s="610"/>
      <c r="R69" s="202"/>
      <c r="S69" s="96"/>
    </row>
    <row r="70" spans="1:19" ht="14.25">
      <c r="A70" s="86"/>
      <c r="B70" s="87"/>
      <c r="C70" s="69" t="s">
        <v>336</v>
      </c>
      <c r="D70" s="933">
        <f>E70</f>
        <v>3629</v>
      </c>
      <c r="E70" s="1041">
        <f>SUM(E71:E72)</f>
        <v>3629</v>
      </c>
      <c r="F70" s="1143">
        <f>F71+F72</f>
        <v>3566</v>
      </c>
      <c r="G70" s="87"/>
      <c r="H70" s="1002">
        <f aca="true" t="shared" si="6" ref="H70:I72">D70/O70-1</f>
        <v>0.04072268425580727</v>
      </c>
      <c r="I70" s="602">
        <f t="shared" si="6"/>
        <v>0.04072268425580727</v>
      </c>
      <c r="J70" s="87"/>
      <c r="K70" s="1515">
        <f>SUM(K71:K72)</f>
        <v>3578</v>
      </c>
      <c r="L70" s="1496"/>
      <c r="M70" s="1490">
        <f>SUM(M71:M72)</f>
        <v>3578</v>
      </c>
      <c r="N70" s="1490">
        <f>SUM(N71:N72)</f>
        <v>3560</v>
      </c>
      <c r="O70" s="1472">
        <f>SUM(O71:O72)</f>
        <v>3487</v>
      </c>
      <c r="P70" s="1501">
        <f>SUM(P71:P72)</f>
        <v>3487</v>
      </c>
      <c r="Q70" s="1474">
        <f>SUM(Q71:Q72)</f>
        <v>3497</v>
      </c>
      <c r="R70" s="87"/>
      <c r="S70" s="100"/>
    </row>
    <row r="71" spans="1:19" ht="14.25">
      <c r="A71" s="86"/>
      <c r="B71" s="88"/>
      <c r="C71" s="74" t="s">
        <v>518</v>
      </c>
      <c r="D71" s="937">
        <f>E71</f>
        <v>712</v>
      </c>
      <c r="E71" s="1040">
        <v>712</v>
      </c>
      <c r="F71" s="1144">
        <v>702</v>
      </c>
      <c r="G71" s="88"/>
      <c r="H71" s="1005">
        <f t="shared" si="6"/>
        <v>0.1633986928104576</v>
      </c>
      <c r="I71" s="600">
        <f t="shared" si="6"/>
        <v>0.1633986928104576</v>
      </c>
      <c r="J71" s="88"/>
      <c r="K71" s="1464">
        <f>M71</f>
        <v>678</v>
      </c>
      <c r="L71" s="1496"/>
      <c r="M71" s="1465">
        <v>678</v>
      </c>
      <c r="N71" s="1465">
        <v>646</v>
      </c>
      <c r="O71" s="1453">
        <f>P71</f>
        <v>612</v>
      </c>
      <c r="P71" s="1454">
        <v>612</v>
      </c>
      <c r="Q71" s="1455">
        <v>583</v>
      </c>
      <c r="R71" s="88"/>
      <c r="S71" s="101"/>
    </row>
    <row r="72" spans="1:19" ht="14.25">
      <c r="A72" s="86"/>
      <c r="B72" s="88"/>
      <c r="C72" s="74" t="s">
        <v>529</v>
      </c>
      <c r="D72" s="934">
        <f>E72</f>
        <v>2917</v>
      </c>
      <c r="E72" s="1040">
        <v>2917</v>
      </c>
      <c r="F72" s="1110">
        <v>2864</v>
      </c>
      <c r="G72" s="88"/>
      <c r="H72" s="941">
        <f t="shared" si="6"/>
        <v>0.01460869565217382</v>
      </c>
      <c r="I72" s="484">
        <f t="shared" si="6"/>
        <v>0.01460869565217382</v>
      </c>
      <c r="J72" s="88"/>
      <c r="K72" s="1464">
        <f>M72</f>
        <v>2900</v>
      </c>
      <c r="L72" s="1496"/>
      <c r="M72" s="1485">
        <v>2900</v>
      </c>
      <c r="N72" s="1485">
        <v>2914</v>
      </c>
      <c r="O72" s="1453">
        <f>P72</f>
        <v>2875</v>
      </c>
      <c r="P72" s="1480">
        <v>2875</v>
      </c>
      <c r="Q72" s="1477">
        <v>2914</v>
      </c>
      <c r="R72" s="88"/>
      <c r="S72" s="101"/>
    </row>
    <row r="73" spans="1:19" ht="14.25">
      <c r="A73" s="86"/>
      <c r="B73" s="88"/>
      <c r="C73" s="72" t="s">
        <v>124</v>
      </c>
      <c r="D73" s="928">
        <f>E73</f>
        <v>0.8</v>
      </c>
      <c r="E73" s="1037">
        <v>0.8</v>
      </c>
      <c r="F73" s="1145">
        <v>0.85</v>
      </c>
      <c r="G73" s="1838"/>
      <c r="H73" s="428"/>
      <c r="I73" s="224"/>
      <c r="J73" s="88"/>
      <c r="K73" s="1149">
        <f>M73</f>
        <v>0.83</v>
      </c>
      <c r="L73" s="889"/>
      <c r="M73" s="510">
        <v>0.83</v>
      </c>
      <c r="N73" s="644">
        <v>0.78</v>
      </c>
      <c r="O73" s="928">
        <f>P73</f>
        <v>0.78</v>
      </c>
      <c r="P73" s="509">
        <v>0.78</v>
      </c>
      <c r="Q73" s="1145">
        <v>0.76</v>
      </c>
      <c r="R73" s="88"/>
      <c r="S73" s="101"/>
    </row>
    <row r="74" spans="1:19" ht="14.25">
      <c r="A74" s="86"/>
      <c r="B74" s="88"/>
      <c r="C74" s="72"/>
      <c r="D74" s="608"/>
      <c r="E74" s="609"/>
      <c r="F74" s="605"/>
      <c r="G74" s="88"/>
      <c r="H74" s="428"/>
      <c r="I74" s="224"/>
      <c r="J74" s="88"/>
      <c r="K74" s="605"/>
      <c r="L74" s="12"/>
      <c r="M74" s="605"/>
      <c r="N74" s="605"/>
      <c r="O74" s="608"/>
      <c r="P74" s="609"/>
      <c r="Q74" s="605"/>
      <c r="R74" s="88"/>
      <c r="S74" s="101"/>
    </row>
    <row r="75" spans="1:19" ht="14.25">
      <c r="A75" s="86"/>
      <c r="B75" s="88"/>
      <c r="C75" s="69" t="s">
        <v>324</v>
      </c>
      <c r="D75" s="1472">
        <f>SUM(E75:F75)</f>
        <v>51</v>
      </c>
      <c r="E75" s="1693">
        <f>E70-F70</f>
        <v>63</v>
      </c>
      <c r="F75" s="1474">
        <f>F70-M70</f>
        <v>-12</v>
      </c>
      <c r="G75" s="88"/>
      <c r="H75" s="1004"/>
      <c r="I75" s="418"/>
      <c r="J75" s="88"/>
      <c r="K75" s="1515">
        <f>SUM(M75:N75)+SUM(P75:Q75)</f>
        <v>133</v>
      </c>
      <c r="L75" s="1496"/>
      <c r="M75" s="1490">
        <f>M70-N70</f>
        <v>18</v>
      </c>
      <c r="N75" s="1490">
        <f>N70-P70</f>
        <v>73</v>
      </c>
      <c r="O75" s="1472">
        <f>SUM(O76:O77)</f>
        <v>42</v>
      </c>
      <c r="P75" s="1501">
        <f>P70-Q70</f>
        <v>-10</v>
      </c>
      <c r="Q75" s="1474">
        <v>52</v>
      </c>
      <c r="R75" s="88"/>
      <c r="S75" s="101"/>
    </row>
    <row r="76" spans="1:19" ht="14.25">
      <c r="A76" s="86"/>
      <c r="B76" s="88"/>
      <c r="C76" s="74" t="s">
        <v>518</v>
      </c>
      <c r="D76" s="1453">
        <f>SUM(E76:F76)</f>
        <v>34</v>
      </c>
      <c r="E76" s="1694">
        <f>E71-F71</f>
        <v>10</v>
      </c>
      <c r="F76" s="1455">
        <f>F71-M71</f>
        <v>24</v>
      </c>
      <c r="G76" s="88"/>
      <c r="H76" s="428"/>
      <c r="I76" s="224"/>
      <c r="J76" s="88"/>
      <c r="K76" s="1464">
        <f>SUM(M76:N76)+SUM(P76:Q76)</f>
        <v>109</v>
      </c>
      <c r="L76" s="1496"/>
      <c r="M76" s="1465">
        <f>M71-N71</f>
        <v>32</v>
      </c>
      <c r="N76" s="1465">
        <f>N71-P71</f>
        <v>34</v>
      </c>
      <c r="O76" s="1453">
        <f>SUM(P76:Q76)</f>
        <v>43</v>
      </c>
      <c r="P76" s="1454">
        <f>P71-Q71</f>
        <v>29</v>
      </c>
      <c r="Q76" s="1455">
        <v>14</v>
      </c>
      <c r="R76" s="88"/>
      <c r="S76" s="101"/>
    </row>
    <row r="77" spans="1:19" ht="14.25">
      <c r="A77" s="86"/>
      <c r="B77" s="88"/>
      <c r="C77" s="74" t="s">
        <v>530</v>
      </c>
      <c r="D77" s="1475">
        <f>SUM(E77:F77)</f>
        <v>17</v>
      </c>
      <c r="E77" s="1476">
        <f>E72-F72</f>
        <v>53</v>
      </c>
      <c r="F77" s="1477">
        <f>F72-M72</f>
        <v>-36</v>
      </c>
      <c r="G77" s="88"/>
      <c r="H77" s="428"/>
      <c r="I77" s="224"/>
      <c r="J77" s="88"/>
      <c r="K77" s="1493">
        <f>SUM(M77:N77)+SUM(P77:Q77)</f>
        <v>24</v>
      </c>
      <c r="L77" s="1496"/>
      <c r="M77" s="1485">
        <f>M72-N72</f>
        <v>-14</v>
      </c>
      <c r="N77" s="1485">
        <f>N72-P72</f>
        <v>39</v>
      </c>
      <c r="O77" s="1475">
        <f>SUM(P77:Q77)</f>
        <v>-1</v>
      </c>
      <c r="P77" s="1480">
        <f>P72-Q72</f>
        <v>-39</v>
      </c>
      <c r="Q77" s="1477">
        <v>38</v>
      </c>
      <c r="R77" s="88"/>
      <c r="S77" s="101"/>
    </row>
    <row r="78" spans="1:19" ht="14.25">
      <c r="A78" s="85"/>
      <c r="B78" s="67"/>
      <c r="C78" s="68"/>
      <c r="D78" s="447"/>
      <c r="E78" s="448"/>
      <c r="F78" s="489"/>
      <c r="G78" s="202"/>
      <c r="H78" s="428"/>
      <c r="I78" s="224"/>
      <c r="J78" s="202"/>
      <c r="K78" s="489"/>
      <c r="L78" s="12"/>
      <c r="M78" s="489"/>
      <c r="N78" s="489"/>
      <c r="O78" s="447"/>
      <c r="P78" s="448"/>
      <c r="Q78" s="489"/>
      <c r="R78" s="202"/>
      <c r="S78" s="96"/>
    </row>
    <row r="79" spans="1:19" ht="13.5">
      <c r="A79" s="86"/>
      <c r="B79" s="87"/>
      <c r="C79" s="69" t="s">
        <v>549</v>
      </c>
      <c r="D79" s="913">
        <f>SUM(E79:F79)</f>
        <v>347</v>
      </c>
      <c r="E79" s="506">
        <v>178</v>
      </c>
      <c r="F79" s="1130">
        <v>169</v>
      </c>
      <c r="G79" s="87"/>
      <c r="H79" s="992">
        <f>D79/O79-1</f>
        <v>0.0809968847352025</v>
      </c>
      <c r="I79" s="507">
        <f>E79/P79-1</f>
        <v>0.06586826347305386</v>
      </c>
      <c r="J79" s="87"/>
      <c r="K79" s="1132">
        <f>SUM(M79:N79)+SUM(P79:Q79)</f>
        <v>659</v>
      </c>
      <c r="L79" s="441"/>
      <c r="M79" s="508">
        <v>171</v>
      </c>
      <c r="N79" s="545">
        <v>167</v>
      </c>
      <c r="O79" s="913">
        <f>SUM(P79:Q79)</f>
        <v>321</v>
      </c>
      <c r="P79" s="506">
        <v>167</v>
      </c>
      <c r="Q79" s="1130">
        <v>154</v>
      </c>
      <c r="R79" s="87"/>
      <c r="S79" s="101"/>
    </row>
    <row r="80" spans="1:19" ht="14.25">
      <c r="A80" s="85"/>
      <c r="B80" s="67"/>
      <c r="C80" s="68"/>
      <c r="D80" s="447"/>
      <c r="E80" s="448"/>
      <c r="F80" s="489"/>
      <c r="G80" s="202"/>
      <c r="H80" s="428"/>
      <c r="I80" s="224"/>
      <c r="J80" s="202"/>
      <c r="K80" s="489"/>
      <c r="L80" s="12"/>
      <c r="M80" s="489"/>
      <c r="N80" s="489"/>
      <c r="O80" s="447"/>
      <c r="P80" s="448"/>
      <c r="Q80" s="489"/>
      <c r="R80" s="202"/>
      <c r="S80" s="96"/>
    </row>
    <row r="81" spans="1:19" ht="13.5">
      <c r="A81" s="86"/>
      <c r="B81" s="87"/>
      <c r="C81" s="69" t="s">
        <v>125</v>
      </c>
      <c r="D81" s="1071">
        <v>16</v>
      </c>
      <c r="E81" s="1042">
        <v>17</v>
      </c>
      <c r="F81" s="1106">
        <v>16</v>
      </c>
      <c r="G81" s="87"/>
      <c r="H81" s="992">
        <f aca="true" t="shared" si="7" ref="H81:I83">D81/O81-1</f>
        <v>0</v>
      </c>
      <c r="I81" s="507">
        <f t="shared" si="7"/>
        <v>0.0625</v>
      </c>
      <c r="J81" s="87"/>
      <c r="K81" s="1132">
        <v>16</v>
      </c>
      <c r="L81" s="441"/>
      <c r="M81" s="508">
        <v>16</v>
      </c>
      <c r="N81" s="508">
        <v>16</v>
      </c>
      <c r="O81" s="913">
        <v>16</v>
      </c>
      <c r="P81" s="506">
        <v>16</v>
      </c>
      <c r="Q81" s="1106">
        <v>15</v>
      </c>
      <c r="R81" s="87"/>
      <c r="S81" s="101"/>
    </row>
    <row r="82" spans="1:19" ht="14.25">
      <c r="A82" s="86"/>
      <c r="B82" s="88"/>
      <c r="C82" s="84" t="s">
        <v>521</v>
      </c>
      <c r="D82" s="919">
        <v>47</v>
      </c>
      <c r="E82" s="485">
        <v>48</v>
      </c>
      <c r="F82" s="1107">
        <v>46</v>
      </c>
      <c r="G82" s="88"/>
      <c r="H82" s="941">
        <f t="shared" si="7"/>
        <v>-0.02083333333333337</v>
      </c>
      <c r="I82" s="484">
        <f t="shared" si="7"/>
        <v>-0.040000000000000036</v>
      </c>
      <c r="J82" s="88"/>
      <c r="K82" s="1118">
        <v>49</v>
      </c>
      <c r="L82" s="12"/>
      <c r="M82" s="502">
        <v>48</v>
      </c>
      <c r="N82" s="502">
        <v>50</v>
      </c>
      <c r="O82" s="914">
        <v>48</v>
      </c>
      <c r="P82" s="503">
        <v>50</v>
      </c>
      <c r="Q82" s="1107">
        <v>47</v>
      </c>
      <c r="R82" s="88"/>
      <c r="S82" s="100"/>
    </row>
    <row r="83" spans="1:19" ht="14.25">
      <c r="A83" s="86"/>
      <c r="B83" s="88"/>
      <c r="C83" s="84" t="s">
        <v>522</v>
      </c>
      <c r="D83" s="1690">
        <v>9</v>
      </c>
      <c r="E83" s="1691">
        <v>9</v>
      </c>
      <c r="F83" s="1692">
        <v>8</v>
      </c>
      <c r="G83" s="88"/>
      <c r="H83" s="941">
        <f t="shared" si="7"/>
        <v>0</v>
      </c>
      <c r="I83" s="484">
        <f t="shared" si="7"/>
        <v>0</v>
      </c>
      <c r="J83" s="88"/>
      <c r="K83" s="1118">
        <v>9</v>
      </c>
      <c r="L83" s="12"/>
      <c r="M83" s="502">
        <v>9</v>
      </c>
      <c r="N83" s="502">
        <v>8</v>
      </c>
      <c r="O83" s="914">
        <v>9</v>
      </c>
      <c r="P83" s="503">
        <v>9</v>
      </c>
      <c r="Q83" s="1107">
        <v>8</v>
      </c>
      <c r="R83" s="88"/>
      <c r="S83" s="100"/>
    </row>
    <row r="84" spans="1:19" ht="14.25">
      <c r="A84" s="86"/>
      <c r="B84" s="88"/>
      <c r="C84" s="72" t="s">
        <v>91</v>
      </c>
      <c r="D84" s="1075">
        <v>0.17</v>
      </c>
      <c r="E84" s="1065">
        <v>0.16</v>
      </c>
      <c r="F84" s="1689">
        <v>0.18</v>
      </c>
      <c r="G84" s="1838"/>
      <c r="H84" s="428"/>
      <c r="I84" s="224"/>
      <c r="J84" s="88"/>
      <c r="K84" s="1149">
        <v>0.17</v>
      </c>
      <c r="L84" s="889"/>
      <c r="M84" s="510">
        <v>0.17</v>
      </c>
      <c r="N84" s="644">
        <v>0.16</v>
      </c>
      <c r="O84" s="928">
        <v>0.17</v>
      </c>
      <c r="P84" s="509">
        <v>0.17</v>
      </c>
      <c r="Q84" s="1145">
        <v>0.17</v>
      </c>
      <c r="R84" s="88"/>
      <c r="S84" s="101"/>
    </row>
    <row r="85" spans="1:19" ht="14.25">
      <c r="A85" s="85"/>
      <c r="B85" s="67"/>
      <c r="C85" s="68"/>
      <c r="D85" s="447"/>
      <c r="E85" s="448"/>
      <c r="F85" s="489"/>
      <c r="G85" s="202"/>
      <c r="H85" s="428"/>
      <c r="I85" s="224"/>
      <c r="J85" s="202"/>
      <c r="K85" s="489"/>
      <c r="L85" s="12"/>
      <c r="M85" s="489"/>
      <c r="N85" s="489"/>
      <c r="O85" s="447"/>
      <c r="P85" s="448"/>
      <c r="Q85" s="489"/>
      <c r="R85" s="202"/>
      <c r="S85" s="96"/>
    </row>
    <row r="86" spans="1:19" ht="13.5">
      <c r="A86" s="115"/>
      <c r="B86" s="89"/>
      <c r="C86" s="69" t="s">
        <v>550</v>
      </c>
      <c r="D86" s="935">
        <f>SUM(E86:F86)</f>
        <v>2878</v>
      </c>
      <c r="E86" s="1041">
        <v>1472</v>
      </c>
      <c r="F86" s="1146">
        <v>1406</v>
      </c>
      <c r="G86" s="212"/>
      <c r="H86" s="992">
        <f>D86/O86-1</f>
        <v>0.12202729044834304</v>
      </c>
      <c r="I86" s="507">
        <f>E86/P86-1</f>
        <v>0.1563236449332286</v>
      </c>
      <c r="J86" s="212"/>
      <c r="K86" s="1153">
        <f>SUM(M86:N86)+SUM(P86:Q86)</f>
        <v>5117</v>
      </c>
      <c r="L86" s="891"/>
      <c r="M86" s="539">
        <v>1358</v>
      </c>
      <c r="N86" s="539">
        <v>1194</v>
      </c>
      <c r="O86" s="935">
        <f>SUM(P86:Q86)</f>
        <v>2565</v>
      </c>
      <c r="P86" s="538">
        <v>1273</v>
      </c>
      <c r="Q86" s="1146">
        <v>1292</v>
      </c>
      <c r="R86" s="212"/>
      <c r="S86" s="114"/>
    </row>
    <row r="87" spans="1:19" ht="14.25">
      <c r="A87" s="85"/>
      <c r="B87" s="67"/>
      <c r="C87" s="68"/>
      <c r="D87" s="447"/>
      <c r="E87" s="448"/>
      <c r="F87" s="489"/>
      <c r="G87" s="202"/>
      <c r="H87" s="428"/>
      <c r="I87" s="224"/>
      <c r="J87" s="202"/>
      <c r="K87" s="489"/>
      <c r="L87" s="12"/>
      <c r="M87" s="489"/>
      <c r="N87" s="489"/>
      <c r="O87" s="447"/>
      <c r="P87" s="448"/>
      <c r="Q87" s="489"/>
      <c r="R87" s="202"/>
      <c r="S87" s="96"/>
    </row>
    <row r="88" spans="1:19" ht="13.5">
      <c r="A88" s="86"/>
      <c r="B88" s="75"/>
      <c r="C88" s="69" t="s">
        <v>126</v>
      </c>
      <c r="D88" s="1076">
        <v>134</v>
      </c>
      <c r="E88" s="1041">
        <v>138</v>
      </c>
      <c r="F88" s="1139">
        <v>131</v>
      </c>
      <c r="G88" s="212"/>
      <c r="H88" s="992">
        <f aca="true" t="shared" si="8" ref="H88:I90">D88/O88-1</f>
        <v>0.08064516129032251</v>
      </c>
      <c r="I88" s="507">
        <f t="shared" si="8"/>
        <v>0.11290322580645151</v>
      </c>
      <c r="J88" s="212"/>
      <c r="K88" s="1150">
        <v>122</v>
      </c>
      <c r="L88" s="892"/>
      <c r="M88" s="541">
        <v>126</v>
      </c>
      <c r="N88" s="541">
        <v>112</v>
      </c>
      <c r="O88" s="929">
        <v>124</v>
      </c>
      <c r="P88" s="540">
        <v>124</v>
      </c>
      <c r="Q88" s="1139">
        <v>124</v>
      </c>
      <c r="R88" s="212"/>
      <c r="S88" s="114"/>
    </row>
    <row r="89" spans="1:19" ht="14.25">
      <c r="A89" s="86"/>
      <c r="B89" s="88"/>
      <c r="C89" s="74" t="s">
        <v>523</v>
      </c>
      <c r="D89" s="916">
        <v>465</v>
      </c>
      <c r="E89" s="1040">
        <v>470</v>
      </c>
      <c r="F89" s="1141">
        <v>460</v>
      </c>
      <c r="G89" s="88"/>
      <c r="H89" s="941">
        <f t="shared" si="8"/>
        <v>0.05681818181818188</v>
      </c>
      <c r="I89" s="484">
        <f t="shared" si="8"/>
        <v>0.04212860310421296</v>
      </c>
      <c r="J89" s="88"/>
      <c r="K89" s="1151">
        <v>435</v>
      </c>
      <c r="L89" s="890"/>
      <c r="M89" s="543">
        <v>456</v>
      </c>
      <c r="N89" s="543">
        <v>406</v>
      </c>
      <c r="O89" s="930">
        <v>440</v>
      </c>
      <c r="P89" s="542">
        <v>451</v>
      </c>
      <c r="Q89" s="1141">
        <v>428</v>
      </c>
      <c r="R89" s="88"/>
      <c r="S89" s="101"/>
    </row>
    <row r="90" spans="1:19" ht="14.25">
      <c r="A90" s="86"/>
      <c r="B90" s="88"/>
      <c r="C90" s="74" t="s">
        <v>524</v>
      </c>
      <c r="D90" s="916">
        <v>54</v>
      </c>
      <c r="E90" s="1040">
        <v>56</v>
      </c>
      <c r="F90" s="1141">
        <v>52</v>
      </c>
      <c r="G90" s="88"/>
      <c r="H90" s="941">
        <f t="shared" si="8"/>
        <v>-0.0847457627118644</v>
      </c>
      <c r="I90" s="484">
        <f t="shared" si="8"/>
        <v>0.018181818181818077</v>
      </c>
      <c r="J90" s="88"/>
      <c r="K90" s="1151">
        <v>55</v>
      </c>
      <c r="L90" s="890"/>
      <c r="M90" s="543">
        <v>52</v>
      </c>
      <c r="N90" s="543">
        <v>49</v>
      </c>
      <c r="O90" s="930">
        <v>59</v>
      </c>
      <c r="P90" s="542">
        <v>55</v>
      </c>
      <c r="Q90" s="1141">
        <v>63</v>
      </c>
      <c r="R90" s="88"/>
      <c r="S90" s="101"/>
    </row>
    <row r="91" spans="1:19" ht="14.25">
      <c r="A91" s="86"/>
      <c r="B91" s="88"/>
      <c r="C91" s="68"/>
      <c r="D91" s="447"/>
      <c r="E91" s="448"/>
      <c r="F91" s="489"/>
      <c r="G91" s="202"/>
      <c r="H91" s="428"/>
      <c r="I91" s="516"/>
      <c r="J91" s="202"/>
      <c r="K91" s="489"/>
      <c r="L91" s="12"/>
      <c r="M91" s="489"/>
      <c r="N91" s="489"/>
      <c r="O91" s="447"/>
      <c r="P91" s="448"/>
      <c r="Q91" s="489"/>
      <c r="R91" s="202"/>
      <c r="S91" s="96"/>
    </row>
    <row r="92" spans="1:19" ht="14.25">
      <c r="A92" s="86"/>
      <c r="B92" s="88"/>
      <c r="C92" s="69" t="s">
        <v>472</v>
      </c>
      <c r="D92" s="913">
        <v>18</v>
      </c>
      <c r="E92" s="506">
        <v>16</v>
      </c>
      <c r="F92" s="1106">
        <v>18</v>
      </c>
      <c r="G92" s="202"/>
      <c r="H92" s="992">
        <f aca="true" t="shared" si="9" ref="H92:I94">D92/O92-1</f>
        <v>-0.1428571428571429</v>
      </c>
      <c r="I92" s="494">
        <f t="shared" si="9"/>
        <v>-0.23809523809523814</v>
      </c>
      <c r="J92" s="202"/>
      <c r="K92" s="1132">
        <v>21</v>
      </c>
      <c r="L92" s="441"/>
      <c r="M92" s="508">
        <v>21</v>
      </c>
      <c r="N92" s="508">
        <v>23</v>
      </c>
      <c r="O92" s="913">
        <v>21</v>
      </c>
      <c r="P92" s="506">
        <v>21</v>
      </c>
      <c r="Q92" s="1106">
        <v>21</v>
      </c>
      <c r="R92" s="202"/>
      <c r="S92" s="96"/>
    </row>
    <row r="93" spans="1:19" ht="14.25">
      <c r="A93" s="86"/>
      <c r="B93" s="88"/>
      <c r="C93" s="74" t="s">
        <v>531</v>
      </c>
      <c r="D93" s="914">
        <v>57</v>
      </c>
      <c r="E93" s="503">
        <v>59</v>
      </c>
      <c r="F93" s="1107">
        <v>55</v>
      </c>
      <c r="G93" s="202"/>
      <c r="H93" s="941">
        <f t="shared" si="9"/>
        <v>-0.050000000000000044</v>
      </c>
      <c r="I93" s="484">
        <f t="shared" si="9"/>
        <v>0.09259259259259256</v>
      </c>
      <c r="J93" s="202"/>
      <c r="K93" s="1118">
        <v>59</v>
      </c>
      <c r="L93" s="12"/>
      <c r="M93" s="502">
        <v>58</v>
      </c>
      <c r="N93" s="502">
        <v>57</v>
      </c>
      <c r="O93" s="914">
        <v>60</v>
      </c>
      <c r="P93" s="503">
        <v>54</v>
      </c>
      <c r="Q93" s="1107">
        <v>68</v>
      </c>
      <c r="R93" s="202"/>
      <c r="S93" s="96"/>
    </row>
    <row r="94" spans="1:19" ht="14.25">
      <c r="A94" s="86"/>
      <c r="B94" s="88"/>
      <c r="C94" s="84" t="s">
        <v>526</v>
      </c>
      <c r="D94" s="914">
        <v>8</v>
      </c>
      <c r="E94" s="503">
        <v>8</v>
      </c>
      <c r="F94" s="1107">
        <v>8</v>
      </c>
      <c r="G94" s="88"/>
      <c r="H94" s="941">
        <f t="shared" si="9"/>
        <v>-0.19999999999999996</v>
      </c>
      <c r="I94" s="484">
        <f t="shared" si="9"/>
        <v>-0.2727272727272727</v>
      </c>
      <c r="J94" s="88"/>
      <c r="K94" s="1118">
        <v>10</v>
      </c>
      <c r="L94" s="12"/>
      <c r="M94" s="502">
        <v>9</v>
      </c>
      <c r="N94" s="502">
        <v>12</v>
      </c>
      <c r="O94" s="914">
        <v>10</v>
      </c>
      <c r="P94" s="503">
        <v>11</v>
      </c>
      <c r="Q94" s="1107">
        <v>9</v>
      </c>
      <c r="R94" s="88"/>
      <c r="S94" s="100"/>
    </row>
    <row r="95" spans="1:19" ht="14.25">
      <c r="A95" s="85"/>
      <c r="B95" s="67"/>
      <c r="C95" s="68"/>
      <c r="D95" s="447"/>
      <c r="E95" s="448"/>
      <c r="F95" s="489"/>
      <c r="G95" s="202"/>
      <c r="H95" s="428"/>
      <c r="I95" s="224"/>
      <c r="J95" s="202"/>
      <c r="K95" s="605"/>
      <c r="L95" s="12"/>
      <c r="M95" s="489"/>
      <c r="N95" s="489"/>
      <c r="O95" s="447"/>
      <c r="P95" s="448"/>
      <c r="Q95" s="489"/>
      <c r="R95" s="202"/>
      <c r="S95" s="96"/>
    </row>
    <row r="96" spans="1:19" ht="13.5">
      <c r="A96" s="85"/>
      <c r="B96" s="67"/>
      <c r="C96" s="69" t="s">
        <v>128</v>
      </c>
      <c r="D96" s="1074">
        <v>0.39</v>
      </c>
      <c r="E96" s="1066">
        <v>0.39</v>
      </c>
      <c r="F96" s="1142">
        <v>0.38</v>
      </c>
      <c r="G96" s="211"/>
      <c r="H96" s="1004"/>
      <c r="I96" s="224"/>
      <c r="J96" s="211"/>
      <c r="K96" s="1152">
        <v>0.31</v>
      </c>
      <c r="L96" s="893"/>
      <c r="M96" s="547">
        <v>0.39</v>
      </c>
      <c r="N96" s="547">
        <v>0.26</v>
      </c>
      <c r="O96" s="931">
        <v>0.3</v>
      </c>
      <c r="P96" s="546">
        <v>0.37</v>
      </c>
      <c r="Q96" s="1142">
        <v>0.21</v>
      </c>
      <c r="R96" s="211"/>
      <c r="S96" s="96"/>
    </row>
    <row r="97" spans="1:19" ht="14.25">
      <c r="A97" s="86"/>
      <c r="B97" s="88"/>
      <c r="C97" s="74" t="s">
        <v>528</v>
      </c>
      <c r="D97" s="1021">
        <v>0.2</v>
      </c>
      <c r="E97" s="1037">
        <v>0.21</v>
      </c>
      <c r="F97" s="1145">
        <v>0.19</v>
      </c>
      <c r="G97" s="88"/>
      <c r="H97" s="428"/>
      <c r="I97" s="224"/>
      <c r="J97" s="88"/>
      <c r="K97" s="1149">
        <v>0.21</v>
      </c>
      <c r="L97" s="883"/>
      <c r="M97" s="510">
        <v>0.24</v>
      </c>
      <c r="N97" s="644">
        <v>0.17</v>
      </c>
      <c r="O97" s="928">
        <v>0.21</v>
      </c>
      <c r="P97" s="509">
        <v>0.21</v>
      </c>
      <c r="Q97" s="1145">
        <v>0.2</v>
      </c>
      <c r="R97" s="88"/>
      <c r="S97" s="101"/>
    </row>
    <row r="98" spans="1:19" ht="14.25">
      <c r="A98" s="86"/>
      <c r="B98" s="88"/>
      <c r="C98" s="74" t="s">
        <v>527</v>
      </c>
      <c r="D98" s="1021">
        <v>0.43</v>
      </c>
      <c r="E98" s="1037">
        <v>0.44</v>
      </c>
      <c r="F98" s="1145">
        <v>0.43</v>
      </c>
      <c r="G98" s="88"/>
      <c r="H98" s="428"/>
      <c r="I98" s="224"/>
      <c r="J98" s="88"/>
      <c r="K98" s="1149">
        <v>0.34</v>
      </c>
      <c r="L98" s="883"/>
      <c r="M98" s="510">
        <v>0.42</v>
      </c>
      <c r="N98" s="644">
        <v>0.28</v>
      </c>
      <c r="O98" s="928">
        <v>0.32</v>
      </c>
      <c r="P98" s="509">
        <v>0.4</v>
      </c>
      <c r="Q98" s="1145">
        <v>0.24</v>
      </c>
      <c r="R98" s="88"/>
      <c r="S98" s="101"/>
    </row>
    <row r="99" spans="1:19" ht="13.5">
      <c r="A99" s="85"/>
      <c r="B99" s="67"/>
      <c r="C99" s="68"/>
      <c r="D99" s="512"/>
      <c r="E99" s="513"/>
      <c r="F99" s="514"/>
      <c r="G99" s="202"/>
      <c r="H99" s="428"/>
      <c r="I99" s="224"/>
      <c r="J99" s="202"/>
      <c r="K99" s="514"/>
      <c r="L99" s="514"/>
      <c r="M99" s="514"/>
      <c r="N99" s="514"/>
      <c r="O99" s="512"/>
      <c r="P99" s="513"/>
      <c r="Q99" s="514"/>
      <c r="R99" s="202"/>
      <c r="S99" s="96"/>
    </row>
    <row r="100" spans="1:19" ht="8.25" customHeight="1">
      <c r="A100" s="85"/>
      <c r="B100" s="64"/>
      <c r="C100" s="64"/>
      <c r="D100" s="904"/>
      <c r="E100" s="95"/>
      <c r="F100" s="64"/>
      <c r="G100" s="94"/>
      <c r="H100" s="1008"/>
      <c r="I100" s="1012"/>
      <c r="J100" s="94"/>
      <c r="K100" s="64"/>
      <c r="L100" s="94"/>
      <c r="M100" s="64"/>
      <c r="N100" s="64"/>
      <c r="O100" s="904"/>
      <c r="P100" s="95"/>
      <c r="Q100" s="64"/>
      <c r="R100" s="94"/>
      <c r="S100" s="96"/>
    </row>
    <row r="101" spans="1:19" ht="12.75" customHeight="1">
      <c r="A101" s="128"/>
      <c r="B101" s="406" t="s">
        <v>368</v>
      </c>
      <c r="C101" s="128"/>
      <c r="D101" s="936"/>
      <c r="E101" s="196"/>
      <c r="F101" s="406"/>
      <c r="G101" s="404"/>
      <c r="H101" s="1068"/>
      <c r="I101" s="1049"/>
      <c r="J101" s="404"/>
      <c r="K101" s="406"/>
      <c r="L101" s="404"/>
      <c r="M101" s="406"/>
      <c r="N101" s="406"/>
      <c r="O101" s="936"/>
      <c r="P101" s="196"/>
      <c r="Q101" s="406"/>
      <c r="R101" s="404"/>
      <c r="S101" s="405"/>
    </row>
    <row r="102" spans="1:19" s="147" customFormat="1" ht="12.75">
      <c r="A102" s="133"/>
      <c r="B102" s="77" t="s">
        <v>145</v>
      </c>
      <c r="C102" s="133"/>
      <c r="D102" s="908"/>
      <c r="E102" s="133"/>
      <c r="F102" s="77"/>
      <c r="G102" s="133"/>
      <c r="H102" s="1010"/>
      <c r="I102" s="1011"/>
      <c r="J102" s="133"/>
      <c r="K102" s="77"/>
      <c r="L102" s="133"/>
      <c r="M102" s="77"/>
      <c r="N102" s="77"/>
      <c r="O102" s="908"/>
      <c r="P102" s="133"/>
      <c r="Q102" s="77"/>
      <c r="R102" s="133"/>
      <c r="S102" s="133"/>
    </row>
    <row r="103" spans="1:19" s="147" customFormat="1" ht="12.75">
      <c r="A103" s="133"/>
      <c r="B103" s="77" t="s">
        <v>594</v>
      </c>
      <c r="C103" s="133"/>
      <c r="D103" s="908"/>
      <c r="E103" s="133"/>
      <c r="F103" s="77"/>
      <c r="G103" s="133"/>
      <c r="H103" s="1010"/>
      <c r="I103" s="1011"/>
      <c r="J103" s="133"/>
      <c r="K103" s="77"/>
      <c r="L103" s="133"/>
      <c r="M103" s="77"/>
      <c r="N103" s="77"/>
      <c r="O103" s="908"/>
      <c r="P103" s="133"/>
      <c r="Q103" s="77"/>
      <c r="R103" s="133"/>
      <c r="S103" s="133"/>
    </row>
    <row r="104" spans="1:19" ht="12.75">
      <c r="A104" s="128"/>
      <c r="B104" s="128"/>
      <c r="C104" s="128"/>
      <c r="D104" s="129"/>
      <c r="E104" s="128"/>
      <c r="F104" s="128"/>
      <c r="G104" s="128"/>
      <c r="H104" s="1019"/>
      <c r="I104" s="1069"/>
      <c r="J104" s="128"/>
      <c r="K104" s="128"/>
      <c r="L104" s="128"/>
      <c r="M104" s="128"/>
      <c r="N104" s="128"/>
      <c r="O104" s="129"/>
      <c r="P104" s="128"/>
      <c r="Q104" s="128"/>
      <c r="R104" s="128"/>
      <c r="S104" s="128"/>
    </row>
  </sheetData>
  <sheetProtection password="8355" sheet="1"/>
  <printOptions horizontalCentered="1"/>
  <pageMargins left="0.75" right="0.75" top="1" bottom="1" header="0.5" footer="0.5"/>
  <pageSetup fitToHeight="2" horizontalDpi="600" verticalDpi="600" orientation="portrait" paperSize="9" scale="58" r:id="rId1"/>
  <headerFooter alignWithMargins="0">
    <oddFooter>&amp;L&amp;8KPN Investor Relations&amp;C&amp;8&amp;A&amp;R&amp;8Q2 2010</oddFooter>
  </headerFooter>
  <rowBreaks count="1" manualBreakCount="1">
    <brk id="61" max="18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T145"/>
  <sheetViews>
    <sheetView view="pageBreakPreview" zoomScale="85" zoomScaleSheetLayoutView="85" zoomScalePageLayoutView="0" workbookViewId="0" topLeftCell="A1">
      <selection activeCell="A1" sqref="A1"/>
    </sheetView>
  </sheetViews>
  <sheetFormatPr defaultColWidth="9.140625" defaultRowHeight="12.75"/>
  <cols>
    <col min="1" max="1" width="1.28515625" style="126" customWidth="1"/>
    <col min="2" max="2" width="1.8515625" style="126" customWidth="1"/>
    <col min="3" max="3" width="64.8515625" style="126" customWidth="1"/>
    <col min="4" max="4" width="8.7109375" style="145" customWidth="1"/>
    <col min="5" max="6" width="8.7109375" style="126" customWidth="1"/>
    <col min="7" max="7" width="1.7109375" style="126" customWidth="1"/>
    <col min="8" max="8" width="8.7109375" style="126" customWidth="1"/>
    <col min="9" max="9" width="8.7109375" style="161" customWidth="1"/>
    <col min="10" max="10" width="1.7109375" style="126" customWidth="1"/>
    <col min="11" max="11" width="8.7109375" style="126" customWidth="1"/>
    <col min="12" max="12" width="1.7109375" style="126" customWidth="1"/>
    <col min="13" max="14" width="8.7109375" style="126" customWidth="1"/>
    <col min="15" max="15" width="8.7109375" style="145" customWidth="1"/>
    <col min="16" max="17" width="8.7109375" style="126" customWidth="1"/>
    <col min="18" max="18" width="1.7109375" style="126" customWidth="1"/>
    <col min="19" max="19" width="1.28515625" style="126" customWidth="1"/>
    <col min="20" max="16384" width="9.140625" style="126" customWidth="1"/>
  </cols>
  <sheetData>
    <row r="1" spans="1:19" ht="9" customHeight="1">
      <c r="A1" s="1" t="s">
        <v>391</v>
      </c>
      <c r="B1" s="2"/>
      <c r="C1" s="3"/>
      <c r="D1" s="3"/>
      <c r="E1" s="3"/>
      <c r="F1" s="3"/>
      <c r="G1" s="3"/>
      <c r="H1" s="3"/>
      <c r="I1" s="152"/>
      <c r="J1" s="3"/>
      <c r="K1" s="3"/>
      <c r="L1" s="3"/>
      <c r="M1" s="3"/>
      <c r="N1" s="3"/>
      <c r="O1" s="3"/>
      <c r="P1" s="3"/>
      <c r="Q1" s="3"/>
      <c r="R1" s="3"/>
      <c r="S1" s="1"/>
    </row>
    <row r="2" spans="1:19" ht="15.75">
      <c r="A2" s="4"/>
      <c r="B2" s="5"/>
      <c r="C2" s="124" t="s">
        <v>0</v>
      </c>
      <c r="D2" s="10" t="s">
        <v>554</v>
      </c>
      <c r="E2" s="162" t="s">
        <v>552</v>
      </c>
      <c r="F2" s="13" t="s">
        <v>416</v>
      </c>
      <c r="G2" s="407"/>
      <c r="H2" s="10" t="s">
        <v>555</v>
      </c>
      <c r="I2" s="868" t="s">
        <v>555</v>
      </c>
      <c r="J2" s="187"/>
      <c r="K2" s="13">
        <v>2009</v>
      </c>
      <c r="L2" s="407"/>
      <c r="M2" s="13" t="s">
        <v>396</v>
      </c>
      <c r="N2" s="13" t="s">
        <v>382</v>
      </c>
      <c r="O2" s="10" t="s">
        <v>553</v>
      </c>
      <c r="P2" s="162" t="s">
        <v>370</v>
      </c>
      <c r="Q2" s="13" t="s">
        <v>162</v>
      </c>
      <c r="R2" s="187"/>
      <c r="S2" s="4"/>
    </row>
    <row r="3" spans="1:19" ht="14.25">
      <c r="A3" s="1"/>
      <c r="B3" s="6"/>
      <c r="C3" s="1765" t="s">
        <v>23</v>
      </c>
      <c r="D3" s="10"/>
      <c r="E3" s="162"/>
      <c r="F3" s="14"/>
      <c r="G3" s="208"/>
      <c r="H3" s="10" t="s">
        <v>556</v>
      </c>
      <c r="I3" s="869" t="s">
        <v>557</v>
      </c>
      <c r="J3" s="215"/>
      <c r="K3" s="13"/>
      <c r="L3" s="208"/>
      <c r="M3" s="13"/>
      <c r="N3" s="14"/>
      <c r="O3" s="10"/>
      <c r="P3" s="162"/>
      <c r="Q3" s="14"/>
      <c r="R3" s="215"/>
      <c r="S3" s="1"/>
    </row>
    <row r="4" spans="1:19" ht="14.25">
      <c r="A4" s="1"/>
      <c r="B4" s="6"/>
      <c r="C4" s="148"/>
      <c r="D4" s="859"/>
      <c r="E4" s="857"/>
      <c r="F4" s="555"/>
      <c r="G4" s="188"/>
      <c r="H4" s="859"/>
      <c r="I4" s="858"/>
      <c r="J4" s="188"/>
      <c r="K4" s="896"/>
      <c r="L4" s="440"/>
      <c r="M4" s="555"/>
      <c r="N4" s="555"/>
      <c r="O4" s="859"/>
      <c r="P4" s="857"/>
      <c r="Q4" s="555"/>
      <c r="R4" s="188"/>
      <c r="S4" s="1"/>
    </row>
    <row r="5" spans="1:19" ht="14.25">
      <c r="A5" s="1"/>
      <c r="B5" s="149"/>
      <c r="C5" s="702" t="s">
        <v>15</v>
      </c>
      <c r="D5" s="1459">
        <f>SUM(E5:F5)</f>
        <v>1225</v>
      </c>
      <c r="E5" s="1491">
        <f>'P&amp;L'!E23</f>
        <v>634</v>
      </c>
      <c r="F5" s="1521">
        <f>'P&amp;L'!F23</f>
        <v>591</v>
      </c>
      <c r="G5" s="1206"/>
      <c r="H5" s="1047">
        <f>D5/O5-1</f>
        <v>0.24239350912778912</v>
      </c>
      <c r="I5" s="701">
        <f>E5/P5-1</f>
        <v>0.2007575757575757</v>
      </c>
      <c r="J5" s="1839"/>
      <c r="K5" s="1463">
        <f>SUM(M5:N5)+SUM(P5:Q5)</f>
        <v>2036</v>
      </c>
      <c r="L5" s="1293"/>
      <c r="M5" s="1489">
        <f>'P&amp;L'!M23</f>
        <v>484</v>
      </c>
      <c r="N5" s="1489">
        <f>'P&amp;L'!N23</f>
        <v>566</v>
      </c>
      <c r="O5" s="1459">
        <f>SUM(P5:Q5)</f>
        <v>986</v>
      </c>
      <c r="P5" s="1460">
        <f>'P&amp;L'!P23</f>
        <v>528</v>
      </c>
      <c r="Q5" s="1521">
        <f>'P&amp;L'!Q23</f>
        <v>458</v>
      </c>
      <c r="R5" s="216"/>
      <c r="S5" s="1"/>
    </row>
    <row r="6" spans="1:19" ht="13.5">
      <c r="A6" s="1"/>
      <c r="B6" s="15"/>
      <c r="C6" s="14" t="s">
        <v>433</v>
      </c>
      <c r="D6" s="1475">
        <f>SUM(E6:F6)</f>
        <v>386</v>
      </c>
      <c r="E6" s="1480">
        <v>194</v>
      </c>
      <c r="F6" s="1477">
        <v>192</v>
      </c>
      <c r="G6" s="217"/>
      <c r="H6" s="941">
        <f>D6/O6-1</f>
        <v>-0.0025839793281653423</v>
      </c>
      <c r="I6" s="595">
        <f>E6/P6-1</f>
        <v>-0.08490566037735847</v>
      </c>
      <c r="J6" s="217"/>
      <c r="K6" s="1493">
        <f>SUM(M6:N6)+SUM(P6:Q6)</f>
        <v>808</v>
      </c>
      <c r="L6" s="1391"/>
      <c r="M6" s="1485">
        <v>240</v>
      </c>
      <c r="N6" s="1485">
        <v>181</v>
      </c>
      <c r="O6" s="1475">
        <f>SUM(P6:Q6)</f>
        <v>387</v>
      </c>
      <c r="P6" s="1480">
        <v>212</v>
      </c>
      <c r="Q6" s="1477">
        <v>175</v>
      </c>
      <c r="R6" s="216"/>
      <c r="S6" s="1"/>
    </row>
    <row r="7" spans="1:19" ht="13.5">
      <c r="A7" s="1"/>
      <c r="B7" s="15"/>
      <c r="C7" s="14" t="s">
        <v>434</v>
      </c>
      <c r="D7" s="1475">
        <f>SUM(E7:F7)</f>
        <v>21</v>
      </c>
      <c r="E7" s="1480">
        <v>11</v>
      </c>
      <c r="F7" s="1477">
        <v>10</v>
      </c>
      <c r="G7" s="217"/>
      <c r="H7" s="941" t="s">
        <v>587</v>
      </c>
      <c r="I7" s="595" t="s">
        <v>588</v>
      </c>
      <c r="J7" s="217"/>
      <c r="K7" s="1493">
        <f>SUM(M7:N7)+SUM(P7:Q7)</f>
        <v>6</v>
      </c>
      <c r="L7" s="1391"/>
      <c r="M7" s="1485">
        <v>0</v>
      </c>
      <c r="N7" s="1485">
        <v>5</v>
      </c>
      <c r="O7" s="1475">
        <f>SUM(P7:Q7)</f>
        <v>1</v>
      </c>
      <c r="P7" s="1480">
        <v>2</v>
      </c>
      <c r="Q7" s="1477">
        <v>-1</v>
      </c>
      <c r="R7" s="216"/>
      <c r="S7" s="1"/>
    </row>
    <row r="8" spans="1:19" ht="13.5">
      <c r="A8" s="1"/>
      <c r="B8" s="15"/>
      <c r="C8" s="14"/>
      <c r="D8" s="1459"/>
      <c r="E8" s="1460"/>
      <c r="F8" s="1296"/>
      <c r="G8" s="216"/>
      <c r="H8" s="1004"/>
      <c r="I8" s="418"/>
      <c r="J8" s="216"/>
      <c r="K8" s="1296"/>
      <c r="L8" s="1293"/>
      <c r="M8" s="1296"/>
      <c r="N8" s="1296"/>
      <c r="O8" s="1459"/>
      <c r="P8" s="1460"/>
      <c r="Q8" s="1296"/>
      <c r="R8" s="216"/>
      <c r="S8" s="1"/>
    </row>
    <row r="9" spans="1:19" ht="13.5">
      <c r="A9" s="1"/>
      <c r="B9" s="15"/>
      <c r="C9" s="14" t="s">
        <v>435</v>
      </c>
      <c r="D9" s="1459"/>
      <c r="E9" s="1460"/>
      <c r="F9" s="1296"/>
      <c r="G9" s="216"/>
      <c r="H9" s="1004"/>
      <c r="I9" s="418"/>
      <c r="J9" s="216"/>
      <c r="K9" s="1296"/>
      <c r="L9" s="1293"/>
      <c r="M9" s="1296"/>
      <c r="N9" s="1296"/>
      <c r="O9" s="1459"/>
      <c r="P9" s="1460"/>
      <c r="Q9" s="1296"/>
      <c r="R9" s="216"/>
      <c r="S9" s="1"/>
    </row>
    <row r="10" spans="1:19" ht="13.5">
      <c r="A10" s="1"/>
      <c r="B10" s="15"/>
      <c r="C10" s="14" t="s">
        <v>562</v>
      </c>
      <c r="D10" s="1475">
        <f>SUM(E10:F10)</f>
        <v>1077</v>
      </c>
      <c r="E10" s="1482">
        <v>547</v>
      </c>
      <c r="F10" s="1483">
        <f>'P&amp;L'!F14+'P&amp;L'!F15</f>
        <v>530</v>
      </c>
      <c r="G10" s="217"/>
      <c r="H10" s="1003">
        <f aca="true" t="shared" si="0" ref="H10:I13">D10/O10-1</f>
        <v>-0.08883248730964466</v>
      </c>
      <c r="I10" s="595">
        <f t="shared" si="0"/>
        <v>-0.05689655172413788</v>
      </c>
      <c r="J10" s="217"/>
      <c r="K10" s="1493">
        <f>SUM(M10:N10)+SUM(P10:Q10)</f>
        <v>2342</v>
      </c>
      <c r="L10" s="1273"/>
      <c r="M10" s="1487">
        <f>'P&amp;L'!M14+'P&amp;L'!M15</f>
        <v>583</v>
      </c>
      <c r="N10" s="1487">
        <f>'P&amp;L'!N14+'P&amp;L'!N15</f>
        <v>577</v>
      </c>
      <c r="O10" s="1475">
        <f>SUM(P10:Q10)</f>
        <v>1182</v>
      </c>
      <c r="P10" s="1482">
        <f>'P&amp;L'!P14+'P&amp;L'!P15</f>
        <v>580</v>
      </c>
      <c r="Q10" s="1483">
        <f>'P&amp;L'!Q14+'P&amp;L'!Q15</f>
        <v>602</v>
      </c>
      <c r="R10" s="216"/>
      <c r="S10" s="1"/>
    </row>
    <row r="11" spans="1:19" ht="13.5">
      <c r="A11" s="1"/>
      <c r="B11" s="15"/>
      <c r="C11" s="14" t="s">
        <v>436</v>
      </c>
      <c r="D11" s="1475">
        <f>SUM(E11:F11)</f>
        <v>-18</v>
      </c>
      <c r="E11" s="1482">
        <v>-24</v>
      </c>
      <c r="F11" s="1483">
        <v>6</v>
      </c>
      <c r="G11" s="217"/>
      <c r="H11" s="1003" t="s">
        <v>589</v>
      </c>
      <c r="I11" s="484" t="s">
        <v>589</v>
      </c>
      <c r="J11" s="217"/>
      <c r="K11" s="1493">
        <f>SUM(M11:N11)+SUM(P11:Q11)</f>
        <v>33</v>
      </c>
      <c r="L11" s="1273"/>
      <c r="M11" s="1487">
        <v>12</v>
      </c>
      <c r="N11" s="1487">
        <v>14</v>
      </c>
      <c r="O11" s="1475">
        <f>SUM(P11:Q11)</f>
        <v>7</v>
      </c>
      <c r="P11" s="1482">
        <v>1</v>
      </c>
      <c r="Q11" s="1483">
        <v>6</v>
      </c>
      <c r="R11" s="216"/>
      <c r="S11" s="1"/>
    </row>
    <row r="12" spans="1:19" ht="13.5">
      <c r="A12" s="1"/>
      <c r="B12" s="15"/>
      <c r="C12" s="14" t="s">
        <v>3</v>
      </c>
      <c r="D12" s="1475">
        <f>SUM(E12:F12)</f>
        <v>-8</v>
      </c>
      <c r="E12" s="1480">
        <v>-3</v>
      </c>
      <c r="F12" s="1477">
        <v>-5</v>
      </c>
      <c r="G12" s="217"/>
      <c r="H12" s="941">
        <f t="shared" si="0"/>
        <v>0.1428571428571428</v>
      </c>
      <c r="I12" s="595">
        <f t="shared" si="0"/>
        <v>0.5</v>
      </c>
      <c r="J12" s="217"/>
      <c r="K12" s="1493">
        <f>SUM(M12:N12)+SUM(P12:Q12)</f>
        <v>-54</v>
      </c>
      <c r="L12" s="1391"/>
      <c r="M12" s="1485">
        <v>-22</v>
      </c>
      <c r="N12" s="1485">
        <v>-25</v>
      </c>
      <c r="O12" s="1475">
        <f>SUM(P12:Q12)</f>
        <v>-7</v>
      </c>
      <c r="P12" s="1480">
        <v>-2</v>
      </c>
      <c r="Q12" s="1477">
        <v>-5</v>
      </c>
      <c r="R12" s="216"/>
      <c r="S12" s="1"/>
    </row>
    <row r="13" spans="1:19" ht="13.5">
      <c r="A13" s="1"/>
      <c r="B13" s="15"/>
      <c r="C13" s="14" t="s">
        <v>437</v>
      </c>
      <c r="D13" s="1475">
        <f>SUM(E13:F13)</f>
        <v>-166</v>
      </c>
      <c r="E13" s="1480">
        <v>-82</v>
      </c>
      <c r="F13" s="1477">
        <v>-84</v>
      </c>
      <c r="G13" s="217"/>
      <c r="H13" s="941">
        <f t="shared" si="0"/>
        <v>0.6116504854368932</v>
      </c>
      <c r="I13" s="484">
        <f t="shared" si="0"/>
        <v>0.34426229508196715</v>
      </c>
      <c r="J13" s="217"/>
      <c r="K13" s="1493">
        <f>SUM(M13:N13)+SUM(P13:Q13)</f>
        <v>-290</v>
      </c>
      <c r="L13" s="1273"/>
      <c r="M13" s="1485">
        <v>-85</v>
      </c>
      <c r="N13" s="1485">
        <v>-102</v>
      </c>
      <c r="O13" s="1475">
        <f>SUM(P13:Q13)</f>
        <v>-103</v>
      </c>
      <c r="P13" s="1480">
        <v>-61</v>
      </c>
      <c r="Q13" s="1477">
        <v>-42</v>
      </c>
      <c r="R13" s="216"/>
      <c r="S13" s="1"/>
    </row>
    <row r="14" spans="1:19" ht="13.5">
      <c r="A14" s="1"/>
      <c r="B14" s="15"/>
      <c r="C14" s="14"/>
      <c r="D14" s="1459"/>
      <c r="E14" s="1460"/>
      <c r="F14" s="1296"/>
      <c r="G14" s="216"/>
      <c r="H14" s="1004"/>
      <c r="I14" s="418"/>
      <c r="J14" s="216"/>
      <c r="K14" s="1296"/>
      <c r="L14" s="1293"/>
      <c r="M14" s="1296"/>
      <c r="N14" s="1296"/>
      <c r="O14" s="1459"/>
      <c r="P14" s="1460"/>
      <c r="Q14" s="1296"/>
      <c r="R14" s="216"/>
      <c r="S14" s="1"/>
    </row>
    <row r="15" spans="1:19" ht="13.5">
      <c r="A15" s="1"/>
      <c r="B15" s="15"/>
      <c r="C15" s="22" t="s">
        <v>438</v>
      </c>
      <c r="D15" s="1475">
        <f aca="true" t="shared" si="1" ref="D15:D21">SUM(E15:F15)</f>
        <v>-9</v>
      </c>
      <c r="E15" s="1480">
        <v>0</v>
      </c>
      <c r="F15" s="1477">
        <v>-9</v>
      </c>
      <c r="G15" s="217"/>
      <c r="H15" s="941" t="s">
        <v>589</v>
      </c>
      <c r="I15" s="595">
        <f aca="true" t="shared" si="2" ref="I15:I22">E15/P15-1</f>
        <v>-1</v>
      </c>
      <c r="J15" s="217"/>
      <c r="K15" s="1493">
        <f aca="true" t="shared" si="3" ref="K15:K21">SUM(M15:N15)+SUM(P15:Q15)</f>
        <v>42</v>
      </c>
      <c r="L15" s="1391"/>
      <c r="M15" s="1485">
        <v>21</v>
      </c>
      <c r="N15" s="1485">
        <v>11</v>
      </c>
      <c r="O15" s="1475">
        <f aca="true" t="shared" si="4" ref="O15:O21">SUM(P15:Q15)</f>
        <v>10</v>
      </c>
      <c r="P15" s="1480">
        <v>13</v>
      </c>
      <c r="Q15" s="1477">
        <v>-3</v>
      </c>
      <c r="R15" s="216"/>
      <c r="S15" s="1"/>
    </row>
    <row r="16" spans="1:19" ht="13.5">
      <c r="A16" s="1"/>
      <c r="B16" s="15"/>
      <c r="C16" s="22" t="s">
        <v>130</v>
      </c>
      <c r="D16" s="1475">
        <f t="shared" si="1"/>
        <v>-71</v>
      </c>
      <c r="E16" s="1480">
        <v>-39</v>
      </c>
      <c r="F16" s="1477">
        <v>-32</v>
      </c>
      <c r="G16" s="217"/>
      <c r="H16" s="941" t="s">
        <v>589</v>
      </c>
      <c r="I16" s="595" t="s">
        <v>589</v>
      </c>
      <c r="J16" s="217"/>
      <c r="K16" s="1493">
        <f t="shared" si="3"/>
        <v>259</v>
      </c>
      <c r="L16" s="1391"/>
      <c r="M16" s="1485">
        <v>65</v>
      </c>
      <c r="N16" s="1485">
        <v>55</v>
      </c>
      <c r="O16" s="1475">
        <f t="shared" si="4"/>
        <v>139</v>
      </c>
      <c r="P16" s="1480">
        <v>63</v>
      </c>
      <c r="Q16" s="1477">
        <v>76</v>
      </c>
      <c r="R16" s="216"/>
      <c r="S16" s="1"/>
    </row>
    <row r="17" spans="1:19" ht="13.5">
      <c r="A17" s="1"/>
      <c r="B17" s="15"/>
      <c r="C17" s="22" t="s">
        <v>439</v>
      </c>
      <c r="D17" s="1475">
        <f t="shared" si="1"/>
        <v>-155</v>
      </c>
      <c r="E17" s="1480">
        <v>27</v>
      </c>
      <c r="F17" s="1477">
        <v>-182</v>
      </c>
      <c r="G17" s="217"/>
      <c r="H17" s="941">
        <f aca="true" t="shared" si="5" ref="H17:H22">D17/O17-1</f>
        <v>-0.09883720930232553</v>
      </c>
      <c r="I17" s="595">
        <f t="shared" si="2"/>
        <v>-0.32499999999999996</v>
      </c>
      <c r="J17" s="217"/>
      <c r="K17" s="1493">
        <f t="shared" si="3"/>
        <v>29</v>
      </c>
      <c r="L17" s="1391"/>
      <c r="M17" s="1485">
        <v>146</v>
      </c>
      <c r="N17" s="1485">
        <v>55</v>
      </c>
      <c r="O17" s="1475">
        <f t="shared" si="4"/>
        <v>-172</v>
      </c>
      <c r="P17" s="1480">
        <v>40</v>
      </c>
      <c r="Q17" s="1477">
        <v>-212</v>
      </c>
      <c r="R17" s="216"/>
      <c r="S17" s="1"/>
    </row>
    <row r="18" spans="1:19" ht="13.5">
      <c r="A18" s="1"/>
      <c r="B18" s="15"/>
      <c r="C18" s="22" t="s">
        <v>131</v>
      </c>
      <c r="D18" s="1475">
        <f t="shared" si="1"/>
        <v>-12</v>
      </c>
      <c r="E18" s="1480">
        <v>9</v>
      </c>
      <c r="F18" s="1477">
        <v>-21</v>
      </c>
      <c r="G18" s="217"/>
      <c r="H18" s="941" t="s">
        <v>589</v>
      </c>
      <c r="I18" s="595">
        <f t="shared" si="2"/>
        <v>-0.775</v>
      </c>
      <c r="J18" s="217"/>
      <c r="K18" s="1493">
        <f t="shared" si="3"/>
        <v>89</v>
      </c>
      <c r="L18" s="1391"/>
      <c r="M18" s="1485">
        <v>20</v>
      </c>
      <c r="N18" s="1485">
        <v>4</v>
      </c>
      <c r="O18" s="1475">
        <f t="shared" si="4"/>
        <v>65</v>
      </c>
      <c r="P18" s="1480">
        <v>40</v>
      </c>
      <c r="Q18" s="1477">
        <v>25</v>
      </c>
      <c r="R18" s="216"/>
      <c r="S18" s="1"/>
    </row>
    <row r="19" spans="1:19" ht="13.5">
      <c r="A19" s="1"/>
      <c r="B19" s="15"/>
      <c r="C19" s="22" t="s">
        <v>440</v>
      </c>
      <c r="D19" s="1475">
        <f t="shared" si="1"/>
        <v>121</v>
      </c>
      <c r="E19" s="1480">
        <v>46</v>
      </c>
      <c r="F19" s="1477">
        <v>75</v>
      </c>
      <c r="G19" s="217"/>
      <c r="H19" s="941" t="s">
        <v>589</v>
      </c>
      <c r="I19" s="595">
        <f t="shared" si="2"/>
        <v>0.6428571428571428</v>
      </c>
      <c r="J19" s="217"/>
      <c r="K19" s="1493">
        <f t="shared" si="3"/>
        <v>-327</v>
      </c>
      <c r="L19" s="1391"/>
      <c r="M19" s="1485">
        <v>-45</v>
      </c>
      <c r="N19" s="1485">
        <v>-135</v>
      </c>
      <c r="O19" s="1475">
        <f t="shared" si="4"/>
        <v>-147</v>
      </c>
      <c r="P19" s="1480">
        <v>28</v>
      </c>
      <c r="Q19" s="1477">
        <v>-175</v>
      </c>
      <c r="R19" s="216"/>
      <c r="S19" s="1"/>
    </row>
    <row r="20" spans="1:19" ht="13.5">
      <c r="A20" s="1"/>
      <c r="B20" s="15"/>
      <c r="C20" s="22" t="s">
        <v>441</v>
      </c>
      <c r="D20" s="1475">
        <f t="shared" si="1"/>
        <v>-130</v>
      </c>
      <c r="E20" s="1480">
        <v>-146</v>
      </c>
      <c r="F20" s="1477">
        <v>16</v>
      </c>
      <c r="G20" s="217"/>
      <c r="H20" s="941">
        <f t="shared" si="5"/>
        <v>-0.5695364238410596</v>
      </c>
      <c r="I20" s="595">
        <f t="shared" si="2"/>
        <v>-0.38396624472573837</v>
      </c>
      <c r="J20" s="217"/>
      <c r="K20" s="1493">
        <f t="shared" si="3"/>
        <v>-209</v>
      </c>
      <c r="L20" s="1391"/>
      <c r="M20" s="1485">
        <v>86</v>
      </c>
      <c r="N20" s="1485">
        <v>7</v>
      </c>
      <c r="O20" s="1475">
        <f t="shared" si="4"/>
        <v>-302</v>
      </c>
      <c r="P20" s="1480">
        <v>-237</v>
      </c>
      <c r="Q20" s="1477">
        <v>-65</v>
      </c>
      <c r="R20" s="216"/>
      <c r="S20" s="1"/>
    </row>
    <row r="21" spans="1:19" ht="13.5">
      <c r="A21" s="1"/>
      <c r="B21" s="15"/>
      <c r="C21" s="22" t="s">
        <v>442</v>
      </c>
      <c r="D21" s="1481">
        <f t="shared" si="1"/>
        <v>-37</v>
      </c>
      <c r="E21" s="1482">
        <v>8</v>
      </c>
      <c r="F21" s="1483">
        <v>-45</v>
      </c>
      <c r="G21" s="217"/>
      <c r="H21" s="1003">
        <f t="shared" si="5"/>
        <v>0.15625</v>
      </c>
      <c r="I21" s="595" t="s">
        <v>589</v>
      </c>
      <c r="J21" s="217"/>
      <c r="K21" s="1497">
        <f t="shared" si="3"/>
        <v>127</v>
      </c>
      <c r="L21" s="1391"/>
      <c r="M21" s="1487">
        <v>13</v>
      </c>
      <c r="N21" s="1487">
        <v>146</v>
      </c>
      <c r="O21" s="1481">
        <f t="shared" si="4"/>
        <v>-32</v>
      </c>
      <c r="P21" s="1482">
        <v>-22</v>
      </c>
      <c r="Q21" s="1483">
        <v>-10</v>
      </c>
      <c r="R21" s="216"/>
      <c r="S21" s="1"/>
    </row>
    <row r="22" spans="1:19" ht="14.25">
      <c r="A22" s="1"/>
      <c r="B22" s="15"/>
      <c r="C22" s="18" t="s">
        <v>132</v>
      </c>
      <c r="D22" s="1522">
        <f>SUM(D15:D21)</f>
        <v>-293</v>
      </c>
      <c r="E22" s="1523">
        <f>SUM(E15:E21)</f>
        <v>-95</v>
      </c>
      <c r="F22" s="1524">
        <f>SUM(F15:F21)</f>
        <v>-198</v>
      </c>
      <c r="G22" s="700"/>
      <c r="H22" s="1160">
        <f t="shared" si="5"/>
        <v>-0.3325740318906606</v>
      </c>
      <c r="I22" s="1161">
        <f t="shared" si="2"/>
        <v>0.2666666666666666</v>
      </c>
      <c r="J22" s="700"/>
      <c r="K22" s="1524">
        <f>SUM(K15:K21)</f>
        <v>10</v>
      </c>
      <c r="L22" s="1293"/>
      <c r="M22" s="1524">
        <f>SUM(M15:M21)</f>
        <v>306</v>
      </c>
      <c r="N22" s="1524">
        <f>SUM(N15:N21)</f>
        <v>143</v>
      </c>
      <c r="O22" s="1522">
        <f>SUM(O15:O21)</f>
        <v>-439</v>
      </c>
      <c r="P22" s="1523">
        <f>SUM(P15:P21)</f>
        <v>-75</v>
      </c>
      <c r="Q22" s="1524">
        <f>SUM(Q15:Q21)</f>
        <v>-364</v>
      </c>
      <c r="R22" s="216"/>
      <c r="S22" s="1"/>
    </row>
    <row r="23" spans="1:19" ht="13.5">
      <c r="A23" s="1"/>
      <c r="B23" s="15"/>
      <c r="C23" s="22"/>
      <c r="D23" s="1303"/>
      <c r="E23" s="1304"/>
      <c r="F23" s="1305"/>
      <c r="G23" s="217"/>
      <c r="H23" s="428"/>
      <c r="I23" s="224"/>
      <c r="J23" s="217"/>
      <c r="K23" s="1305"/>
      <c r="L23" s="1391"/>
      <c r="M23" s="1305"/>
      <c r="N23" s="1305"/>
      <c r="O23" s="1303"/>
      <c r="P23" s="1304"/>
      <c r="Q23" s="1305"/>
      <c r="R23" s="216"/>
      <c r="S23" s="1"/>
    </row>
    <row r="24" spans="1:19" ht="13.5">
      <c r="A24" s="1"/>
      <c r="B24" s="15"/>
      <c r="C24" s="22" t="s">
        <v>443</v>
      </c>
      <c r="D24" s="1475">
        <f>SUM(E24:F24)</f>
        <v>1</v>
      </c>
      <c r="E24" s="1480">
        <v>1</v>
      </c>
      <c r="F24" s="1477">
        <v>0</v>
      </c>
      <c r="G24" s="217"/>
      <c r="H24" s="941">
        <f aca="true" t="shared" si="6" ref="H24:I27">D24/O24-1</f>
        <v>0</v>
      </c>
      <c r="I24" s="595">
        <f t="shared" si="6"/>
        <v>0</v>
      </c>
      <c r="J24" s="217"/>
      <c r="K24" s="1493">
        <f>SUM(M24:N24)+SUM(P24:Q24)</f>
        <v>3</v>
      </c>
      <c r="L24" s="1391"/>
      <c r="M24" s="1485">
        <v>1</v>
      </c>
      <c r="N24" s="1485">
        <v>1</v>
      </c>
      <c r="O24" s="1475">
        <f>SUM(P24:Q24)</f>
        <v>1</v>
      </c>
      <c r="P24" s="1480">
        <v>1</v>
      </c>
      <c r="Q24" s="1477">
        <v>0</v>
      </c>
      <c r="R24" s="216"/>
      <c r="S24" s="1"/>
    </row>
    <row r="25" spans="1:19" ht="13.5">
      <c r="A25" s="1"/>
      <c r="B25" s="15"/>
      <c r="C25" s="22" t="s">
        <v>444</v>
      </c>
      <c r="D25" s="1475">
        <f>SUM(E25:F25)</f>
        <v>-558</v>
      </c>
      <c r="E25" s="1480">
        <v>-4</v>
      </c>
      <c r="F25" s="1477">
        <v>-554</v>
      </c>
      <c r="G25" s="217"/>
      <c r="H25" s="941">
        <f t="shared" si="6"/>
        <v>0.0072202166064982976</v>
      </c>
      <c r="I25" s="595" t="s">
        <v>589</v>
      </c>
      <c r="J25" s="217"/>
      <c r="K25" s="1493">
        <f>SUM(M25:N25)+SUM(P25:Q25)</f>
        <v>-506</v>
      </c>
      <c r="L25" s="1391"/>
      <c r="M25" s="1485">
        <v>55</v>
      </c>
      <c r="N25" s="1485">
        <v>-7</v>
      </c>
      <c r="O25" s="1475">
        <f>SUM(P25:Q25)</f>
        <v>-554</v>
      </c>
      <c r="P25" s="1480">
        <v>58</v>
      </c>
      <c r="Q25" s="1477">
        <v>-612</v>
      </c>
      <c r="R25" s="216"/>
      <c r="S25" s="1"/>
    </row>
    <row r="26" spans="1:19" ht="13.5">
      <c r="A26" s="1"/>
      <c r="B26" s="15"/>
      <c r="C26" s="22" t="s">
        <v>445</v>
      </c>
      <c r="D26" s="1481">
        <f>SUM(E26:F26)</f>
        <v>-366</v>
      </c>
      <c r="E26" s="1482">
        <v>-107</v>
      </c>
      <c r="F26" s="1483">
        <v>-259</v>
      </c>
      <c r="G26" s="217"/>
      <c r="H26" s="1003">
        <f t="shared" si="6"/>
        <v>0.2978723404255319</v>
      </c>
      <c r="I26" s="595">
        <f t="shared" si="6"/>
        <v>-0.13709677419354838</v>
      </c>
      <c r="J26" s="217"/>
      <c r="K26" s="1497">
        <f>SUM(M26:N26)+SUM(P26:Q26)</f>
        <v>-612</v>
      </c>
      <c r="L26" s="1391"/>
      <c r="M26" s="1487">
        <v>-151</v>
      </c>
      <c r="N26" s="1487">
        <v>-179</v>
      </c>
      <c r="O26" s="1481">
        <f>SUM(P26:Q26)</f>
        <v>-282</v>
      </c>
      <c r="P26" s="1482">
        <v>-124</v>
      </c>
      <c r="Q26" s="1483">
        <v>-158</v>
      </c>
      <c r="R26" s="216"/>
      <c r="S26" s="1"/>
    </row>
    <row r="27" spans="1:19" ht="14.25">
      <c r="A27" s="1"/>
      <c r="B27" s="15"/>
      <c r="C27" s="18" t="s">
        <v>446</v>
      </c>
      <c r="D27" s="1522">
        <f>SUM(D5:D7)+SUM(D10:D13)+D22+SUM(D24:D26)</f>
        <v>1301</v>
      </c>
      <c r="E27" s="1523">
        <f>SUM(E5:E7)+SUM(E10:E13)+E22+SUM(E24:E26)</f>
        <v>1072</v>
      </c>
      <c r="F27" s="1524">
        <f>SUM(F5:F7)+SUM(F10:F13)+F22+SUM(F24:F26)</f>
        <v>229</v>
      </c>
      <c r="G27" s="700"/>
      <c r="H27" s="1160">
        <f t="shared" si="6"/>
        <v>0.1034775233248515</v>
      </c>
      <c r="I27" s="1161">
        <f t="shared" si="6"/>
        <v>-0.042857142857142816</v>
      </c>
      <c r="J27" s="700"/>
      <c r="K27" s="1524">
        <f>SUM(K5:K7)+SUM(K10:K13)+K22+SUM(K24:K26)</f>
        <v>3776</v>
      </c>
      <c r="L27" s="1293"/>
      <c r="M27" s="1524">
        <f>SUM(M5:M7)+SUM(M10:M13)+M22+SUM(M24:M26)</f>
        <v>1423</v>
      </c>
      <c r="N27" s="1524">
        <f>SUM(N5:N7)+SUM(N10:N13)+N22+SUM(N24:N26)</f>
        <v>1174</v>
      </c>
      <c r="O27" s="1522">
        <f>SUM(O5:O7)+SUM(O10:O13)+O22+SUM(O24:O26)</f>
        <v>1179</v>
      </c>
      <c r="P27" s="1523">
        <f>SUM(P5:P7)+SUM(P10:P13)+P22+SUM(P24:P26)</f>
        <v>1120</v>
      </c>
      <c r="Q27" s="1524">
        <f>SUM(Q5:Q7)+SUM(Q10:Q13)+Q22+SUM(Q24:Q26)</f>
        <v>59</v>
      </c>
      <c r="R27" s="216"/>
      <c r="S27" s="1"/>
    </row>
    <row r="28" spans="1:19" ht="13.5">
      <c r="A28" s="1"/>
      <c r="B28" s="15"/>
      <c r="C28" s="22"/>
      <c r="D28" s="1303"/>
      <c r="E28" s="1304"/>
      <c r="F28" s="1305"/>
      <c r="G28" s="217"/>
      <c r="H28" s="428"/>
      <c r="I28" s="224"/>
      <c r="J28" s="217"/>
      <c r="K28" s="1305"/>
      <c r="L28" s="1391"/>
      <c r="M28" s="1305"/>
      <c r="N28" s="1305"/>
      <c r="O28" s="1303"/>
      <c r="P28" s="1304"/>
      <c r="Q28" s="1305"/>
      <c r="R28" s="216"/>
      <c r="S28" s="1"/>
    </row>
    <row r="29" spans="1:19" ht="13.5">
      <c r="A29" s="1"/>
      <c r="B29" s="15"/>
      <c r="C29" s="22" t="s">
        <v>447</v>
      </c>
      <c r="D29" s="1475">
        <f aca="true" t="shared" si="7" ref="D29:D36">SUM(E29:F29)</f>
        <v>-66</v>
      </c>
      <c r="E29" s="1482">
        <v>-18</v>
      </c>
      <c r="F29" s="1483">
        <v>-48</v>
      </c>
      <c r="G29" s="217"/>
      <c r="H29" s="1003">
        <f aca="true" t="shared" si="8" ref="H29:H37">D29/O29-1</f>
        <v>-0.33999999999999997</v>
      </c>
      <c r="I29" s="595">
        <f aca="true" t="shared" si="9" ref="I29:I37">E29/P29-1</f>
        <v>-0.09999999999999998</v>
      </c>
      <c r="J29" s="217"/>
      <c r="K29" s="1493">
        <f aca="true" t="shared" si="10" ref="K29:K36">SUM(M29:N29)+SUM(P29:Q29)</f>
        <v>-180</v>
      </c>
      <c r="L29" s="1273"/>
      <c r="M29" s="1487">
        <v>-84</v>
      </c>
      <c r="N29" s="1487">
        <v>4</v>
      </c>
      <c r="O29" s="1475">
        <f aca="true" t="shared" si="11" ref="O29:O36">SUM(P29:Q29)</f>
        <v>-100</v>
      </c>
      <c r="P29" s="1482">
        <v>-20</v>
      </c>
      <c r="Q29" s="1483">
        <v>-80</v>
      </c>
      <c r="R29" s="216"/>
      <c r="S29" s="1"/>
    </row>
    <row r="30" spans="1:19" ht="13.5">
      <c r="A30" s="1"/>
      <c r="B30" s="15"/>
      <c r="C30" s="22" t="s">
        <v>448</v>
      </c>
      <c r="D30" s="1475">
        <f t="shared" si="7"/>
        <v>59</v>
      </c>
      <c r="E30" s="1482">
        <v>-4</v>
      </c>
      <c r="F30" s="1483">
        <v>63</v>
      </c>
      <c r="G30" s="217"/>
      <c r="H30" s="1003">
        <f t="shared" si="8"/>
        <v>0.5128205128205128</v>
      </c>
      <c r="I30" s="595">
        <f t="shared" si="9"/>
        <v>0.33333333333333326</v>
      </c>
      <c r="J30" s="217"/>
      <c r="K30" s="1493">
        <f t="shared" si="10"/>
        <v>28</v>
      </c>
      <c r="L30" s="1273"/>
      <c r="M30" s="1487">
        <v>-5</v>
      </c>
      <c r="N30" s="1487">
        <v>-6</v>
      </c>
      <c r="O30" s="1475">
        <f t="shared" si="11"/>
        <v>39</v>
      </c>
      <c r="P30" s="1482">
        <v>-3</v>
      </c>
      <c r="Q30" s="1483">
        <v>42</v>
      </c>
      <c r="R30" s="216"/>
      <c r="S30" s="1"/>
    </row>
    <row r="31" spans="1:19" ht="13.5">
      <c r="A31" s="1"/>
      <c r="B31" s="15"/>
      <c r="C31" s="22" t="s">
        <v>449</v>
      </c>
      <c r="D31" s="1475">
        <f t="shared" si="7"/>
        <v>-289</v>
      </c>
      <c r="E31" s="1482">
        <v>-245</v>
      </c>
      <c r="F31" s="1483">
        <v>-44</v>
      </c>
      <c r="G31" s="217"/>
      <c r="H31" s="1003" t="s">
        <v>587</v>
      </c>
      <c r="I31" s="595" t="s">
        <v>587</v>
      </c>
      <c r="J31" s="217"/>
      <c r="K31" s="1493">
        <f t="shared" si="10"/>
        <v>-13</v>
      </c>
      <c r="L31" s="1273"/>
      <c r="M31" s="1487">
        <v>0</v>
      </c>
      <c r="N31" s="1487">
        <v>-10</v>
      </c>
      <c r="O31" s="1475">
        <f t="shared" si="11"/>
        <v>-3</v>
      </c>
      <c r="P31" s="1482">
        <v>-2</v>
      </c>
      <c r="Q31" s="1483">
        <v>-1</v>
      </c>
      <c r="R31" s="216"/>
      <c r="S31" s="1"/>
    </row>
    <row r="32" spans="1:19" ht="13.5">
      <c r="A32" s="1"/>
      <c r="B32" s="15"/>
      <c r="C32" s="22" t="s">
        <v>450</v>
      </c>
      <c r="D32" s="1475">
        <f t="shared" si="7"/>
        <v>0</v>
      </c>
      <c r="E32" s="1482">
        <v>0</v>
      </c>
      <c r="F32" s="1483">
        <v>0</v>
      </c>
      <c r="G32" s="217"/>
      <c r="H32" s="1003" t="s">
        <v>589</v>
      </c>
      <c r="I32" s="595" t="s">
        <v>589</v>
      </c>
      <c r="J32" s="217"/>
      <c r="K32" s="1493">
        <f t="shared" si="10"/>
        <v>10</v>
      </c>
      <c r="L32" s="1273"/>
      <c r="M32" s="1487">
        <v>0</v>
      </c>
      <c r="N32" s="1487">
        <v>10</v>
      </c>
      <c r="O32" s="1475">
        <f t="shared" si="11"/>
        <v>0</v>
      </c>
      <c r="P32" s="1482">
        <v>0</v>
      </c>
      <c r="Q32" s="1483">
        <v>0</v>
      </c>
      <c r="R32" s="216"/>
      <c r="S32" s="1"/>
    </row>
    <row r="33" spans="1:19" ht="13.5">
      <c r="A33" s="1"/>
      <c r="B33" s="15"/>
      <c r="C33" s="22" t="s">
        <v>451</v>
      </c>
      <c r="D33" s="1475">
        <f t="shared" si="7"/>
        <v>-715</v>
      </c>
      <c r="E33" s="1482">
        <v>-380</v>
      </c>
      <c r="F33" s="1483">
        <v>-335</v>
      </c>
      <c r="G33" s="217"/>
      <c r="H33" s="1003">
        <f t="shared" si="8"/>
        <v>-0.15083135391923985</v>
      </c>
      <c r="I33" s="595">
        <f t="shared" si="9"/>
        <v>-0.015544041450777257</v>
      </c>
      <c r="J33" s="217"/>
      <c r="K33" s="1493">
        <f t="shared" si="10"/>
        <v>-1767</v>
      </c>
      <c r="L33" s="1273"/>
      <c r="M33" s="1487">
        <v>-565</v>
      </c>
      <c r="N33" s="1487">
        <v>-360</v>
      </c>
      <c r="O33" s="1475">
        <f t="shared" si="11"/>
        <v>-842</v>
      </c>
      <c r="P33" s="1482">
        <v>-386</v>
      </c>
      <c r="Q33" s="1483">
        <v>-456</v>
      </c>
      <c r="R33" s="216"/>
      <c r="S33" s="1"/>
    </row>
    <row r="34" spans="1:19" ht="13.5">
      <c r="A34" s="1"/>
      <c r="B34" s="15"/>
      <c r="C34" s="22" t="s">
        <v>452</v>
      </c>
      <c r="D34" s="1475">
        <f t="shared" si="7"/>
        <v>16</v>
      </c>
      <c r="E34" s="1482">
        <v>1</v>
      </c>
      <c r="F34" s="1483">
        <v>15</v>
      </c>
      <c r="G34" s="217"/>
      <c r="H34" s="1003">
        <f t="shared" si="8"/>
        <v>0.7777777777777777</v>
      </c>
      <c r="I34" s="595">
        <f t="shared" si="9"/>
        <v>-0.75</v>
      </c>
      <c r="J34" s="217"/>
      <c r="K34" s="1493">
        <f t="shared" si="10"/>
        <v>19</v>
      </c>
      <c r="L34" s="1273"/>
      <c r="M34" s="1487">
        <v>5</v>
      </c>
      <c r="N34" s="1487">
        <v>5</v>
      </c>
      <c r="O34" s="1475">
        <f t="shared" si="11"/>
        <v>9</v>
      </c>
      <c r="P34" s="1482">
        <v>4</v>
      </c>
      <c r="Q34" s="1483">
        <v>5</v>
      </c>
      <c r="R34" s="216"/>
      <c r="S34" s="1"/>
    </row>
    <row r="35" spans="1:19" ht="13.5">
      <c r="A35" s="1"/>
      <c r="B35" s="15"/>
      <c r="C35" s="22" t="s">
        <v>133</v>
      </c>
      <c r="D35" s="1475">
        <f t="shared" si="7"/>
        <v>22</v>
      </c>
      <c r="E35" s="1482">
        <v>15</v>
      </c>
      <c r="F35" s="1483">
        <v>7</v>
      </c>
      <c r="G35" s="217"/>
      <c r="H35" s="1003">
        <f t="shared" si="8"/>
        <v>0.1578947368421053</v>
      </c>
      <c r="I35" s="595">
        <f t="shared" si="9"/>
        <v>2</v>
      </c>
      <c r="J35" s="217"/>
      <c r="K35" s="1493">
        <f t="shared" si="10"/>
        <v>94</v>
      </c>
      <c r="L35" s="1273"/>
      <c r="M35" s="1487">
        <v>62</v>
      </c>
      <c r="N35" s="1487">
        <v>13</v>
      </c>
      <c r="O35" s="1475">
        <f t="shared" si="11"/>
        <v>19</v>
      </c>
      <c r="P35" s="1482">
        <v>5</v>
      </c>
      <c r="Q35" s="1483">
        <v>14</v>
      </c>
      <c r="R35" s="216"/>
      <c r="S35" s="1"/>
    </row>
    <row r="36" spans="1:19" ht="13.5">
      <c r="A36" s="1"/>
      <c r="B36" s="15"/>
      <c r="C36" s="22" t="s">
        <v>453</v>
      </c>
      <c r="D36" s="1481">
        <f t="shared" si="7"/>
        <v>-28</v>
      </c>
      <c r="E36" s="1482">
        <v>-5</v>
      </c>
      <c r="F36" s="1483">
        <v>-23</v>
      </c>
      <c r="G36" s="217"/>
      <c r="H36" s="1003" t="s">
        <v>589</v>
      </c>
      <c r="I36" s="595">
        <f t="shared" si="9"/>
        <v>0.6666666666666667</v>
      </c>
      <c r="J36" s="217"/>
      <c r="K36" s="1497">
        <f t="shared" si="10"/>
        <v>-20</v>
      </c>
      <c r="L36" s="1391"/>
      <c r="M36" s="1487">
        <v>-23</v>
      </c>
      <c r="N36" s="1487">
        <v>3</v>
      </c>
      <c r="O36" s="1481">
        <f t="shared" si="11"/>
        <v>0</v>
      </c>
      <c r="P36" s="1482">
        <v>-3</v>
      </c>
      <c r="Q36" s="1483">
        <v>3</v>
      </c>
      <c r="R36" s="216"/>
      <c r="S36" s="1"/>
    </row>
    <row r="37" spans="1:19" ht="14.25">
      <c r="A37" s="1"/>
      <c r="B37" s="15"/>
      <c r="C37" s="18" t="s">
        <v>25</v>
      </c>
      <c r="D37" s="1522">
        <f>SUM(D29:D36)</f>
        <v>-1001</v>
      </c>
      <c r="E37" s="1523">
        <f>SUM(E29:E36)</f>
        <v>-636</v>
      </c>
      <c r="F37" s="1524">
        <f>SUM(F29:F36)</f>
        <v>-365</v>
      </c>
      <c r="G37" s="700"/>
      <c r="H37" s="1160">
        <f t="shared" si="8"/>
        <v>0.14009111617312064</v>
      </c>
      <c r="I37" s="1161">
        <f t="shared" si="9"/>
        <v>0.5703703703703704</v>
      </c>
      <c r="J37" s="700"/>
      <c r="K37" s="1524">
        <f>SUM(K29:K36)</f>
        <v>-1829</v>
      </c>
      <c r="L37" s="1293"/>
      <c r="M37" s="1524">
        <f>SUM(M29:M36)</f>
        <v>-610</v>
      </c>
      <c r="N37" s="1524">
        <f>SUM(N29:N36)</f>
        <v>-341</v>
      </c>
      <c r="O37" s="1522">
        <f>SUM(O29:O36)</f>
        <v>-878</v>
      </c>
      <c r="P37" s="1523">
        <f>SUM(P29:P36)</f>
        <v>-405</v>
      </c>
      <c r="Q37" s="1524">
        <f>SUM(Q29:Q36)</f>
        <v>-473</v>
      </c>
      <c r="R37" s="216"/>
      <c r="S37" s="1"/>
    </row>
    <row r="38" spans="1:19" ht="13.5">
      <c r="A38" s="1"/>
      <c r="B38" s="15"/>
      <c r="C38" s="22"/>
      <c r="D38" s="1303"/>
      <c r="E38" s="1304"/>
      <c r="F38" s="1305"/>
      <c r="G38" s="217"/>
      <c r="H38" s="428"/>
      <c r="I38" s="224"/>
      <c r="J38" s="217"/>
      <c r="K38" s="1305"/>
      <c r="L38" s="1391"/>
      <c r="M38" s="1305"/>
      <c r="N38" s="1305"/>
      <c r="O38" s="1303"/>
      <c r="P38" s="1304"/>
      <c r="Q38" s="1305"/>
      <c r="R38" s="216"/>
      <c r="S38" s="1"/>
    </row>
    <row r="39" spans="1:19" ht="13.5">
      <c r="A39" s="1"/>
      <c r="B39" s="15"/>
      <c r="C39" s="22" t="s">
        <v>135</v>
      </c>
      <c r="D39" s="1475">
        <f aca="true" t="shared" si="12" ref="D39:D45">SUM(E39:F39)</f>
        <v>-532</v>
      </c>
      <c r="E39" s="1482">
        <v>-431</v>
      </c>
      <c r="F39" s="1483">
        <v>-101</v>
      </c>
      <c r="G39" s="217"/>
      <c r="H39" s="1003">
        <f aca="true" t="shared" si="13" ref="H39:H45">D39/O39-1</f>
        <v>0.041095890410958846</v>
      </c>
      <c r="I39" s="595" t="s">
        <v>592</v>
      </c>
      <c r="J39" s="217"/>
      <c r="K39" s="1493">
        <f aca="true" t="shared" si="14" ref="K39:K45">SUM(M39:N39)+SUM(P39:Q39)</f>
        <v>-898</v>
      </c>
      <c r="L39" s="1273"/>
      <c r="M39" s="1487">
        <v>-186</v>
      </c>
      <c r="N39" s="1487">
        <v>-201</v>
      </c>
      <c r="O39" s="1475">
        <f>SUM(P39:Q39)</f>
        <v>-511</v>
      </c>
      <c r="P39" s="1482">
        <v>-196</v>
      </c>
      <c r="Q39" s="1483">
        <v>-315</v>
      </c>
      <c r="R39" s="216"/>
      <c r="S39" s="1"/>
    </row>
    <row r="40" spans="1:19" ht="13.5">
      <c r="A40" s="1"/>
      <c r="B40" s="15"/>
      <c r="C40" s="22" t="s">
        <v>454</v>
      </c>
      <c r="D40" s="1475">
        <f t="shared" si="12"/>
        <v>0</v>
      </c>
      <c r="E40" s="1482">
        <v>0</v>
      </c>
      <c r="F40" s="1483">
        <v>0</v>
      </c>
      <c r="G40" s="217"/>
      <c r="H40" s="1003" t="s">
        <v>590</v>
      </c>
      <c r="I40" s="595" t="s">
        <v>589</v>
      </c>
      <c r="J40" s="217"/>
      <c r="K40" s="1493">
        <f t="shared" si="14"/>
        <v>-62</v>
      </c>
      <c r="L40" s="1273"/>
      <c r="M40" s="1487">
        <v>0</v>
      </c>
      <c r="N40" s="1487">
        <v>-62</v>
      </c>
      <c r="O40" s="1475">
        <f aca="true" t="shared" si="15" ref="O40:O45">SUM(P40:Q40)</f>
        <v>0</v>
      </c>
      <c r="P40" s="1482">
        <v>0</v>
      </c>
      <c r="Q40" s="1483">
        <v>0</v>
      </c>
      <c r="R40" s="216"/>
      <c r="S40" s="1"/>
    </row>
    <row r="41" spans="1:19" ht="13.5">
      <c r="A41" s="1"/>
      <c r="B41" s="15"/>
      <c r="C41" s="22" t="s">
        <v>134</v>
      </c>
      <c r="D41" s="1475">
        <f t="shared" si="12"/>
        <v>-733</v>
      </c>
      <c r="E41" s="1482">
        <v>-733</v>
      </c>
      <c r="F41" s="1483">
        <v>0</v>
      </c>
      <c r="G41" s="217"/>
      <c r="H41" s="1003">
        <f t="shared" si="13"/>
        <v>0.10391566265060237</v>
      </c>
      <c r="I41" s="595">
        <f aca="true" t="shared" si="16" ref="I41:I46">E41/P41-1</f>
        <v>0.10391566265060237</v>
      </c>
      <c r="J41" s="217"/>
      <c r="K41" s="1493">
        <f t="shared" si="14"/>
        <v>-1039</v>
      </c>
      <c r="L41" s="1273"/>
      <c r="M41" s="1487">
        <v>0</v>
      </c>
      <c r="N41" s="1487">
        <v>-375</v>
      </c>
      <c r="O41" s="1475">
        <f t="shared" si="15"/>
        <v>-664</v>
      </c>
      <c r="P41" s="1482">
        <v>-664</v>
      </c>
      <c r="Q41" s="1483">
        <v>0</v>
      </c>
      <c r="R41" s="216"/>
      <c r="S41" s="1"/>
    </row>
    <row r="42" spans="1:19" ht="13.5">
      <c r="A42" s="1"/>
      <c r="B42" s="15"/>
      <c r="C42" s="22" t="s">
        <v>455</v>
      </c>
      <c r="D42" s="1475">
        <f t="shared" si="12"/>
        <v>12</v>
      </c>
      <c r="E42" s="1482">
        <v>6</v>
      </c>
      <c r="F42" s="1483">
        <v>6</v>
      </c>
      <c r="G42" s="217"/>
      <c r="H42" s="1003">
        <f t="shared" si="13"/>
        <v>-0.19999999999999996</v>
      </c>
      <c r="I42" s="595">
        <f t="shared" si="16"/>
        <v>-0.33333333333333337</v>
      </c>
      <c r="J42" s="217"/>
      <c r="K42" s="1493">
        <f t="shared" si="14"/>
        <v>22</v>
      </c>
      <c r="L42" s="1273"/>
      <c r="M42" s="1487">
        <v>4</v>
      </c>
      <c r="N42" s="1487">
        <v>3</v>
      </c>
      <c r="O42" s="1475">
        <f t="shared" si="15"/>
        <v>15</v>
      </c>
      <c r="P42" s="1482">
        <v>9</v>
      </c>
      <c r="Q42" s="1483">
        <v>6</v>
      </c>
      <c r="R42" s="216"/>
      <c r="S42" s="1"/>
    </row>
    <row r="43" spans="1:19" ht="13.5">
      <c r="A43" s="1"/>
      <c r="B43" s="15"/>
      <c r="C43" s="22" t="s">
        <v>456</v>
      </c>
      <c r="D43" s="1475">
        <f t="shared" si="12"/>
        <v>0</v>
      </c>
      <c r="E43" s="1482">
        <v>0</v>
      </c>
      <c r="F43" s="1483">
        <v>0</v>
      </c>
      <c r="G43" s="217"/>
      <c r="H43" s="1003">
        <f t="shared" si="13"/>
        <v>-1</v>
      </c>
      <c r="I43" s="595" t="s">
        <v>589</v>
      </c>
      <c r="J43" s="217"/>
      <c r="K43" s="1493">
        <f t="shared" si="14"/>
        <v>3172</v>
      </c>
      <c r="L43" s="1273"/>
      <c r="M43" s="1487">
        <v>0</v>
      </c>
      <c r="N43" s="1487">
        <v>1672</v>
      </c>
      <c r="O43" s="1475">
        <f t="shared" si="15"/>
        <v>1500</v>
      </c>
      <c r="P43" s="1482">
        <v>0</v>
      </c>
      <c r="Q43" s="1483">
        <v>1500</v>
      </c>
      <c r="R43" s="216"/>
      <c r="S43" s="1"/>
    </row>
    <row r="44" spans="1:19" ht="13.5">
      <c r="A44" s="1"/>
      <c r="B44" s="15"/>
      <c r="C44" s="22" t="s">
        <v>457</v>
      </c>
      <c r="D44" s="1475">
        <f t="shared" si="12"/>
        <v>-126</v>
      </c>
      <c r="E44" s="1482">
        <v>-25</v>
      </c>
      <c r="F44" s="1483">
        <v>-101</v>
      </c>
      <c r="G44" s="217"/>
      <c r="H44" s="1003" t="s">
        <v>588</v>
      </c>
      <c r="I44" s="595" t="s">
        <v>588</v>
      </c>
      <c r="J44" s="217"/>
      <c r="K44" s="1493">
        <f t="shared" si="14"/>
        <v>-1249</v>
      </c>
      <c r="L44" s="1273"/>
      <c r="M44" s="1487">
        <v>-7</v>
      </c>
      <c r="N44" s="1487">
        <v>-1210</v>
      </c>
      <c r="O44" s="1475">
        <f t="shared" si="15"/>
        <v>-32</v>
      </c>
      <c r="P44" s="1482">
        <v>-8</v>
      </c>
      <c r="Q44" s="1483">
        <v>-24</v>
      </c>
      <c r="R44" s="216"/>
      <c r="S44" s="1"/>
    </row>
    <row r="45" spans="1:19" ht="13.5">
      <c r="A45" s="1"/>
      <c r="B45" s="15"/>
      <c r="C45" s="22" t="s">
        <v>458</v>
      </c>
      <c r="D45" s="1481">
        <f t="shared" si="12"/>
        <v>0</v>
      </c>
      <c r="E45" s="1482">
        <v>0</v>
      </c>
      <c r="F45" s="1483">
        <v>0</v>
      </c>
      <c r="G45" s="217"/>
      <c r="H45" s="1003">
        <f t="shared" si="13"/>
        <v>-1</v>
      </c>
      <c r="I45" s="595">
        <f t="shared" si="16"/>
        <v>-1</v>
      </c>
      <c r="J45" s="217"/>
      <c r="K45" s="1497">
        <f t="shared" si="14"/>
        <v>-13</v>
      </c>
      <c r="L45" s="1273"/>
      <c r="M45" s="1487">
        <v>-1</v>
      </c>
      <c r="N45" s="1487">
        <v>-8</v>
      </c>
      <c r="O45" s="1481">
        <f t="shared" si="15"/>
        <v>-4</v>
      </c>
      <c r="P45" s="1482">
        <v>1</v>
      </c>
      <c r="Q45" s="1483">
        <v>-5</v>
      </c>
      <c r="R45" s="216"/>
      <c r="S45" s="1"/>
    </row>
    <row r="46" spans="1:19" ht="14.25">
      <c r="A46" s="1"/>
      <c r="B46" s="15"/>
      <c r="C46" s="18" t="s">
        <v>459</v>
      </c>
      <c r="D46" s="1522">
        <f>SUM(D38:D45)</f>
        <v>-1379</v>
      </c>
      <c r="E46" s="1523">
        <f>SUM(E38:E45)</f>
        <v>-1183</v>
      </c>
      <c r="F46" s="1524">
        <f>SUM(F38:F45)</f>
        <v>-196</v>
      </c>
      <c r="G46" s="700"/>
      <c r="H46" s="1160" t="s">
        <v>589</v>
      </c>
      <c r="I46" s="1161">
        <f t="shared" si="16"/>
        <v>0.3787878787878789</v>
      </c>
      <c r="J46" s="700"/>
      <c r="K46" s="1524">
        <f>SUM(K39:K45)</f>
        <v>-67</v>
      </c>
      <c r="L46" s="1293"/>
      <c r="M46" s="1524">
        <f>SUM(M38:M45)</f>
        <v>-190</v>
      </c>
      <c r="N46" s="1524">
        <f>SUM(N38:N45)</f>
        <v>-181</v>
      </c>
      <c r="O46" s="1522">
        <f>SUM(O38:O45)</f>
        <v>304</v>
      </c>
      <c r="P46" s="1523">
        <f>SUM(P38:P45)</f>
        <v>-858</v>
      </c>
      <c r="Q46" s="1524">
        <f>SUM(Q38:Q45)</f>
        <v>1162</v>
      </c>
      <c r="R46" s="216"/>
      <c r="S46" s="1"/>
    </row>
    <row r="47" spans="1:19" ht="14.25">
      <c r="A47" s="1"/>
      <c r="B47" s="15"/>
      <c r="C47" s="142"/>
      <c r="D47" s="1498"/>
      <c r="E47" s="1499"/>
      <c r="F47" s="1525"/>
      <c r="G47" s="216"/>
      <c r="H47" s="428"/>
      <c r="I47" s="224"/>
      <c r="J47" s="216"/>
      <c r="K47" s="1525"/>
      <c r="L47" s="1496"/>
      <c r="M47" s="1525"/>
      <c r="N47" s="1525"/>
      <c r="O47" s="1498"/>
      <c r="P47" s="1499"/>
      <c r="Q47" s="1525"/>
      <c r="R47" s="216"/>
      <c r="S47" s="1"/>
    </row>
    <row r="48" spans="1:19" ht="14.25">
      <c r="A48" s="1"/>
      <c r="B48" s="15"/>
      <c r="C48" s="18" t="s">
        <v>234</v>
      </c>
      <c r="D48" s="1456">
        <f>D27+D37+D46</f>
        <v>-1079</v>
      </c>
      <c r="E48" s="1457">
        <f>E27+E37+E46</f>
        <v>-747</v>
      </c>
      <c r="F48" s="1469">
        <f>F27+F37+F46</f>
        <v>-332</v>
      </c>
      <c r="G48" s="700"/>
      <c r="H48" s="992" t="s">
        <v>589</v>
      </c>
      <c r="I48" s="701" t="s">
        <v>589</v>
      </c>
      <c r="J48" s="700"/>
      <c r="K48" s="1486">
        <f>K27+K37+K46</f>
        <v>1880</v>
      </c>
      <c r="L48" s="1293"/>
      <c r="M48" s="1469">
        <f>M27+M37+M46</f>
        <v>623</v>
      </c>
      <c r="N48" s="1469">
        <f>N27+N37+N46</f>
        <v>652</v>
      </c>
      <c r="O48" s="1456">
        <f>O27+O37+O46</f>
        <v>605</v>
      </c>
      <c r="P48" s="1457">
        <f>P27+P37+P46</f>
        <v>-143</v>
      </c>
      <c r="Q48" s="1458">
        <f>Q27+Q37+Q46</f>
        <v>748</v>
      </c>
      <c r="R48" s="216"/>
      <c r="S48" s="1"/>
    </row>
    <row r="49" spans="1:19" ht="14.25">
      <c r="A49" s="1"/>
      <c r="B49" s="15"/>
      <c r="C49" s="18"/>
      <c r="D49" s="1498"/>
      <c r="E49" s="1499"/>
      <c r="F49" s="1525"/>
      <c r="G49" s="216"/>
      <c r="H49" s="428"/>
      <c r="I49" s="224"/>
      <c r="J49" s="216"/>
      <c r="K49" s="1525"/>
      <c r="L49" s="1496"/>
      <c r="M49" s="1525"/>
      <c r="N49" s="1525"/>
      <c r="O49" s="1498"/>
      <c r="P49" s="1499"/>
      <c r="Q49" s="1525"/>
      <c r="R49" s="216"/>
      <c r="S49" s="1"/>
    </row>
    <row r="50" spans="1:19" ht="14.25">
      <c r="A50" s="1"/>
      <c r="B50" s="15"/>
      <c r="C50" s="18" t="s">
        <v>460</v>
      </c>
      <c r="D50" s="1456">
        <f>F50</f>
        <v>2652</v>
      </c>
      <c r="E50" s="1457">
        <f>F53</f>
        <v>2323</v>
      </c>
      <c r="F50" s="1458">
        <f>K53</f>
        <v>2652</v>
      </c>
      <c r="G50" s="700"/>
      <c r="H50" s="992" t="s">
        <v>588</v>
      </c>
      <c r="I50" s="701">
        <f aca="true" t="shared" si="17" ref="I50:I55">E50/P50-1</f>
        <v>0.5282894736842105</v>
      </c>
      <c r="J50" s="700"/>
      <c r="K50" s="1467">
        <f>Q50</f>
        <v>771</v>
      </c>
      <c r="L50" s="1293"/>
      <c r="M50" s="1469">
        <f>N53</f>
        <v>2027</v>
      </c>
      <c r="N50" s="1469">
        <f>P53</f>
        <v>1378</v>
      </c>
      <c r="O50" s="1456">
        <f>Q50</f>
        <v>771</v>
      </c>
      <c r="P50" s="1457">
        <f>Q53</f>
        <v>1520</v>
      </c>
      <c r="Q50" s="1458">
        <v>771</v>
      </c>
      <c r="R50" s="216"/>
      <c r="S50" s="1"/>
    </row>
    <row r="51" spans="1:19" ht="13.5">
      <c r="A51" s="1"/>
      <c r="B51" s="15"/>
      <c r="C51" s="22" t="s">
        <v>461</v>
      </c>
      <c r="D51" s="1481">
        <f>D48</f>
        <v>-1079</v>
      </c>
      <c r="E51" s="1482">
        <f>E48</f>
        <v>-747</v>
      </c>
      <c r="F51" s="1483">
        <f>F48</f>
        <v>-332</v>
      </c>
      <c r="G51" s="217"/>
      <c r="H51" s="1003" t="s">
        <v>589</v>
      </c>
      <c r="I51" s="595" t="s">
        <v>588</v>
      </c>
      <c r="J51" s="217"/>
      <c r="K51" s="1493">
        <f>K48</f>
        <v>1880</v>
      </c>
      <c r="L51" s="1273"/>
      <c r="M51" s="1487">
        <f>M48</f>
        <v>623</v>
      </c>
      <c r="N51" s="1487">
        <f>N48</f>
        <v>652</v>
      </c>
      <c r="O51" s="1481">
        <f>O48</f>
        <v>605</v>
      </c>
      <c r="P51" s="1482">
        <f>P48</f>
        <v>-143</v>
      </c>
      <c r="Q51" s="1483">
        <f>Q48</f>
        <v>748</v>
      </c>
      <c r="R51" s="216"/>
      <c r="S51" s="1"/>
    </row>
    <row r="52" spans="1:19" ht="13.5">
      <c r="A52" s="1"/>
      <c r="B52" s="15"/>
      <c r="C52" s="22" t="s">
        <v>462</v>
      </c>
      <c r="D52" s="1481">
        <f>SUM(E52:F52)</f>
        <v>6</v>
      </c>
      <c r="E52" s="1482">
        <v>3</v>
      </c>
      <c r="F52" s="1483">
        <v>3</v>
      </c>
      <c r="G52" s="217"/>
      <c r="H52" s="1003">
        <f>D52/O52-1</f>
        <v>2</v>
      </c>
      <c r="I52" s="595">
        <f t="shared" si="17"/>
        <v>2</v>
      </c>
      <c r="J52" s="217"/>
      <c r="K52" s="1493">
        <f>SUM(M52:N52)+SUM(P52:Q52)</f>
        <v>1</v>
      </c>
      <c r="L52" s="1273"/>
      <c r="M52" s="1487">
        <v>2</v>
      </c>
      <c r="N52" s="1487">
        <v>-3</v>
      </c>
      <c r="O52" s="1481">
        <f>SUM(P52:Q52)</f>
        <v>2</v>
      </c>
      <c r="P52" s="1482">
        <v>1</v>
      </c>
      <c r="Q52" s="1483">
        <v>1</v>
      </c>
      <c r="R52" s="216"/>
      <c r="S52" s="1"/>
    </row>
    <row r="53" spans="1:19" ht="14.25">
      <c r="A53" s="1"/>
      <c r="B53" s="15"/>
      <c r="C53" s="18" t="s">
        <v>463</v>
      </c>
      <c r="D53" s="1456">
        <f>E53</f>
        <v>1579</v>
      </c>
      <c r="E53" s="1457">
        <f>SUM(E50:E52)</f>
        <v>1579</v>
      </c>
      <c r="F53" s="1458">
        <f>SUM(F50:F52)</f>
        <v>2323</v>
      </c>
      <c r="G53" s="700"/>
      <c r="H53" s="992">
        <f>D53/O53-1</f>
        <v>0.14586357039187225</v>
      </c>
      <c r="I53" s="701">
        <f t="shared" si="17"/>
        <v>0.14586357039187225</v>
      </c>
      <c r="J53" s="700"/>
      <c r="K53" s="1467">
        <f>M53</f>
        <v>2652</v>
      </c>
      <c r="L53" s="1293"/>
      <c r="M53" s="1469">
        <f>SUM(M50:M52)</f>
        <v>2652</v>
      </c>
      <c r="N53" s="1469">
        <f>SUM(N50:N52)</f>
        <v>2027</v>
      </c>
      <c r="O53" s="1456">
        <f>P53</f>
        <v>1378</v>
      </c>
      <c r="P53" s="1457">
        <f>SUM(P50:P52)</f>
        <v>1378</v>
      </c>
      <c r="Q53" s="1458">
        <f>SUM(Q50:Q52)</f>
        <v>1520</v>
      </c>
      <c r="R53" s="216"/>
      <c r="S53" s="1"/>
    </row>
    <row r="54" spans="1:19" ht="13.5">
      <c r="A54" s="1"/>
      <c r="B54" s="15"/>
      <c r="C54" s="22" t="s">
        <v>464</v>
      </c>
      <c r="D54" s="1481">
        <f>E54</f>
        <v>43</v>
      </c>
      <c r="E54" s="1482">
        <v>43</v>
      </c>
      <c r="F54" s="1483">
        <v>42</v>
      </c>
      <c r="G54" s="217"/>
      <c r="H54" s="1003">
        <f>D54/O54-1</f>
        <v>-0.9205175600739371</v>
      </c>
      <c r="I54" s="595">
        <f t="shared" si="17"/>
        <v>-0.9205175600739371</v>
      </c>
      <c r="J54" s="217"/>
      <c r="K54" s="1497">
        <f>M54</f>
        <v>38</v>
      </c>
      <c r="L54" s="1273"/>
      <c r="M54" s="1487">
        <v>38</v>
      </c>
      <c r="N54" s="1487">
        <v>788</v>
      </c>
      <c r="O54" s="1481">
        <f>P54</f>
        <v>541</v>
      </c>
      <c r="P54" s="1482">
        <v>541</v>
      </c>
      <c r="Q54" s="1483">
        <v>435</v>
      </c>
      <c r="R54" s="216"/>
      <c r="S54" s="1"/>
    </row>
    <row r="55" spans="1:19" ht="14.25">
      <c r="A55" s="1"/>
      <c r="B55" s="15"/>
      <c r="C55" s="18" t="s">
        <v>465</v>
      </c>
      <c r="D55" s="1456">
        <f>E55</f>
        <v>1622</v>
      </c>
      <c r="E55" s="1457">
        <f>E53+E54</f>
        <v>1622</v>
      </c>
      <c r="F55" s="1458">
        <f>F53+F54</f>
        <v>2365</v>
      </c>
      <c r="G55" s="700"/>
      <c r="H55" s="992">
        <f>D55/O55-1</f>
        <v>-0.15476810838978639</v>
      </c>
      <c r="I55" s="701">
        <f t="shared" si="17"/>
        <v>-0.15476810838978639</v>
      </c>
      <c r="J55" s="700"/>
      <c r="K55" s="1467">
        <f>K53+K54</f>
        <v>2690</v>
      </c>
      <c r="L55" s="1293"/>
      <c r="M55" s="1469">
        <f>M53+M54</f>
        <v>2690</v>
      </c>
      <c r="N55" s="1469">
        <f>N53+N54</f>
        <v>2815</v>
      </c>
      <c r="O55" s="1456">
        <f>P55</f>
        <v>1919</v>
      </c>
      <c r="P55" s="1457">
        <f>P53+P54</f>
        <v>1919</v>
      </c>
      <c r="Q55" s="1458">
        <f>Q53+Q54</f>
        <v>1955</v>
      </c>
      <c r="R55" s="216"/>
      <c r="S55" s="1"/>
    </row>
    <row r="56" spans="1:19" ht="14.25">
      <c r="A56" s="1"/>
      <c r="B56" s="15"/>
      <c r="C56" s="18"/>
      <c r="D56" s="1498"/>
      <c r="E56" s="1499"/>
      <c r="F56" s="1525"/>
      <c r="G56" s="216"/>
      <c r="H56" s="428"/>
      <c r="I56" s="224"/>
      <c r="J56" s="216"/>
      <c r="K56" s="1525"/>
      <c r="L56" s="1496"/>
      <c r="M56" s="1525"/>
      <c r="N56" s="1525"/>
      <c r="O56" s="1498"/>
      <c r="P56" s="1499"/>
      <c r="Q56" s="1525"/>
      <c r="R56" s="216"/>
      <c r="S56" s="1"/>
    </row>
    <row r="57" spans="1:19" ht="13.5">
      <c r="A57" s="1"/>
      <c r="B57" s="15"/>
      <c r="C57" s="16" t="s">
        <v>466</v>
      </c>
      <c r="D57" s="1475">
        <f>SUM(E57:F57)</f>
        <v>1301</v>
      </c>
      <c r="E57" s="1480">
        <f>E27</f>
        <v>1072</v>
      </c>
      <c r="F57" s="1477">
        <f>F27</f>
        <v>229</v>
      </c>
      <c r="G57" s="217"/>
      <c r="H57" s="941">
        <f aca="true" t="shared" si="18" ref="H57:I61">D57/O57-1</f>
        <v>0.1034775233248515</v>
      </c>
      <c r="I57" s="595">
        <f t="shared" si="18"/>
        <v>-0.042857142857142816</v>
      </c>
      <c r="J57" s="217"/>
      <c r="K57" s="1493">
        <f>K27</f>
        <v>3776</v>
      </c>
      <c r="L57" s="1273"/>
      <c r="M57" s="1485">
        <f>M27</f>
        <v>1423</v>
      </c>
      <c r="N57" s="1485">
        <f>N27</f>
        <v>1174</v>
      </c>
      <c r="O57" s="1475">
        <f>SUM(P57:Q57)</f>
        <v>1179</v>
      </c>
      <c r="P57" s="1480">
        <f>P27</f>
        <v>1120</v>
      </c>
      <c r="Q57" s="1477">
        <f>Q27</f>
        <v>59</v>
      </c>
      <c r="R57" s="216"/>
      <c r="S57" s="1"/>
    </row>
    <row r="58" spans="1:19" ht="13.5">
      <c r="A58" s="1"/>
      <c r="B58" s="15"/>
      <c r="C58" s="16" t="s">
        <v>467</v>
      </c>
      <c r="D58" s="1475">
        <f>SUM(E58:F58)</f>
        <v>-715</v>
      </c>
      <c r="E58" s="1480">
        <f>E33</f>
        <v>-380</v>
      </c>
      <c r="F58" s="1477">
        <f>F33</f>
        <v>-335</v>
      </c>
      <c r="G58" s="217"/>
      <c r="H58" s="941">
        <f t="shared" si="18"/>
        <v>-0.15083135391923985</v>
      </c>
      <c r="I58" s="595">
        <f t="shared" si="18"/>
        <v>-0.015544041450777257</v>
      </c>
      <c r="J58" s="217"/>
      <c r="K58" s="1493">
        <f>K33</f>
        <v>-1767</v>
      </c>
      <c r="L58" s="1273"/>
      <c r="M58" s="1485">
        <f>M33</f>
        <v>-565</v>
      </c>
      <c r="N58" s="1485">
        <f>N33</f>
        <v>-360</v>
      </c>
      <c r="O58" s="1475">
        <f>SUM(P58:Q58)</f>
        <v>-842</v>
      </c>
      <c r="P58" s="1480">
        <f>P33</f>
        <v>-386</v>
      </c>
      <c r="Q58" s="1477">
        <f>Q33</f>
        <v>-456</v>
      </c>
      <c r="R58" s="216"/>
      <c r="S58" s="1"/>
    </row>
    <row r="59" spans="1:19" ht="13.5">
      <c r="A59" s="1"/>
      <c r="B59" s="15"/>
      <c r="C59" s="16" t="s">
        <v>468</v>
      </c>
      <c r="D59" s="1475">
        <f>SUM(E59:F59)</f>
        <v>22</v>
      </c>
      <c r="E59" s="1480">
        <f>E35</f>
        <v>15</v>
      </c>
      <c r="F59" s="1477">
        <f>F35</f>
        <v>7</v>
      </c>
      <c r="G59" s="217"/>
      <c r="H59" s="941">
        <f t="shared" si="18"/>
        <v>0.1578947368421053</v>
      </c>
      <c r="I59" s="595">
        <f t="shared" si="18"/>
        <v>2</v>
      </c>
      <c r="J59" s="217"/>
      <c r="K59" s="1493">
        <f>K35</f>
        <v>94</v>
      </c>
      <c r="L59" s="1273"/>
      <c r="M59" s="1485">
        <f>M35</f>
        <v>62</v>
      </c>
      <c r="N59" s="1485">
        <f>N35</f>
        <v>13</v>
      </c>
      <c r="O59" s="1475">
        <f>SUM(P59:Q59)</f>
        <v>19</v>
      </c>
      <c r="P59" s="1480">
        <f>P35</f>
        <v>5</v>
      </c>
      <c r="Q59" s="1477">
        <f>Q35</f>
        <v>14</v>
      </c>
      <c r="R59" s="216"/>
      <c r="S59" s="1"/>
    </row>
    <row r="60" spans="1:19" ht="13.5">
      <c r="A60" s="1"/>
      <c r="B60" s="15"/>
      <c r="C60" s="16" t="s">
        <v>27</v>
      </c>
      <c r="D60" s="1475">
        <f>SUM(E60:F60)</f>
        <v>327</v>
      </c>
      <c r="E60" s="1480">
        <v>0</v>
      </c>
      <c r="F60" s="1477">
        <v>327</v>
      </c>
      <c r="G60" s="217"/>
      <c r="H60" s="941">
        <f t="shared" si="18"/>
        <v>0</v>
      </c>
      <c r="I60" s="595" t="s">
        <v>589</v>
      </c>
      <c r="J60" s="217"/>
      <c r="K60" s="1493">
        <f>SUM(M60:N60)+SUM(P60:Q60)</f>
        <v>343</v>
      </c>
      <c r="L60" s="1273"/>
      <c r="M60" s="1485">
        <v>16</v>
      </c>
      <c r="N60" s="1485">
        <v>0</v>
      </c>
      <c r="O60" s="1475">
        <f>SUM(P60:Q60)</f>
        <v>327</v>
      </c>
      <c r="P60" s="1480">
        <v>0</v>
      </c>
      <c r="Q60" s="1477">
        <v>327</v>
      </c>
      <c r="R60" s="191"/>
      <c r="S60" s="1"/>
    </row>
    <row r="61" spans="1:19" ht="14.25">
      <c r="A61" s="17"/>
      <c r="B61" s="18"/>
      <c r="C61" s="18" t="s">
        <v>469</v>
      </c>
      <c r="D61" s="1456">
        <f>SUM(D57:D60)</f>
        <v>935</v>
      </c>
      <c r="E61" s="1457">
        <f>SUM(E57:E60)</f>
        <v>707</v>
      </c>
      <c r="F61" s="1458">
        <f>SUM(F57:F60)</f>
        <v>228</v>
      </c>
      <c r="G61" s="700"/>
      <c r="H61" s="992">
        <f t="shared" si="18"/>
        <v>0.36896046852122977</v>
      </c>
      <c r="I61" s="701">
        <f t="shared" si="18"/>
        <v>-0.043301759133964834</v>
      </c>
      <c r="J61" s="700"/>
      <c r="K61" s="1467">
        <f>SUM(K57:K60)</f>
        <v>2446</v>
      </c>
      <c r="L61" s="1293"/>
      <c r="M61" s="1469">
        <f>SUM(M57:M60)</f>
        <v>936</v>
      </c>
      <c r="N61" s="1469">
        <f>SUM(N57:N60)</f>
        <v>827</v>
      </c>
      <c r="O61" s="1456">
        <f>SUM(O57:O60)</f>
        <v>683</v>
      </c>
      <c r="P61" s="1457">
        <f>SUM(P57:P60)</f>
        <v>739</v>
      </c>
      <c r="Q61" s="1458">
        <f>SUM(Q57:Q60)</f>
        <v>-56</v>
      </c>
      <c r="R61" s="191"/>
      <c r="S61" s="17"/>
    </row>
    <row r="62" spans="1:19" ht="14.25">
      <c r="A62" s="17"/>
      <c r="B62" s="18"/>
      <c r="C62" s="18"/>
      <c r="D62" s="1303"/>
      <c r="E62" s="1304"/>
      <c r="F62" s="1305"/>
      <c r="G62" s="218"/>
      <c r="H62" s="428"/>
      <c r="I62" s="224"/>
      <c r="J62" s="218"/>
      <c r="K62" s="1305"/>
      <c r="L62" s="1496"/>
      <c r="M62" s="1305"/>
      <c r="N62" s="1305"/>
      <c r="O62" s="1303"/>
      <c r="P62" s="1304"/>
      <c r="Q62" s="1305"/>
      <c r="R62" s="218"/>
      <c r="S62" s="17"/>
    </row>
    <row r="63" spans="1:19" ht="9" customHeight="1">
      <c r="A63" s="1"/>
      <c r="B63" s="2"/>
      <c r="C63" s="3"/>
      <c r="D63" s="1421"/>
      <c r="E63" s="1421"/>
      <c r="F63" s="1421"/>
      <c r="G63" s="3"/>
      <c r="H63" s="1012"/>
      <c r="I63" s="1012"/>
      <c r="J63" s="3"/>
      <c r="K63" s="1421"/>
      <c r="L63" s="1421"/>
      <c r="M63" s="1421"/>
      <c r="N63" s="1421"/>
      <c r="O63" s="1421"/>
      <c r="P63" s="1421"/>
      <c r="Q63" s="1421"/>
      <c r="R63" s="3"/>
      <c r="S63" s="1"/>
    </row>
    <row r="64" spans="1:19" s="147" customFormat="1" ht="12.75">
      <c r="A64" s="133"/>
      <c r="B64" s="77" t="s">
        <v>413</v>
      </c>
      <c r="C64" s="130"/>
      <c r="D64" s="1526"/>
      <c r="E64" s="1386"/>
      <c r="F64" s="1527"/>
      <c r="G64" s="133"/>
      <c r="H64" s="1023"/>
      <c r="I64" s="1011"/>
      <c r="J64" s="133"/>
      <c r="K64" s="1527"/>
      <c r="L64" s="1386"/>
      <c r="M64" s="1527"/>
      <c r="N64" s="1527"/>
      <c r="O64" s="1526"/>
      <c r="P64" s="1386"/>
      <c r="Q64" s="1527"/>
      <c r="R64" s="133"/>
      <c r="S64" s="143"/>
    </row>
    <row r="65" spans="1:19" s="147" customFormat="1" ht="12.75">
      <c r="A65" s="133"/>
      <c r="B65" s="77" t="s">
        <v>414</v>
      </c>
      <c r="C65" s="130"/>
      <c r="D65" s="1526"/>
      <c r="E65" s="1386"/>
      <c r="F65" s="1527"/>
      <c r="G65" s="133"/>
      <c r="H65" s="1023"/>
      <c r="I65" s="1011"/>
      <c r="J65" s="133"/>
      <c r="K65" s="1527"/>
      <c r="L65" s="1386"/>
      <c r="M65" s="1527"/>
      <c r="N65" s="1527"/>
      <c r="O65" s="1526"/>
      <c r="P65" s="1386"/>
      <c r="Q65" s="1527"/>
      <c r="R65" s="133"/>
      <c r="S65" s="143"/>
    </row>
    <row r="66" spans="1:19" ht="9" customHeight="1">
      <c r="A66" s="1"/>
      <c r="B66" s="2"/>
      <c r="C66" s="3"/>
      <c r="D66" s="1421"/>
      <c r="E66" s="1421"/>
      <c r="F66" s="1421"/>
      <c r="G66" s="3"/>
      <c r="H66" s="1012"/>
      <c r="I66" s="1012"/>
      <c r="J66" s="3"/>
      <c r="K66" s="1421"/>
      <c r="L66" s="1421"/>
      <c r="M66" s="1421"/>
      <c r="N66" s="1421"/>
      <c r="O66" s="1421"/>
      <c r="P66" s="1421"/>
      <c r="Q66" s="1421"/>
      <c r="R66" s="3"/>
      <c r="S66" s="1"/>
    </row>
    <row r="67" spans="1:20" ht="15.75">
      <c r="A67" s="4"/>
      <c r="B67" s="5"/>
      <c r="C67" s="124" t="s">
        <v>0</v>
      </c>
      <c r="D67" s="1320" t="s">
        <v>554</v>
      </c>
      <c r="E67" s="1321" t="s">
        <v>552</v>
      </c>
      <c r="F67" s="1322" t="s">
        <v>416</v>
      </c>
      <c r="G67" s="407"/>
      <c r="H67" s="1013" t="s">
        <v>555</v>
      </c>
      <c r="I67" s="1014" t="s">
        <v>555</v>
      </c>
      <c r="J67" s="187"/>
      <c r="K67" s="13">
        <v>2009</v>
      </c>
      <c r="L67" s="1323"/>
      <c r="M67" s="1322" t="s">
        <v>396</v>
      </c>
      <c r="N67" s="1322" t="s">
        <v>382</v>
      </c>
      <c r="O67" s="1320" t="s">
        <v>553</v>
      </c>
      <c r="P67" s="1321" t="s">
        <v>370</v>
      </c>
      <c r="Q67" s="1322" t="s">
        <v>162</v>
      </c>
      <c r="R67" s="187"/>
      <c r="S67" s="4"/>
      <c r="T67" s="145"/>
    </row>
    <row r="68" spans="1:20" ht="14.25">
      <c r="A68" s="1"/>
      <c r="B68" s="6"/>
      <c r="C68" s="1765" t="s">
        <v>415</v>
      </c>
      <c r="D68" s="1320"/>
      <c r="E68" s="1321"/>
      <c r="F68" s="1528"/>
      <c r="G68" s="208"/>
      <c r="H68" s="1013" t="s">
        <v>556</v>
      </c>
      <c r="I68" s="1007" t="s">
        <v>557</v>
      </c>
      <c r="J68" s="215"/>
      <c r="K68" s="1322"/>
      <c r="L68" s="1337"/>
      <c r="M68" s="1322"/>
      <c r="N68" s="1528"/>
      <c r="O68" s="1320"/>
      <c r="P68" s="1321"/>
      <c r="Q68" s="1528"/>
      <c r="R68" s="215"/>
      <c r="S68" s="1"/>
      <c r="T68" s="145"/>
    </row>
    <row r="69" spans="1:20" ht="13.5">
      <c r="A69" s="1"/>
      <c r="B69" s="6"/>
      <c r="C69" s="14"/>
      <c r="D69" s="1529"/>
      <c r="E69" s="1385"/>
      <c r="F69" s="1528"/>
      <c r="G69" s="188"/>
      <c r="H69" s="1006"/>
      <c r="I69" s="185"/>
      <c r="J69" s="188"/>
      <c r="K69" s="1528"/>
      <c r="L69" s="1337"/>
      <c r="M69" s="1528"/>
      <c r="N69" s="1528"/>
      <c r="O69" s="1529"/>
      <c r="P69" s="1385"/>
      <c r="Q69" s="1528"/>
      <c r="R69" s="188"/>
      <c r="S69" s="1"/>
      <c r="T69" s="145"/>
    </row>
    <row r="70" spans="1:20" ht="13.5">
      <c r="A70" s="1"/>
      <c r="B70" s="15"/>
      <c r="C70" s="16" t="s">
        <v>49</v>
      </c>
      <c r="D70" s="1475">
        <f>SUM(E70:F70)</f>
        <v>163</v>
      </c>
      <c r="E70" s="1254">
        <v>89</v>
      </c>
      <c r="F70" s="1335">
        <v>74</v>
      </c>
      <c r="G70" s="217"/>
      <c r="H70" s="949">
        <f aca="true" t="shared" si="19" ref="H70:I73">D70/O70-1</f>
        <v>-0.27555555555555555</v>
      </c>
      <c r="I70" s="482">
        <f t="shared" si="19"/>
        <v>0.07228915662650603</v>
      </c>
      <c r="J70" s="217"/>
      <c r="K70" s="1493">
        <f>SUM(M70:N70)+SUM(P70:Q70)</f>
        <v>450</v>
      </c>
      <c r="L70" s="1337"/>
      <c r="M70" s="1338">
        <v>144</v>
      </c>
      <c r="N70" s="1338">
        <v>81</v>
      </c>
      <c r="O70" s="1334">
        <f>SUM(P70:Q70)</f>
        <v>225</v>
      </c>
      <c r="P70" s="1254">
        <v>83</v>
      </c>
      <c r="Q70" s="1335">
        <v>142</v>
      </c>
      <c r="R70" s="217"/>
      <c r="S70" s="1"/>
      <c r="T70" s="145"/>
    </row>
    <row r="71" spans="1:20" ht="13.5">
      <c r="A71" s="1"/>
      <c r="B71" s="15"/>
      <c r="C71" s="16" t="s">
        <v>50</v>
      </c>
      <c r="D71" s="1475">
        <f>SUM(E71:F71)</f>
        <v>25</v>
      </c>
      <c r="E71" s="1254">
        <v>12</v>
      </c>
      <c r="F71" s="1530">
        <v>13</v>
      </c>
      <c r="G71" s="217"/>
      <c r="H71" s="949">
        <f t="shared" si="19"/>
        <v>-0.375</v>
      </c>
      <c r="I71" s="482">
        <f t="shared" si="19"/>
        <v>-0.4545454545454546</v>
      </c>
      <c r="J71" s="217"/>
      <c r="K71" s="1493">
        <f>SUM(M71:N71)+SUM(P71:Q71)</f>
        <v>101</v>
      </c>
      <c r="L71" s="1337"/>
      <c r="M71" s="1338">
        <v>31</v>
      </c>
      <c r="N71" s="1287">
        <v>30</v>
      </c>
      <c r="O71" s="1334">
        <f>SUM(P71:Q71)</f>
        <v>40</v>
      </c>
      <c r="P71" s="1254">
        <v>22</v>
      </c>
      <c r="Q71" s="1530">
        <v>18</v>
      </c>
      <c r="R71" s="217"/>
      <c r="S71" s="1"/>
      <c r="T71" s="145"/>
    </row>
    <row r="72" spans="1:20" ht="13.5">
      <c r="A72" s="1"/>
      <c r="B72" s="15"/>
      <c r="C72" s="16" t="s">
        <v>67</v>
      </c>
      <c r="D72" s="1475">
        <f>SUM(E72:F72)</f>
        <v>2</v>
      </c>
      <c r="E72" s="1254">
        <v>1</v>
      </c>
      <c r="F72" s="1335">
        <v>1</v>
      </c>
      <c r="G72" s="217"/>
      <c r="H72" s="949">
        <f t="shared" si="19"/>
        <v>0</v>
      </c>
      <c r="I72" s="484">
        <f t="shared" si="19"/>
        <v>0</v>
      </c>
      <c r="J72" s="217"/>
      <c r="K72" s="1493">
        <f>SUM(M72:N72)+SUM(P72:Q72)</f>
        <v>4</v>
      </c>
      <c r="L72" s="1337"/>
      <c r="M72" s="1338">
        <v>2</v>
      </c>
      <c r="N72" s="1338">
        <v>0</v>
      </c>
      <c r="O72" s="1334">
        <f>SUM(P72:Q72)</f>
        <v>2</v>
      </c>
      <c r="P72" s="1254">
        <v>1</v>
      </c>
      <c r="Q72" s="1335">
        <v>1</v>
      </c>
      <c r="R72" s="217"/>
      <c r="S72" s="1"/>
      <c r="T72" s="145"/>
    </row>
    <row r="73" spans="1:20" ht="13.5">
      <c r="A73" s="1"/>
      <c r="B73" s="15"/>
      <c r="C73" s="146" t="s">
        <v>52</v>
      </c>
      <c r="D73" s="1339">
        <f>SUM(D70:D72)</f>
        <v>190</v>
      </c>
      <c r="E73" s="1302">
        <f>SUM(E70:E72)</f>
        <v>102</v>
      </c>
      <c r="F73" s="1340">
        <f>SUM(F70:F72)</f>
        <v>88</v>
      </c>
      <c r="G73" s="1206"/>
      <c r="H73" s="1024">
        <f t="shared" si="19"/>
        <v>-0.28838951310861427</v>
      </c>
      <c r="I73" s="225">
        <f t="shared" si="19"/>
        <v>-0.037735849056603765</v>
      </c>
      <c r="J73" s="1206"/>
      <c r="K73" s="1340">
        <f>SUM(K70:K72)</f>
        <v>555</v>
      </c>
      <c r="L73" s="1538"/>
      <c r="M73" s="1340">
        <f>SUM(M70:M72)</f>
        <v>177</v>
      </c>
      <c r="N73" s="1340">
        <f>SUM(N70:N72)</f>
        <v>111</v>
      </c>
      <c r="O73" s="1339">
        <f>SUM(O70:O72)</f>
        <v>267</v>
      </c>
      <c r="P73" s="1302">
        <f>SUM(P70:P72)</f>
        <v>106</v>
      </c>
      <c r="Q73" s="1340">
        <f>SUM(Q70:Q72)</f>
        <v>161</v>
      </c>
      <c r="R73" s="216"/>
      <c r="S73" s="1"/>
      <c r="T73" s="145"/>
    </row>
    <row r="74" spans="1:20" ht="13.5">
      <c r="A74" s="1"/>
      <c r="B74" s="15"/>
      <c r="C74" s="14"/>
      <c r="D74" s="1529"/>
      <c r="E74" s="1385"/>
      <c r="F74" s="1528"/>
      <c r="G74" s="216"/>
      <c r="H74" s="1006"/>
      <c r="I74" s="185"/>
      <c r="J74" s="216"/>
      <c r="K74" s="1528"/>
      <c r="L74" s="1337"/>
      <c r="M74" s="1528"/>
      <c r="N74" s="1528"/>
      <c r="O74" s="1529"/>
      <c r="P74" s="1385"/>
      <c r="Q74" s="1528"/>
      <c r="R74" s="216"/>
      <c r="S74" s="1"/>
      <c r="T74" s="145"/>
    </row>
    <row r="75" spans="1:20" ht="13.5">
      <c r="A75" s="1"/>
      <c r="B75" s="15"/>
      <c r="C75" s="16" t="s">
        <v>53</v>
      </c>
      <c r="D75" s="1475">
        <f>SUM(E75:F75)</f>
        <v>160</v>
      </c>
      <c r="E75" s="1254">
        <v>88</v>
      </c>
      <c r="F75" s="1335">
        <v>72</v>
      </c>
      <c r="G75" s="217"/>
      <c r="H75" s="949">
        <f aca="true" t="shared" si="20" ref="H75:I79">D75/O75-1</f>
        <v>0.49532710280373826</v>
      </c>
      <c r="I75" s="482">
        <f t="shared" si="20"/>
        <v>0.6296296296296295</v>
      </c>
      <c r="J75" s="217"/>
      <c r="K75" s="1493">
        <f>SUM(M75:N75)+SUM(P75:Q75)</f>
        <v>221</v>
      </c>
      <c r="L75" s="1337"/>
      <c r="M75" s="1338">
        <v>69</v>
      </c>
      <c r="N75" s="1338">
        <v>45</v>
      </c>
      <c r="O75" s="1334">
        <f>SUM(P75:Q75)</f>
        <v>107</v>
      </c>
      <c r="P75" s="1254">
        <v>54</v>
      </c>
      <c r="Q75" s="1335">
        <v>53</v>
      </c>
      <c r="R75" s="216"/>
      <c r="S75" s="1"/>
      <c r="T75" s="145"/>
    </row>
    <row r="76" spans="1:20" ht="13.5">
      <c r="A76" s="1"/>
      <c r="B76" s="15"/>
      <c r="C76" s="16" t="s">
        <v>54</v>
      </c>
      <c r="D76" s="1475">
        <f>SUM(E76:F76)</f>
        <v>34</v>
      </c>
      <c r="E76" s="1254">
        <v>17</v>
      </c>
      <c r="F76" s="1335">
        <v>17</v>
      </c>
      <c r="G76" s="217"/>
      <c r="H76" s="949">
        <f t="shared" si="20"/>
        <v>-0.4426229508196722</v>
      </c>
      <c r="I76" s="482">
        <f t="shared" si="20"/>
        <v>-0.31999999999999995</v>
      </c>
      <c r="J76" s="217"/>
      <c r="K76" s="1493">
        <f>SUM(M76:N76)+SUM(P76:Q76)</f>
        <v>113</v>
      </c>
      <c r="L76" s="1337"/>
      <c r="M76" s="1338">
        <v>32</v>
      </c>
      <c r="N76" s="1338">
        <v>20</v>
      </c>
      <c r="O76" s="1334">
        <f>SUM(P76:Q76)</f>
        <v>61</v>
      </c>
      <c r="P76" s="1254">
        <v>25</v>
      </c>
      <c r="Q76" s="1335">
        <v>36</v>
      </c>
      <c r="R76" s="216"/>
      <c r="S76" s="1"/>
      <c r="T76" s="145"/>
    </row>
    <row r="77" spans="1:20" ht="13.5">
      <c r="A77" s="1"/>
      <c r="B77" s="15"/>
      <c r="C77" s="16" t="s">
        <v>150</v>
      </c>
      <c r="D77" s="1475">
        <f>SUM(E77:F77)</f>
        <v>266</v>
      </c>
      <c r="E77" s="1254">
        <v>134</v>
      </c>
      <c r="F77" s="1335">
        <v>132</v>
      </c>
      <c r="G77" s="217"/>
      <c r="H77" s="949">
        <f t="shared" si="20"/>
        <v>-0.2222222222222222</v>
      </c>
      <c r="I77" s="482">
        <f t="shared" si="20"/>
        <v>-0.18292682926829273</v>
      </c>
      <c r="J77" s="217"/>
      <c r="K77" s="1493">
        <f>SUM(M77:N77)+SUM(P77:Q77)</f>
        <v>708</v>
      </c>
      <c r="L77" s="1337"/>
      <c r="M77" s="1338">
        <v>212</v>
      </c>
      <c r="N77" s="1338">
        <v>154</v>
      </c>
      <c r="O77" s="1334">
        <f>SUM(P77:Q77)</f>
        <v>342</v>
      </c>
      <c r="P77" s="1254">
        <v>164</v>
      </c>
      <c r="Q77" s="1335">
        <v>178</v>
      </c>
      <c r="R77" s="216"/>
      <c r="S77" s="1"/>
      <c r="T77" s="145"/>
    </row>
    <row r="78" spans="1:20" ht="13.5">
      <c r="A78" s="1"/>
      <c r="B78" s="15"/>
      <c r="C78" s="16" t="s">
        <v>59</v>
      </c>
      <c r="D78" s="1475">
        <f>SUM(E78:F78)</f>
        <v>17</v>
      </c>
      <c r="E78" s="1254">
        <v>16</v>
      </c>
      <c r="F78" s="1335">
        <v>1</v>
      </c>
      <c r="G78" s="217"/>
      <c r="H78" s="949">
        <f t="shared" si="20"/>
        <v>-0.15000000000000002</v>
      </c>
      <c r="I78" s="482">
        <f t="shared" si="20"/>
        <v>0.23076923076923084</v>
      </c>
      <c r="J78" s="217"/>
      <c r="K78" s="1493">
        <f>SUM(M78:N78)+SUM(P78:Q78)</f>
        <v>49</v>
      </c>
      <c r="L78" s="1337"/>
      <c r="M78" s="1338">
        <v>23</v>
      </c>
      <c r="N78" s="1338">
        <v>6</v>
      </c>
      <c r="O78" s="1334">
        <f>SUM(P78:Q78)</f>
        <v>20</v>
      </c>
      <c r="P78" s="1254">
        <v>13</v>
      </c>
      <c r="Q78" s="1335">
        <v>7</v>
      </c>
      <c r="R78" s="216"/>
      <c r="S78" s="1"/>
      <c r="T78" s="145"/>
    </row>
    <row r="79" spans="1:20" ht="14.25">
      <c r="A79" s="1"/>
      <c r="B79" s="15"/>
      <c r="C79" s="49" t="s">
        <v>383</v>
      </c>
      <c r="D79" s="1339">
        <f>SUM(D75:D78)</f>
        <v>477</v>
      </c>
      <c r="E79" s="1302">
        <f>SUM(E75:E78)</f>
        <v>255</v>
      </c>
      <c r="F79" s="1340">
        <f>SUM(F75:F78)</f>
        <v>222</v>
      </c>
      <c r="G79" s="1206"/>
      <c r="H79" s="1024">
        <f t="shared" si="20"/>
        <v>-0.09999999999999998</v>
      </c>
      <c r="I79" s="225">
        <f t="shared" si="20"/>
        <v>-0.00390625</v>
      </c>
      <c r="J79" s="1206"/>
      <c r="K79" s="1340">
        <f>SUM(K75:K78)</f>
        <v>1091</v>
      </c>
      <c r="L79" s="1538"/>
      <c r="M79" s="1340">
        <f>SUM(M75:M78)</f>
        <v>336</v>
      </c>
      <c r="N79" s="1340">
        <f>SUM(N75:N78)</f>
        <v>225</v>
      </c>
      <c r="O79" s="1339">
        <f>SUM(O75:O78)</f>
        <v>530</v>
      </c>
      <c r="P79" s="1302">
        <f>SUM(P75:P78)</f>
        <v>256</v>
      </c>
      <c r="Q79" s="1340">
        <f>SUM(Q75:Q78)</f>
        <v>274</v>
      </c>
      <c r="R79" s="216"/>
      <c r="S79" s="1"/>
      <c r="T79" s="145"/>
    </row>
    <row r="80" spans="1:20" ht="13.5">
      <c r="A80" s="1"/>
      <c r="B80" s="15"/>
      <c r="C80" s="16"/>
      <c r="D80" s="1529"/>
      <c r="E80" s="1385"/>
      <c r="F80" s="1528"/>
      <c r="G80" s="216"/>
      <c r="H80" s="1006"/>
      <c r="I80" s="185"/>
      <c r="J80" s="216"/>
      <c r="K80" s="1528"/>
      <c r="L80" s="1337"/>
      <c r="M80" s="1528"/>
      <c r="N80" s="1528"/>
      <c r="O80" s="1529"/>
      <c r="P80" s="1385"/>
      <c r="Q80" s="1528"/>
      <c r="R80" s="216"/>
      <c r="S80" s="1"/>
      <c r="T80" s="145"/>
    </row>
    <row r="81" spans="1:20" ht="13.5">
      <c r="A81" s="1"/>
      <c r="B81" s="15"/>
      <c r="C81" s="16" t="s">
        <v>417</v>
      </c>
      <c r="D81" s="1475">
        <f>SUM(E81:F81)</f>
        <v>5</v>
      </c>
      <c r="E81" s="1254">
        <v>3</v>
      </c>
      <c r="F81" s="1335">
        <v>2</v>
      </c>
      <c r="G81" s="217"/>
      <c r="H81" s="949">
        <f aca="true" t="shared" si="21" ref="H81:I85">D81/O81-1</f>
        <v>0</v>
      </c>
      <c r="I81" s="482">
        <f t="shared" si="21"/>
        <v>0</v>
      </c>
      <c r="J81" s="217"/>
      <c r="K81" s="1493">
        <f>SUM(M81:N81)+SUM(P81:Q81)</f>
        <v>5</v>
      </c>
      <c r="L81" s="1337"/>
      <c r="M81" s="1338">
        <v>2</v>
      </c>
      <c r="N81" s="1338">
        <v>-2</v>
      </c>
      <c r="O81" s="1334">
        <f>SUM(P81:Q81)</f>
        <v>5</v>
      </c>
      <c r="P81" s="1254">
        <v>3</v>
      </c>
      <c r="Q81" s="1335">
        <v>2</v>
      </c>
      <c r="R81" s="217"/>
      <c r="S81" s="1"/>
      <c r="T81" s="145"/>
    </row>
    <row r="82" spans="1:20" ht="13.5">
      <c r="A82" s="1"/>
      <c r="B82" s="15"/>
      <c r="C82" s="16" t="s">
        <v>418</v>
      </c>
      <c r="D82" s="1475">
        <f>SUM(E82:F82)</f>
        <v>38</v>
      </c>
      <c r="E82" s="1254">
        <v>16</v>
      </c>
      <c r="F82" s="1335">
        <v>22</v>
      </c>
      <c r="G82" s="217"/>
      <c r="H82" s="949">
        <f t="shared" si="21"/>
        <v>0.05555555555555558</v>
      </c>
      <c r="I82" s="482">
        <f t="shared" si="21"/>
        <v>-0.23809523809523814</v>
      </c>
      <c r="J82" s="217"/>
      <c r="K82" s="1493">
        <f>SUM(M82:N82)+SUM(P82:Q82)</f>
        <v>107</v>
      </c>
      <c r="L82" s="1337"/>
      <c r="M82" s="1338">
        <v>48</v>
      </c>
      <c r="N82" s="1338">
        <v>23</v>
      </c>
      <c r="O82" s="1334">
        <f>SUM(P82:Q82)</f>
        <v>36</v>
      </c>
      <c r="P82" s="1254">
        <v>21</v>
      </c>
      <c r="Q82" s="1335">
        <v>15</v>
      </c>
      <c r="R82" s="217"/>
      <c r="S82" s="1"/>
      <c r="T82" s="145"/>
    </row>
    <row r="83" spans="1:20" ht="13.5">
      <c r="A83" s="1"/>
      <c r="B83" s="15"/>
      <c r="C83" s="16" t="s">
        <v>149</v>
      </c>
      <c r="D83" s="1475">
        <f>SUM(E83:F83)</f>
        <v>3</v>
      </c>
      <c r="E83" s="1254">
        <v>3</v>
      </c>
      <c r="F83" s="1335">
        <v>0</v>
      </c>
      <c r="G83" s="217"/>
      <c r="H83" s="941" t="s">
        <v>589</v>
      </c>
      <c r="I83" s="484" t="s">
        <v>589</v>
      </c>
      <c r="J83" s="217"/>
      <c r="K83" s="1493">
        <f>SUM(M83:N83)+SUM(P83:Q83)</f>
        <v>0</v>
      </c>
      <c r="L83" s="1337"/>
      <c r="M83" s="1338">
        <v>-1</v>
      </c>
      <c r="N83" s="1338">
        <v>2</v>
      </c>
      <c r="O83" s="1334">
        <f>SUM(P83:Q83)</f>
        <v>-1</v>
      </c>
      <c r="P83" s="1254">
        <v>-1</v>
      </c>
      <c r="Q83" s="1335">
        <v>0</v>
      </c>
      <c r="R83" s="217"/>
      <c r="S83" s="1"/>
      <c r="T83" s="145"/>
    </row>
    <row r="84" spans="1:20" s="305" customFormat="1" ht="13.5">
      <c r="A84" s="55"/>
      <c r="B84" s="118"/>
      <c r="C84" s="131" t="s">
        <v>419</v>
      </c>
      <c r="D84" s="1678">
        <f>SUM(E84:F84)</f>
        <v>3</v>
      </c>
      <c r="E84" s="1300">
        <v>3</v>
      </c>
      <c r="F84" s="1355">
        <v>0</v>
      </c>
      <c r="G84" s="219"/>
      <c r="H84" s="1038" t="s">
        <v>589</v>
      </c>
      <c r="I84" s="599" t="s">
        <v>589</v>
      </c>
      <c r="J84" s="219"/>
      <c r="K84" s="1679">
        <f>SUM(M84:N84)+SUM(P84:Q84)</f>
        <v>0</v>
      </c>
      <c r="L84" s="1357"/>
      <c r="M84" s="1358">
        <v>0</v>
      </c>
      <c r="N84" s="1358">
        <v>0</v>
      </c>
      <c r="O84" s="1354">
        <f>SUM(P84:Q84)</f>
        <v>0</v>
      </c>
      <c r="P84" s="1300">
        <v>0</v>
      </c>
      <c r="Q84" s="1355">
        <v>0</v>
      </c>
      <c r="R84" s="219"/>
      <c r="S84" s="55"/>
      <c r="T84" s="384"/>
    </row>
    <row r="85" spans="1:20" ht="13.5">
      <c r="A85" s="1"/>
      <c r="B85" s="15"/>
      <c r="C85" s="146" t="s">
        <v>352</v>
      </c>
      <c r="D85" s="1339">
        <f>SUM(D81:D83)+D79</f>
        <v>523</v>
      </c>
      <c r="E85" s="1302">
        <f>SUM(E81:E83)+E79</f>
        <v>277</v>
      </c>
      <c r="F85" s="1340">
        <f>SUM(F81:F83)+F79</f>
        <v>246</v>
      </c>
      <c r="G85" s="1206"/>
      <c r="H85" s="1024">
        <f t="shared" si="21"/>
        <v>-0.08245614035087723</v>
      </c>
      <c r="I85" s="225">
        <f t="shared" si="21"/>
        <v>-0.007168458781361964</v>
      </c>
      <c r="J85" s="1206"/>
      <c r="K85" s="1340">
        <f>SUM(K81:K83)+K79</f>
        <v>1203</v>
      </c>
      <c r="L85" s="1538"/>
      <c r="M85" s="1340">
        <f>SUM(M81:M83)+M79</f>
        <v>385</v>
      </c>
      <c r="N85" s="1340">
        <f>SUM(N81:N83)+N79</f>
        <v>248</v>
      </c>
      <c r="O85" s="1339">
        <f>SUM(O81:O83)+O79</f>
        <v>570</v>
      </c>
      <c r="P85" s="1302">
        <f>SUM(P81:P83)+P79</f>
        <v>279</v>
      </c>
      <c r="Q85" s="1340">
        <f>SUM(Q81:Q83)+Q79</f>
        <v>291</v>
      </c>
      <c r="R85" s="216"/>
      <c r="S85" s="1"/>
      <c r="T85" s="145"/>
    </row>
    <row r="86" spans="1:20" ht="13.5">
      <c r="A86" s="1"/>
      <c r="B86" s="15"/>
      <c r="C86" s="16"/>
      <c r="D86" s="1531"/>
      <c r="E86" s="1532"/>
      <c r="F86" s="1533"/>
      <c r="G86" s="191"/>
      <c r="H86" s="1026"/>
      <c r="I86" s="463"/>
      <c r="J86" s="191"/>
      <c r="K86" s="1533"/>
      <c r="L86" s="1278"/>
      <c r="M86" s="1533"/>
      <c r="N86" s="1533"/>
      <c r="O86" s="1531"/>
      <c r="P86" s="1532"/>
      <c r="Q86" s="1533"/>
      <c r="R86" s="191"/>
      <c r="S86" s="1"/>
      <c r="T86" s="145"/>
    </row>
    <row r="87" spans="1:20" ht="14.25">
      <c r="A87" s="17"/>
      <c r="B87" s="18"/>
      <c r="C87" s="146" t="s">
        <v>72</v>
      </c>
      <c r="D87" s="1475">
        <f>SUM(E87:F87)</f>
        <v>2</v>
      </c>
      <c r="E87" s="1480">
        <v>1</v>
      </c>
      <c r="F87" s="1477">
        <v>1</v>
      </c>
      <c r="G87" s="217"/>
      <c r="H87" s="941">
        <f>D87/O87-1</f>
        <v>-0.6</v>
      </c>
      <c r="I87" s="484">
        <f>E87/P87-1</f>
        <v>0</v>
      </c>
      <c r="J87" s="217"/>
      <c r="K87" s="1493">
        <f>SUM(M87:N87)+SUM(P87:Q87)</f>
        <v>9</v>
      </c>
      <c r="L87" s="1278"/>
      <c r="M87" s="1485">
        <v>3</v>
      </c>
      <c r="N87" s="1485">
        <v>1</v>
      </c>
      <c r="O87" s="1475">
        <f>SUM(P87:Q87)</f>
        <v>5</v>
      </c>
      <c r="P87" s="1480">
        <v>1</v>
      </c>
      <c r="Q87" s="1477">
        <v>4</v>
      </c>
      <c r="R87" s="218"/>
      <c r="S87" s="17"/>
      <c r="T87" s="145"/>
    </row>
    <row r="88" spans="1:20" ht="14.25">
      <c r="A88" s="17"/>
      <c r="B88" s="18"/>
      <c r="C88" s="16"/>
      <c r="D88" s="1534"/>
      <c r="E88" s="1516"/>
      <c r="F88" s="1452"/>
      <c r="G88" s="191"/>
      <c r="H88" s="1027"/>
      <c r="I88" s="597"/>
      <c r="J88" s="191"/>
      <c r="K88" s="1452"/>
      <c r="L88" s="1278"/>
      <c r="M88" s="1452"/>
      <c r="N88" s="1452"/>
      <c r="O88" s="1534"/>
      <c r="P88" s="1516"/>
      <c r="Q88" s="1452"/>
      <c r="R88" s="191"/>
      <c r="S88" s="17"/>
      <c r="T88" s="145"/>
    </row>
    <row r="89" spans="1:20" ht="13.5">
      <c r="A89" s="1"/>
      <c r="B89" s="6"/>
      <c r="C89" s="146" t="s">
        <v>136</v>
      </c>
      <c r="D89" s="1535">
        <f>D73+D85+D87</f>
        <v>715</v>
      </c>
      <c r="E89" s="1536">
        <f>E73+E85+E87</f>
        <v>380</v>
      </c>
      <c r="F89" s="1537">
        <f>F73+F85+F87</f>
        <v>335</v>
      </c>
      <c r="G89" s="1207"/>
      <c r="H89" s="1028">
        <f>D89/O89-1</f>
        <v>-0.15083135391923985</v>
      </c>
      <c r="I89" s="507">
        <f>E89/P89-1</f>
        <v>-0.015544041450777257</v>
      </c>
      <c r="J89" s="1207"/>
      <c r="K89" s="1539">
        <f>K73+K85+K87</f>
        <v>1767</v>
      </c>
      <c r="L89" s="1540"/>
      <c r="M89" s="1541">
        <f>M73+M85+M87</f>
        <v>565</v>
      </c>
      <c r="N89" s="1541">
        <f>N73+N85+N87</f>
        <v>360</v>
      </c>
      <c r="O89" s="1535">
        <f>O73+O85+O87</f>
        <v>842</v>
      </c>
      <c r="P89" s="1536">
        <f>P73+P85+P87</f>
        <v>386</v>
      </c>
      <c r="Q89" s="1537">
        <f>Q73+Q85+Q87</f>
        <v>456</v>
      </c>
      <c r="R89" s="190"/>
      <c r="S89" s="1"/>
      <c r="T89" s="145"/>
    </row>
    <row r="90" spans="1:20" ht="13.5">
      <c r="A90" s="55"/>
      <c r="B90" s="118"/>
      <c r="C90" s="144" t="s">
        <v>137</v>
      </c>
      <c r="D90" s="574">
        <f>D89/Revenues!D74</f>
        <v>0.10802235987309261</v>
      </c>
      <c r="E90" s="556">
        <f>E89/Revenues!E74</f>
        <v>0.1135005973715651</v>
      </c>
      <c r="F90" s="557">
        <f>F89/Revenues!F74</f>
        <v>0.10241516355854478</v>
      </c>
      <c r="G90" s="220"/>
      <c r="H90" s="1029"/>
      <c r="I90" s="704"/>
      <c r="J90" s="220"/>
      <c r="K90" s="557">
        <f>K89/Revenues!K74</f>
        <v>0.1313656977176418</v>
      </c>
      <c r="L90" s="667"/>
      <c r="M90" s="557">
        <f>M89/Revenues!M74</f>
        <v>0.1687574671445639</v>
      </c>
      <c r="N90" s="557">
        <f>N89/Revenues!N74</f>
        <v>0.10885999395222255</v>
      </c>
      <c r="O90" s="574">
        <f>O89/Revenues!O74</f>
        <v>0.1238964096527369</v>
      </c>
      <c r="P90" s="556">
        <f>P89/Revenues!P74</f>
        <v>0.11326291079812206</v>
      </c>
      <c r="Q90" s="557">
        <f>Q89/Revenues!Q74</f>
        <v>0.1345926800472255</v>
      </c>
      <c r="R90" s="220"/>
      <c r="S90" s="55"/>
      <c r="T90" s="145"/>
    </row>
    <row r="91" spans="1:20" ht="14.25">
      <c r="A91" s="1"/>
      <c r="B91" s="6"/>
      <c r="C91" s="132"/>
      <c r="D91" s="436"/>
      <c r="E91" s="434"/>
      <c r="F91" s="435"/>
      <c r="G91" s="190"/>
      <c r="H91" s="942"/>
      <c r="I91" s="427"/>
      <c r="J91" s="190"/>
      <c r="K91" s="435"/>
      <c r="L91" s="430"/>
      <c r="M91" s="435"/>
      <c r="N91" s="435"/>
      <c r="O91" s="436"/>
      <c r="P91" s="434"/>
      <c r="Q91" s="435"/>
      <c r="R91" s="190"/>
      <c r="S91" s="1"/>
      <c r="T91" s="145"/>
    </row>
    <row r="92" spans="1:20" ht="9" customHeight="1">
      <c r="A92" s="1"/>
      <c r="B92" s="2"/>
      <c r="C92" s="3"/>
      <c r="D92" s="3"/>
      <c r="E92" s="3"/>
      <c r="F92" s="3"/>
      <c r="G92" s="3"/>
      <c r="H92" s="3"/>
      <c r="I92" s="152"/>
      <c r="J92" s="3"/>
      <c r="K92" s="3"/>
      <c r="L92" s="3"/>
      <c r="M92" s="3"/>
      <c r="N92" s="3"/>
      <c r="O92" s="3"/>
      <c r="P92" s="3"/>
      <c r="Q92" s="3"/>
      <c r="R92" s="3"/>
      <c r="S92" s="1"/>
      <c r="T92" s="145"/>
    </row>
    <row r="93" spans="1:20" ht="13.5">
      <c r="A93" s="133"/>
      <c r="B93" s="77" t="s">
        <v>413</v>
      </c>
      <c r="C93" s="130"/>
      <c r="D93" s="938"/>
      <c r="E93" s="133"/>
      <c r="F93" s="130"/>
      <c r="G93" s="133"/>
      <c r="H93" s="130"/>
      <c r="I93" s="382"/>
      <c r="J93" s="133"/>
      <c r="K93" s="130"/>
      <c r="L93" s="133"/>
      <c r="M93" s="130"/>
      <c r="N93" s="130"/>
      <c r="O93" s="938"/>
      <c r="P93" s="133"/>
      <c r="Q93" s="130"/>
      <c r="R93" s="143"/>
      <c r="S93" s="143"/>
      <c r="T93" s="145"/>
    </row>
    <row r="94" spans="1:20" ht="9" customHeight="1">
      <c r="A94" s="1"/>
      <c r="B94" s="2"/>
      <c r="C94" s="3"/>
      <c r="D94" s="3"/>
      <c r="E94" s="3"/>
      <c r="F94" s="3"/>
      <c r="G94" s="3"/>
      <c r="H94" s="3"/>
      <c r="I94" s="152"/>
      <c r="J94" s="3"/>
      <c r="K94" s="3"/>
      <c r="L94" s="3"/>
      <c r="M94" s="3"/>
      <c r="N94" s="3"/>
      <c r="O94" s="3"/>
      <c r="P94" s="3"/>
      <c r="Q94" s="3"/>
      <c r="R94" s="3"/>
      <c r="S94" s="1"/>
      <c r="T94" s="145"/>
    </row>
    <row r="95" spans="1:20" ht="15.75">
      <c r="A95" s="4"/>
      <c r="B95" s="5"/>
      <c r="C95" s="232" t="s">
        <v>355</v>
      </c>
      <c r="D95" s="10" t="s">
        <v>554</v>
      </c>
      <c r="E95" s="162" t="s">
        <v>552</v>
      </c>
      <c r="F95" s="13" t="s">
        <v>416</v>
      </c>
      <c r="G95" s="407"/>
      <c r="H95" s="10" t="s">
        <v>555</v>
      </c>
      <c r="I95" s="868" t="s">
        <v>555</v>
      </c>
      <c r="J95" s="187"/>
      <c r="K95" s="13">
        <v>2009</v>
      </c>
      <c r="L95" s="407"/>
      <c r="M95" s="13" t="s">
        <v>396</v>
      </c>
      <c r="N95" s="13" t="s">
        <v>382</v>
      </c>
      <c r="O95" s="10" t="s">
        <v>553</v>
      </c>
      <c r="P95" s="162" t="s">
        <v>370</v>
      </c>
      <c r="Q95" s="13" t="s">
        <v>162</v>
      </c>
      <c r="R95" s="187"/>
      <c r="S95" s="4"/>
      <c r="T95" s="145"/>
    </row>
    <row r="96" spans="1:20" ht="14.25">
      <c r="A96" s="1"/>
      <c r="B96" s="6"/>
      <c r="C96" s="236" t="s">
        <v>356</v>
      </c>
      <c r="D96" s="10"/>
      <c r="E96" s="162"/>
      <c r="F96" s="14"/>
      <c r="G96" s="208"/>
      <c r="H96" s="10" t="s">
        <v>556</v>
      </c>
      <c r="I96" s="869" t="s">
        <v>557</v>
      </c>
      <c r="J96" s="215"/>
      <c r="K96" s="13"/>
      <c r="L96" s="208"/>
      <c r="M96" s="13"/>
      <c r="N96" s="14"/>
      <c r="O96" s="10"/>
      <c r="P96" s="162"/>
      <c r="Q96" s="14"/>
      <c r="R96" s="215"/>
      <c r="S96" s="1"/>
      <c r="T96" s="145"/>
    </row>
    <row r="97" spans="1:20" ht="14.25">
      <c r="A97" s="1"/>
      <c r="B97" s="6"/>
      <c r="C97" s="14"/>
      <c r="D97" s="625"/>
      <c r="E97" s="626"/>
      <c r="F97" s="606"/>
      <c r="G97" s="188"/>
      <c r="H97" s="625"/>
      <c r="I97" s="858"/>
      <c r="J97" s="188"/>
      <c r="K97" s="606"/>
      <c r="L97" s="440"/>
      <c r="M97" s="606"/>
      <c r="N97" s="606"/>
      <c r="O97" s="625"/>
      <c r="P97" s="626"/>
      <c r="Q97" s="606"/>
      <c r="R97" s="188"/>
      <c r="S97" s="1"/>
      <c r="T97" s="145"/>
    </row>
    <row r="98" spans="1:20" ht="14.25">
      <c r="A98" s="1"/>
      <c r="B98" s="15"/>
      <c r="C98" s="69" t="s">
        <v>357</v>
      </c>
      <c r="D98" s="575">
        <f>SUM(D99:D100)</f>
        <v>13.75</v>
      </c>
      <c r="E98" s="558">
        <f>SUM(E99:E100)</f>
        <v>13.75</v>
      </c>
      <c r="F98" s="1154">
        <f>SUM(F99:F100)</f>
        <v>13.299999999999999</v>
      </c>
      <c r="G98" s="217"/>
      <c r="H98" s="1002">
        <f aca="true" t="shared" si="22" ref="H98:I100">D98/O98-1</f>
        <v>0.08012568735271008</v>
      </c>
      <c r="I98" s="494">
        <f t="shared" si="22"/>
        <v>0.08012568735271008</v>
      </c>
      <c r="J98" s="860"/>
      <c r="K98" s="1154">
        <f>SUM(K99:K100)</f>
        <v>13.16</v>
      </c>
      <c r="L98" s="440"/>
      <c r="M98" s="559">
        <f>SUM(M99:M100)</f>
        <v>13.16</v>
      </c>
      <c r="N98" s="559">
        <f>SUM(N99:N100)</f>
        <v>13.16</v>
      </c>
      <c r="O98" s="575">
        <f>SUM(O99:O100)</f>
        <v>12.73</v>
      </c>
      <c r="P98" s="558">
        <f>SUM(P99:P100)</f>
        <v>12.73</v>
      </c>
      <c r="Q98" s="1154">
        <f>SUM(Q99:Q100)</f>
        <v>12.959999999999999</v>
      </c>
      <c r="R98" s="217"/>
      <c r="S98" s="1"/>
      <c r="T98" s="145"/>
    </row>
    <row r="99" spans="1:20" ht="13.5">
      <c r="A99" s="1"/>
      <c r="B99" s="15"/>
      <c r="C99" s="72" t="s">
        <v>358</v>
      </c>
      <c r="D99" s="1082">
        <f>E99</f>
        <v>11.75</v>
      </c>
      <c r="E99" s="560">
        <v>11.75</v>
      </c>
      <c r="F99" s="1155">
        <v>11.61</v>
      </c>
      <c r="G99" s="217"/>
      <c r="H99" s="941">
        <f t="shared" si="22"/>
        <v>0.10018726591760307</v>
      </c>
      <c r="I99" s="484">
        <f t="shared" si="22"/>
        <v>0.10018726591760307</v>
      </c>
      <c r="J99" s="217"/>
      <c r="K99" s="1748">
        <f>M99</f>
        <v>11.6</v>
      </c>
      <c r="L99" s="897"/>
      <c r="M99" s="561">
        <v>11.6</v>
      </c>
      <c r="N99" s="561">
        <v>11.56</v>
      </c>
      <c r="O99" s="1082">
        <f>P99</f>
        <v>10.68</v>
      </c>
      <c r="P99" s="560">
        <v>10.68</v>
      </c>
      <c r="Q99" s="1155">
        <v>10.62</v>
      </c>
      <c r="R99" s="217"/>
      <c r="S99" s="1"/>
      <c r="T99" s="145"/>
    </row>
    <row r="100" spans="1:20" ht="13.5">
      <c r="A100" s="1"/>
      <c r="B100" s="15"/>
      <c r="C100" s="72" t="s">
        <v>359</v>
      </c>
      <c r="D100" s="1082">
        <f>E100</f>
        <v>2</v>
      </c>
      <c r="E100" s="560">
        <v>2</v>
      </c>
      <c r="F100" s="1155">
        <v>1.69</v>
      </c>
      <c r="G100" s="217"/>
      <c r="H100" s="941">
        <f t="shared" si="22"/>
        <v>-0.024390243902438935</v>
      </c>
      <c r="I100" s="484">
        <f t="shared" si="22"/>
        <v>-0.024390243902438935</v>
      </c>
      <c r="J100" s="217"/>
      <c r="K100" s="1748">
        <f>M100</f>
        <v>1.56</v>
      </c>
      <c r="L100" s="897"/>
      <c r="M100" s="561">
        <v>1.56</v>
      </c>
      <c r="N100" s="561">
        <v>1.6</v>
      </c>
      <c r="O100" s="1082">
        <f>P100</f>
        <v>2.05</v>
      </c>
      <c r="P100" s="560">
        <v>2.05</v>
      </c>
      <c r="Q100" s="1155">
        <v>2.34</v>
      </c>
      <c r="R100" s="217"/>
      <c r="S100" s="1"/>
      <c r="T100" s="145"/>
    </row>
    <row r="101" spans="1:20" ht="14.25">
      <c r="A101" s="1"/>
      <c r="B101" s="15"/>
      <c r="C101" s="402"/>
      <c r="D101" s="862"/>
      <c r="E101" s="698"/>
      <c r="F101" s="863"/>
      <c r="G101" s="216"/>
      <c r="H101" s="1067"/>
      <c r="I101" s="861"/>
      <c r="J101" s="216"/>
      <c r="K101" s="863"/>
      <c r="L101" s="12"/>
      <c r="M101" s="863"/>
      <c r="N101" s="863"/>
      <c r="O101" s="862"/>
      <c r="P101" s="698"/>
      <c r="Q101" s="863"/>
      <c r="R101" s="216"/>
      <c r="S101" s="1"/>
      <c r="T101" s="145"/>
    </row>
    <row r="102" spans="1:20" ht="14.25">
      <c r="A102" s="1"/>
      <c r="B102" s="15"/>
      <c r="C102" s="69" t="s">
        <v>360</v>
      </c>
      <c r="D102" s="577">
        <f>SUM(D103:D104)</f>
        <v>0.21000000000000002</v>
      </c>
      <c r="E102" s="564">
        <f>SUM(E103:E104)</f>
        <v>0.21000000000000002</v>
      </c>
      <c r="F102" s="1156">
        <f>SUM(F103:F104)</f>
        <v>0.22</v>
      </c>
      <c r="G102" s="216"/>
      <c r="H102" s="1002">
        <f aca="true" t="shared" si="23" ref="H102:I104">D102/O102-1</f>
        <v>-0.6956521739130435</v>
      </c>
      <c r="I102" s="494">
        <f t="shared" si="23"/>
        <v>-0.6956521739130435</v>
      </c>
      <c r="J102" s="864"/>
      <c r="K102" s="1156">
        <f>SUM(K103:K104)</f>
        <v>0.21000000000000002</v>
      </c>
      <c r="L102" s="440"/>
      <c r="M102" s="565">
        <f>SUM(M103:M104)</f>
        <v>0.21000000000000002</v>
      </c>
      <c r="N102" s="565">
        <f>SUM(N103:N104)</f>
        <v>0.9400000000000001</v>
      </c>
      <c r="O102" s="577">
        <f>SUM(O103:O104)</f>
        <v>0.6900000000000001</v>
      </c>
      <c r="P102" s="564">
        <f>SUM(P103:P104)</f>
        <v>0.6900000000000001</v>
      </c>
      <c r="Q102" s="1156">
        <f>SUM(Q103:Q104)</f>
        <v>0.5900000000000001</v>
      </c>
      <c r="R102" s="216"/>
      <c r="S102" s="1"/>
      <c r="T102" s="145"/>
    </row>
    <row r="103" spans="1:20" ht="15">
      <c r="A103" s="1"/>
      <c r="B103" s="15"/>
      <c r="C103" s="72" t="s">
        <v>361</v>
      </c>
      <c r="D103" s="1082">
        <f>E103</f>
        <v>0.17</v>
      </c>
      <c r="E103" s="560">
        <v>0.17</v>
      </c>
      <c r="F103" s="1155">
        <v>0.16</v>
      </c>
      <c r="G103" s="217"/>
      <c r="H103" s="941">
        <f t="shared" si="23"/>
        <v>0.2142857142857142</v>
      </c>
      <c r="I103" s="484">
        <f t="shared" si="23"/>
        <v>0.2142857142857142</v>
      </c>
      <c r="J103" s="217"/>
      <c r="K103" s="1748">
        <f>M103</f>
        <v>0.16</v>
      </c>
      <c r="L103" s="897"/>
      <c r="M103" s="561">
        <v>0.16</v>
      </c>
      <c r="N103" s="561">
        <v>0.15</v>
      </c>
      <c r="O103" s="1082">
        <f>P103</f>
        <v>0.14</v>
      </c>
      <c r="P103" s="560">
        <v>0.14</v>
      </c>
      <c r="Q103" s="1155">
        <v>0.14</v>
      </c>
      <c r="R103" s="217"/>
      <c r="S103" s="1"/>
      <c r="T103" s="145"/>
    </row>
    <row r="104" spans="1:20" ht="13.5">
      <c r="A104" s="1"/>
      <c r="B104" s="15"/>
      <c r="C104" s="72" t="s">
        <v>362</v>
      </c>
      <c r="D104" s="1082">
        <f>E104</f>
        <v>0.04</v>
      </c>
      <c r="E104" s="560">
        <v>0.04</v>
      </c>
      <c r="F104" s="1155">
        <v>0.06</v>
      </c>
      <c r="G104" s="217"/>
      <c r="H104" s="941">
        <f t="shared" si="23"/>
        <v>-0.9272727272727272</v>
      </c>
      <c r="I104" s="484">
        <f t="shared" si="23"/>
        <v>-0.9272727272727272</v>
      </c>
      <c r="J104" s="217"/>
      <c r="K104" s="1748">
        <f>M104</f>
        <v>0.05</v>
      </c>
      <c r="L104" s="897"/>
      <c r="M104" s="561">
        <v>0.05</v>
      </c>
      <c r="N104" s="561">
        <v>0.79</v>
      </c>
      <c r="O104" s="1082">
        <f>P104</f>
        <v>0.55</v>
      </c>
      <c r="P104" s="560">
        <v>0.55</v>
      </c>
      <c r="Q104" s="1155">
        <v>0.45</v>
      </c>
      <c r="R104" s="217"/>
      <c r="S104" s="1"/>
      <c r="T104" s="145"/>
    </row>
    <row r="105" spans="1:20" ht="14.25">
      <c r="A105" s="1"/>
      <c r="B105" s="15"/>
      <c r="C105" s="72"/>
      <c r="D105" s="576"/>
      <c r="E105" s="562"/>
      <c r="F105" s="563"/>
      <c r="G105" s="217"/>
      <c r="H105" s="428"/>
      <c r="I105" s="224"/>
      <c r="J105" s="217"/>
      <c r="K105" s="563"/>
      <c r="L105" s="12"/>
      <c r="M105" s="563"/>
      <c r="N105" s="563"/>
      <c r="O105" s="576"/>
      <c r="P105" s="562"/>
      <c r="Q105" s="563"/>
      <c r="R105" s="217"/>
      <c r="S105" s="1"/>
      <c r="T105" s="145"/>
    </row>
    <row r="106" spans="1:20" ht="15">
      <c r="A106" s="1"/>
      <c r="B106" s="15"/>
      <c r="C106" s="69" t="s">
        <v>412</v>
      </c>
      <c r="D106" s="1772">
        <f>E106</f>
        <v>-0.21</v>
      </c>
      <c r="E106" s="1771">
        <v>-0.21</v>
      </c>
      <c r="F106" s="1157">
        <v>0.25</v>
      </c>
      <c r="G106" s="217"/>
      <c r="H106" s="992" t="s">
        <v>589</v>
      </c>
      <c r="I106" s="494" t="s">
        <v>589</v>
      </c>
      <c r="J106" s="217"/>
      <c r="K106" s="1749">
        <f>M106</f>
        <v>0.45</v>
      </c>
      <c r="L106" s="441"/>
      <c r="M106" s="567">
        <v>0.45</v>
      </c>
      <c r="N106" s="567">
        <v>0.44</v>
      </c>
      <c r="O106" s="1083">
        <f>P106</f>
        <v>0.32</v>
      </c>
      <c r="P106" s="566">
        <v>0.32</v>
      </c>
      <c r="Q106" s="1157">
        <v>0.08</v>
      </c>
      <c r="R106" s="217"/>
      <c r="S106" s="1"/>
      <c r="T106" s="145"/>
    </row>
    <row r="107" spans="1:20" ht="13.5">
      <c r="A107" s="55"/>
      <c r="B107" s="118"/>
      <c r="C107" s="621"/>
      <c r="D107" s="611"/>
      <c r="E107" s="612"/>
      <c r="F107" s="613"/>
      <c r="G107" s="219"/>
      <c r="H107" s="1027"/>
      <c r="I107" s="597"/>
      <c r="J107" s="219"/>
      <c r="K107" s="613"/>
      <c r="L107" s="429"/>
      <c r="M107" s="613"/>
      <c r="N107" s="613"/>
      <c r="O107" s="611"/>
      <c r="P107" s="612"/>
      <c r="Q107" s="613"/>
      <c r="R107" s="219"/>
      <c r="S107" s="55"/>
      <c r="T107" s="145"/>
    </row>
    <row r="108" spans="1:20" ht="13.5">
      <c r="A108" s="55"/>
      <c r="B108" s="118"/>
      <c r="C108" s="150" t="s">
        <v>363</v>
      </c>
      <c r="D108" s="1083">
        <f>D98+D102+D106</f>
        <v>13.75</v>
      </c>
      <c r="E108" s="614">
        <f>SUM(E98+E102+E106)</f>
        <v>13.75</v>
      </c>
      <c r="F108" s="1158">
        <f>F106+F102+F98</f>
        <v>13.77</v>
      </c>
      <c r="G108" s="219"/>
      <c r="H108" s="992">
        <f>D108/O108-1</f>
        <v>0.0007278020378456151</v>
      </c>
      <c r="I108" s="616">
        <f>E108/P108-1</f>
        <v>0.0007278020378456151</v>
      </c>
      <c r="J108" s="219"/>
      <c r="K108" s="1749">
        <f>K98+K102+K106</f>
        <v>13.82</v>
      </c>
      <c r="L108" s="898"/>
      <c r="M108" s="615">
        <f>M98+M102+M106</f>
        <v>13.82</v>
      </c>
      <c r="N108" s="615">
        <f>N98+N102+N106</f>
        <v>14.54</v>
      </c>
      <c r="O108" s="1083">
        <f>O98+O102+O106</f>
        <v>13.74</v>
      </c>
      <c r="P108" s="614">
        <f>P98+P102+P106</f>
        <v>13.74</v>
      </c>
      <c r="Q108" s="1158">
        <f>Q98+Q102+Q106</f>
        <v>13.629999999999999</v>
      </c>
      <c r="R108" s="219"/>
      <c r="S108" s="55"/>
      <c r="T108" s="145"/>
    </row>
    <row r="109" spans="1:20" ht="13.5">
      <c r="A109" s="1"/>
      <c r="B109" s="15"/>
      <c r="C109" s="403" t="s">
        <v>364</v>
      </c>
      <c r="D109" s="617">
        <f>E109</f>
        <v>0.93</v>
      </c>
      <c r="E109" s="618">
        <v>0.93</v>
      </c>
      <c r="F109" s="619">
        <v>0.93</v>
      </c>
      <c r="G109" s="217"/>
      <c r="H109" s="1029">
        <f>D109/O109-1</f>
        <v>-0.4529411764705882</v>
      </c>
      <c r="I109" s="620">
        <f>E109/P109-1</f>
        <v>-0.4529411764705882</v>
      </c>
      <c r="J109" s="217"/>
      <c r="K109" s="619">
        <f>M109</f>
        <v>0.92</v>
      </c>
      <c r="L109" s="898"/>
      <c r="M109" s="619">
        <v>0.92</v>
      </c>
      <c r="N109" s="619">
        <v>0.82</v>
      </c>
      <c r="O109" s="617">
        <f>P109</f>
        <v>1.7</v>
      </c>
      <c r="P109" s="618">
        <v>1.7</v>
      </c>
      <c r="Q109" s="619">
        <v>1.17</v>
      </c>
      <c r="R109" s="217"/>
      <c r="S109" s="1"/>
      <c r="T109" s="145"/>
    </row>
    <row r="110" spans="1:20" ht="14.25">
      <c r="A110" s="1"/>
      <c r="B110" s="15"/>
      <c r="C110" s="72"/>
      <c r="D110" s="576"/>
      <c r="E110" s="562"/>
      <c r="F110" s="563"/>
      <c r="G110" s="216"/>
      <c r="H110" s="428"/>
      <c r="I110" s="516"/>
      <c r="J110" s="216"/>
      <c r="K110" s="563"/>
      <c r="L110" s="12"/>
      <c r="M110" s="563"/>
      <c r="N110" s="563"/>
      <c r="O110" s="576"/>
      <c r="P110" s="562"/>
      <c r="Q110" s="563"/>
      <c r="R110" s="216"/>
      <c r="S110" s="1"/>
      <c r="T110" s="145"/>
    </row>
    <row r="111" spans="1:20" ht="13.5">
      <c r="A111" s="1"/>
      <c r="B111" s="15"/>
      <c r="C111" s="69" t="s">
        <v>365</v>
      </c>
      <c r="D111" s="1084">
        <f>E111</f>
        <v>1.62</v>
      </c>
      <c r="E111" s="570">
        <v>1.62</v>
      </c>
      <c r="F111" s="1159">
        <v>2.37</v>
      </c>
      <c r="G111" s="191"/>
      <c r="H111" s="993">
        <f>D111/O111-1</f>
        <v>-0.1562499999999999</v>
      </c>
      <c r="I111" s="658">
        <f>E111/P111-1</f>
        <v>-0.1562499999999999</v>
      </c>
      <c r="J111" s="191"/>
      <c r="K111" s="1750">
        <f>M111</f>
        <v>2.69</v>
      </c>
      <c r="L111" s="899"/>
      <c r="M111" s="571">
        <v>2.69</v>
      </c>
      <c r="N111" s="571">
        <v>2.81</v>
      </c>
      <c r="O111" s="1084">
        <f>P111</f>
        <v>1.92</v>
      </c>
      <c r="P111" s="570">
        <v>1.92</v>
      </c>
      <c r="Q111" s="1159">
        <v>1.95</v>
      </c>
      <c r="R111" s="191"/>
      <c r="S111" s="1"/>
      <c r="T111" s="145"/>
    </row>
    <row r="112" spans="1:20" ht="14.25">
      <c r="A112" s="17"/>
      <c r="B112" s="18"/>
      <c r="C112" s="401" t="s">
        <v>366</v>
      </c>
      <c r="D112" s="578">
        <f>D108-D111</f>
        <v>12.129999999999999</v>
      </c>
      <c r="E112" s="568">
        <f>E108-E111</f>
        <v>12.129999999999999</v>
      </c>
      <c r="F112" s="569">
        <f>F108-F111</f>
        <v>11.399999999999999</v>
      </c>
      <c r="G112" s="218"/>
      <c r="H112" s="1170">
        <f>D112/O112-1</f>
        <v>0.026226734348561598</v>
      </c>
      <c r="I112" s="412">
        <f>E112/P112-1</f>
        <v>0.026226734348561598</v>
      </c>
      <c r="J112" s="218"/>
      <c r="K112" s="569">
        <f>K108-K111</f>
        <v>11.13</v>
      </c>
      <c r="L112" s="430"/>
      <c r="M112" s="569">
        <f>M108-M111</f>
        <v>11.13</v>
      </c>
      <c r="N112" s="569">
        <f>N108-N111</f>
        <v>11.729999999999999</v>
      </c>
      <c r="O112" s="578">
        <f>O108-O111</f>
        <v>11.82</v>
      </c>
      <c r="P112" s="568">
        <f>P108-P111</f>
        <v>11.82</v>
      </c>
      <c r="Q112" s="569">
        <f>Q108-Q111</f>
        <v>11.68</v>
      </c>
      <c r="R112" s="218"/>
      <c r="S112" s="17"/>
      <c r="T112" s="145"/>
    </row>
    <row r="113" spans="1:20" ht="14.25">
      <c r="A113" s="17"/>
      <c r="B113" s="18"/>
      <c r="C113" s="16"/>
      <c r="D113" s="579"/>
      <c r="E113" s="572"/>
      <c r="F113" s="573"/>
      <c r="G113" s="191"/>
      <c r="H113" s="579"/>
      <c r="I113" s="419"/>
      <c r="J113" s="191"/>
      <c r="K113" s="573"/>
      <c r="L113" s="12"/>
      <c r="M113" s="573"/>
      <c r="N113" s="573"/>
      <c r="O113" s="579"/>
      <c r="P113" s="572"/>
      <c r="Q113" s="573"/>
      <c r="R113" s="191"/>
      <c r="S113" s="17"/>
      <c r="T113" s="145"/>
    </row>
    <row r="114" spans="1:20" ht="9" customHeight="1">
      <c r="A114" s="1"/>
      <c r="B114" s="2"/>
      <c r="C114" s="3"/>
      <c r="D114" s="3"/>
      <c r="E114" s="3"/>
      <c r="F114" s="3"/>
      <c r="G114" s="3"/>
      <c r="H114" s="3"/>
      <c r="I114" s="152"/>
      <c r="J114" s="3"/>
      <c r="K114" s="3"/>
      <c r="L114" s="3"/>
      <c r="M114" s="3"/>
      <c r="N114" s="3"/>
      <c r="O114" s="3"/>
      <c r="P114" s="3"/>
      <c r="Q114" s="3"/>
      <c r="R114" s="3"/>
      <c r="S114" s="1"/>
      <c r="T114" s="145"/>
    </row>
    <row r="115" spans="1:20" s="147" customFormat="1" ht="12.75">
      <c r="A115" s="133"/>
      <c r="B115" s="77" t="s">
        <v>367</v>
      </c>
      <c r="C115" s="77"/>
      <c r="D115" s="908"/>
      <c r="E115" s="133"/>
      <c r="F115" s="77"/>
      <c r="G115" s="133"/>
      <c r="H115" s="77"/>
      <c r="I115" s="382"/>
      <c r="J115" s="133"/>
      <c r="K115" s="77"/>
      <c r="L115" s="133"/>
      <c r="M115" s="77"/>
      <c r="N115" s="77"/>
      <c r="O115" s="908"/>
      <c r="P115" s="133"/>
      <c r="Q115" s="77"/>
      <c r="R115" s="143"/>
      <c r="S115" s="143"/>
      <c r="T115" s="699"/>
    </row>
    <row r="116" spans="1:20" s="147" customFormat="1" ht="12.75">
      <c r="A116" s="133"/>
      <c r="B116" s="77" t="s">
        <v>564</v>
      </c>
      <c r="C116" s="77"/>
      <c r="D116" s="908"/>
      <c r="E116" s="133"/>
      <c r="F116" s="77"/>
      <c r="G116" s="133"/>
      <c r="H116" s="77"/>
      <c r="I116" s="382"/>
      <c r="J116" s="133"/>
      <c r="K116" s="77"/>
      <c r="L116" s="133"/>
      <c r="M116" s="77"/>
      <c r="N116" s="77"/>
      <c r="O116" s="908"/>
      <c r="P116" s="133"/>
      <c r="Q116" s="77"/>
      <c r="R116" s="143"/>
      <c r="S116" s="143"/>
      <c r="T116" s="699"/>
    </row>
    <row r="117" spans="1:20" s="147" customFormat="1" ht="12.75">
      <c r="A117" s="133"/>
      <c r="B117" s="77" t="s">
        <v>498</v>
      </c>
      <c r="C117" s="77"/>
      <c r="D117" s="908"/>
      <c r="E117" s="133"/>
      <c r="F117" s="77"/>
      <c r="G117" s="133"/>
      <c r="H117" s="77"/>
      <c r="I117" s="382"/>
      <c r="J117" s="133"/>
      <c r="K117" s="77"/>
      <c r="L117" s="133"/>
      <c r="M117" s="77"/>
      <c r="N117" s="77"/>
      <c r="O117" s="908"/>
      <c r="P117" s="133"/>
      <c r="Q117" s="77"/>
      <c r="R117" s="143"/>
      <c r="S117" s="143"/>
      <c r="T117" s="699"/>
    </row>
    <row r="118" spans="11:20" ht="12.75">
      <c r="K118" s="1022"/>
      <c r="R118" s="145"/>
      <c r="S118" s="145"/>
      <c r="T118" s="145"/>
    </row>
    <row r="119" spans="8:20" ht="12.75">
      <c r="H119" s="1004"/>
      <c r="I119" s="418"/>
      <c r="K119" s="1022"/>
      <c r="R119" s="145"/>
      <c r="S119" s="145"/>
      <c r="T119" s="145"/>
    </row>
    <row r="120" spans="11:20" ht="12.75">
      <c r="K120" s="1022"/>
      <c r="R120" s="145"/>
      <c r="S120" s="145"/>
      <c r="T120" s="145"/>
    </row>
    <row r="121" spans="11:20" ht="12.75">
      <c r="K121" s="1022"/>
      <c r="R121" s="145"/>
      <c r="S121" s="145"/>
      <c r="T121" s="145"/>
    </row>
    <row r="122" spans="11:20" ht="12.75">
      <c r="K122" s="1022"/>
      <c r="R122" s="145"/>
      <c r="S122" s="145"/>
      <c r="T122" s="145"/>
    </row>
    <row r="123" spans="11:20" ht="12.75">
      <c r="K123" s="1022"/>
      <c r="R123" s="145"/>
      <c r="S123" s="145"/>
      <c r="T123" s="145"/>
    </row>
    <row r="124" spans="11:20" ht="12.75">
      <c r="K124" s="1022"/>
      <c r="R124" s="145"/>
      <c r="S124" s="145"/>
      <c r="T124" s="145"/>
    </row>
    <row r="125" spans="11:20" ht="12.75">
      <c r="K125" s="1022"/>
      <c r="R125" s="145"/>
      <c r="S125" s="145"/>
      <c r="T125" s="145"/>
    </row>
    <row r="126" spans="11:20" ht="12.75">
      <c r="K126" s="1022"/>
      <c r="R126" s="145"/>
      <c r="S126" s="145"/>
      <c r="T126" s="145"/>
    </row>
    <row r="127" spans="11:20" ht="12.75">
      <c r="K127" s="1022"/>
      <c r="R127" s="145"/>
      <c r="S127" s="145"/>
      <c r="T127" s="145"/>
    </row>
    <row r="128" spans="11:20" ht="12.75">
      <c r="K128" s="1022"/>
      <c r="R128" s="145"/>
      <c r="S128" s="145"/>
      <c r="T128" s="145"/>
    </row>
    <row r="129" spans="11:20" ht="12.75">
      <c r="K129" s="1022"/>
      <c r="R129" s="145"/>
      <c r="S129" s="145"/>
      <c r="T129" s="145"/>
    </row>
    <row r="130" spans="11:20" ht="12.75">
      <c r="K130" s="1022"/>
      <c r="R130" s="145"/>
      <c r="S130" s="145"/>
      <c r="T130" s="145"/>
    </row>
    <row r="131" spans="11:20" ht="12.75">
      <c r="K131" s="1022"/>
      <c r="R131" s="145"/>
      <c r="S131" s="145"/>
      <c r="T131" s="145"/>
    </row>
    <row r="132" spans="11:20" ht="12.75">
      <c r="K132" s="1022"/>
      <c r="R132" s="145"/>
      <c r="S132" s="145"/>
      <c r="T132" s="145"/>
    </row>
    <row r="133" spans="11:20" ht="12.75">
      <c r="K133" s="1022"/>
      <c r="R133" s="145"/>
      <c r="S133" s="145"/>
      <c r="T133" s="145"/>
    </row>
    <row r="134" ht="12.75">
      <c r="K134" s="1022"/>
    </row>
    <row r="135" ht="12.75">
      <c r="K135" s="1022"/>
    </row>
    <row r="136" ht="12.75">
      <c r="K136" s="1022"/>
    </row>
    <row r="137" ht="12.75">
      <c r="K137" s="1022"/>
    </row>
    <row r="138" ht="12.75">
      <c r="K138" s="1022"/>
    </row>
    <row r="139" ht="12.75">
      <c r="K139" s="1022"/>
    </row>
    <row r="140" ht="12.75">
      <c r="K140" s="1022"/>
    </row>
    <row r="141" ht="12.75">
      <c r="K141" s="1022"/>
    </row>
    <row r="142" ht="12.75">
      <c r="K142" s="1022"/>
    </row>
    <row r="143" ht="12.75">
      <c r="K143" s="1022"/>
    </row>
    <row r="144" ht="12.75">
      <c r="K144" s="1022"/>
    </row>
    <row r="145" ht="12.75">
      <c r="K145" s="1022"/>
    </row>
  </sheetData>
  <sheetProtection password="8355" sheet="1"/>
  <printOptions horizontalCentered="1"/>
  <pageMargins left="0.75" right="0.75" top="1" bottom="1" header="0.5" footer="0.5"/>
  <pageSetup fitToHeight="2" horizontalDpi="600" verticalDpi="600" orientation="portrait" paperSize="9" scale="51" r:id="rId1"/>
  <headerFooter alignWithMargins="0">
    <oddFooter>&amp;L&amp;8KPN Investor Relations&amp;C&amp;8&amp;A&amp;R&amp;8Q2 2010</oddFooter>
  </headerFooter>
  <rowBreaks count="1" manualBreakCount="1">
    <brk id="65" max="18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2.75"/>
  <cols>
    <col min="1" max="1" width="1.7109375" style="311" customWidth="1"/>
    <col min="2" max="2" width="0.85546875" style="311" customWidth="1"/>
    <col min="3" max="3" width="10.8515625" style="311" customWidth="1"/>
    <col min="4" max="4" width="7.7109375" style="311" customWidth="1"/>
    <col min="5" max="5" width="8.7109375" style="311" customWidth="1"/>
    <col min="6" max="6" width="8.8515625" style="365" customWidth="1"/>
    <col min="7" max="7" width="14.8515625" style="365" customWidth="1"/>
    <col min="8" max="8" width="9.00390625" style="366" bestFit="1" customWidth="1"/>
    <col min="9" max="9" width="6.8515625" style="367" bestFit="1" customWidth="1"/>
    <col min="10" max="10" width="10.7109375" style="311" customWidth="1"/>
    <col min="11" max="11" width="11.00390625" style="311" bestFit="1" customWidth="1"/>
    <col min="12" max="12" width="11.7109375" style="311" customWidth="1"/>
    <col min="13" max="13" width="13.7109375" style="367" customWidth="1"/>
    <col min="14" max="14" width="38.00390625" style="336" customWidth="1"/>
    <col min="15" max="15" width="18.8515625" style="311" customWidth="1"/>
    <col min="16" max="16" width="12.7109375" style="311" customWidth="1"/>
    <col min="17" max="17" width="13.7109375" style="311" customWidth="1"/>
    <col min="18" max="18" width="12.00390625" style="367" customWidth="1"/>
    <col min="19" max="19" width="0.85546875" style="311" customWidth="1"/>
    <col min="20" max="20" width="1.7109375" style="311" customWidth="1"/>
    <col min="21" max="16384" width="9.140625" style="311" customWidth="1"/>
  </cols>
  <sheetData>
    <row r="1" spans="1:20" ht="9" customHeight="1">
      <c r="A1" s="306" t="s">
        <v>391</v>
      </c>
      <c r="B1" s="306"/>
      <c r="C1" s="306"/>
      <c r="D1" s="306"/>
      <c r="E1" s="306"/>
      <c r="F1" s="307"/>
      <c r="G1" s="307"/>
      <c r="H1" s="308"/>
      <c r="I1" s="309"/>
      <c r="J1" s="306"/>
      <c r="K1" s="306"/>
      <c r="L1" s="306"/>
      <c r="M1" s="309"/>
      <c r="N1" s="310"/>
      <c r="O1" s="306"/>
      <c r="P1" s="306"/>
      <c r="Q1" s="306"/>
      <c r="R1" s="309"/>
      <c r="S1" s="306"/>
      <c r="T1" s="306"/>
    </row>
    <row r="2" spans="1:21" ht="15" customHeight="1">
      <c r="A2" s="306"/>
      <c r="B2" s="312"/>
      <c r="C2" s="1773" t="s">
        <v>560</v>
      </c>
      <c r="D2" s="1774"/>
      <c r="E2" s="1774"/>
      <c r="F2" s="1774"/>
      <c r="G2" s="313"/>
      <c r="H2" s="314"/>
      <c r="I2" s="315"/>
      <c r="J2" s="316"/>
      <c r="K2" s="317"/>
      <c r="L2" s="316"/>
      <c r="M2" s="315"/>
      <c r="N2" s="318"/>
      <c r="O2" s="319"/>
      <c r="P2" s="319"/>
      <c r="Q2" s="319"/>
      <c r="R2" s="320"/>
      <c r="S2" s="315"/>
      <c r="T2" s="306"/>
      <c r="U2" s="321"/>
    </row>
    <row r="3" spans="1:21" ht="7.5" customHeight="1">
      <c r="A3" s="306"/>
      <c r="B3" s="312"/>
      <c r="C3" s="316"/>
      <c r="D3" s="316"/>
      <c r="E3" s="316"/>
      <c r="F3" s="316"/>
      <c r="G3" s="316"/>
      <c r="H3" s="322"/>
      <c r="I3" s="323"/>
      <c r="J3" s="316"/>
      <c r="K3" s="316"/>
      <c r="L3" s="316"/>
      <c r="M3" s="323"/>
      <c r="N3" s="324"/>
      <c r="O3" s="316"/>
      <c r="P3" s="316"/>
      <c r="Q3" s="316"/>
      <c r="R3" s="323"/>
      <c r="S3" s="325"/>
      <c r="T3" s="306"/>
      <c r="U3" s="326"/>
    </row>
    <row r="4" spans="1:21" s="336" customFormat="1" ht="49.5" customHeight="1">
      <c r="A4" s="310"/>
      <c r="B4" s="327"/>
      <c r="C4" s="328"/>
      <c r="D4" s="318" t="s">
        <v>238</v>
      </c>
      <c r="E4" s="318" t="s">
        <v>239</v>
      </c>
      <c r="F4" s="329" t="s">
        <v>240</v>
      </c>
      <c r="G4" s="330" t="s">
        <v>241</v>
      </c>
      <c r="H4" s="318" t="s">
        <v>242</v>
      </c>
      <c r="I4" s="331" t="s">
        <v>243</v>
      </c>
      <c r="J4" s="369" t="s">
        <v>244</v>
      </c>
      <c r="K4" s="370" t="s">
        <v>245</v>
      </c>
      <c r="L4" s="332" t="s">
        <v>246</v>
      </c>
      <c r="M4" s="331" t="s">
        <v>247</v>
      </c>
      <c r="N4" s="333" t="s">
        <v>248</v>
      </c>
      <c r="O4" s="333" t="s">
        <v>249</v>
      </c>
      <c r="P4" s="333" t="s">
        <v>250</v>
      </c>
      <c r="Q4" s="333" t="s">
        <v>251</v>
      </c>
      <c r="R4" s="333" t="s">
        <v>252</v>
      </c>
      <c r="S4" s="334"/>
      <c r="T4" s="310"/>
      <c r="U4" s="335"/>
    </row>
    <row r="5" spans="1:21" ht="7.5" customHeight="1">
      <c r="A5" s="306"/>
      <c r="B5" s="312"/>
      <c r="C5" s="319"/>
      <c r="D5" s="319"/>
      <c r="E5" s="319"/>
      <c r="F5" s="319"/>
      <c r="G5" s="319"/>
      <c r="H5" s="314"/>
      <c r="I5" s="315"/>
      <c r="J5" s="316"/>
      <c r="K5" s="316"/>
      <c r="L5" s="319"/>
      <c r="M5" s="315"/>
      <c r="N5" s="328"/>
      <c r="O5" s="319"/>
      <c r="P5" s="319"/>
      <c r="Q5" s="319"/>
      <c r="R5" s="315"/>
      <c r="S5" s="337"/>
      <c r="T5" s="306"/>
      <c r="U5" s="326"/>
    </row>
    <row r="6" spans="1:21" s="336" customFormat="1" ht="51">
      <c r="A6" s="310"/>
      <c r="B6" s="327"/>
      <c r="C6" s="338" t="s">
        <v>376</v>
      </c>
      <c r="D6" s="339" t="s">
        <v>260</v>
      </c>
      <c r="E6" s="340" t="s">
        <v>261</v>
      </c>
      <c r="F6" s="341">
        <f>1750-588</f>
        <v>1162</v>
      </c>
      <c r="G6" s="646">
        <f>861.4</f>
        <v>861.4</v>
      </c>
      <c r="H6" s="343">
        <v>0.08</v>
      </c>
      <c r="I6" s="340"/>
      <c r="J6" s="371" t="s">
        <v>262</v>
      </c>
      <c r="K6" s="373" t="s">
        <v>263</v>
      </c>
      <c r="L6" s="344" t="s">
        <v>264</v>
      </c>
      <c r="M6" s="340" t="s">
        <v>398</v>
      </c>
      <c r="N6" s="345" t="s">
        <v>265</v>
      </c>
      <c r="O6" s="350" t="s">
        <v>266</v>
      </c>
      <c r="P6" s="345" t="s">
        <v>267</v>
      </c>
      <c r="Q6" s="345" t="s">
        <v>268</v>
      </c>
      <c r="R6" s="346" t="s">
        <v>269</v>
      </c>
      <c r="S6" s="347"/>
      <c r="T6" s="310"/>
      <c r="U6" s="335"/>
    </row>
    <row r="7" spans="1:21" ht="7.5" customHeight="1">
      <c r="A7" s="306"/>
      <c r="B7" s="312"/>
      <c r="C7" s="316"/>
      <c r="D7" s="316"/>
      <c r="E7" s="316"/>
      <c r="F7" s="316"/>
      <c r="G7" s="316"/>
      <c r="H7" s="316"/>
      <c r="I7" s="316"/>
      <c r="J7" s="316"/>
      <c r="K7" s="316"/>
      <c r="L7" s="316"/>
      <c r="M7" s="323"/>
      <c r="N7" s="324"/>
      <c r="O7" s="392"/>
      <c r="P7" s="316"/>
      <c r="Q7" s="316"/>
      <c r="R7" s="323"/>
      <c r="S7" s="325"/>
      <c r="T7" s="306"/>
      <c r="U7" s="326"/>
    </row>
    <row r="8" spans="1:21" s="336" customFormat="1" ht="36" customHeight="1">
      <c r="A8" s="310"/>
      <c r="B8" s="327"/>
      <c r="C8" s="338" t="s">
        <v>253</v>
      </c>
      <c r="D8" s="339" t="s">
        <v>254</v>
      </c>
      <c r="E8" s="340" t="s">
        <v>255</v>
      </c>
      <c r="F8" s="341">
        <v>1425</v>
      </c>
      <c r="G8" s="342">
        <v>1425</v>
      </c>
      <c r="H8" s="343">
        <v>0.045</v>
      </c>
      <c r="I8" s="340"/>
      <c r="J8" s="371" t="s">
        <v>256</v>
      </c>
      <c r="K8" s="372" t="s">
        <v>270</v>
      </c>
      <c r="L8" s="344" t="s">
        <v>271</v>
      </c>
      <c r="M8" s="340" t="s">
        <v>272</v>
      </c>
      <c r="N8" s="345"/>
      <c r="O8" s="350" t="s">
        <v>340</v>
      </c>
      <c r="P8" s="345" t="s">
        <v>257</v>
      </c>
      <c r="Q8" s="345" t="s">
        <v>258</v>
      </c>
      <c r="R8" s="346" t="s">
        <v>273</v>
      </c>
      <c r="S8" s="347"/>
      <c r="T8" s="310"/>
      <c r="U8" s="335"/>
    </row>
    <row r="9" spans="1:21" ht="7.5" customHeight="1">
      <c r="A9" s="306"/>
      <c r="B9" s="312"/>
      <c r="C9" s="316"/>
      <c r="D9" s="316"/>
      <c r="E9" s="316"/>
      <c r="F9" s="316"/>
      <c r="G9" s="316"/>
      <c r="H9" s="316"/>
      <c r="I9" s="316"/>
      <c r="J9" s="316"/>
      <c r="K9" s="316"/>
      <c r="L9" s="316"/>
      <c r="M9" s="316"/>
      <c r="N9" s="324"/>
      <c r="O9" s="392"/>
      <c r="P9" s="316"/>
      <c r="Q9" s="316"/>
      <c r="R9" s="323"/>
      <c r="S9" s="325"/>
      <c r="T9" s="306"/>
      <c r="U9" s="326"/>
    </row>
    <row r="10" spans="1:21" s="336" customFormat="1" ht="38.25">
      <c r="A10" s="310"/>
      <c r="B10" s="327"/>
      <c r="C10" s="338" t="s">
        <v>253</v>
      </c>
      <c r="D10" s="339" t="s">
        <v>254</v>
      </c>
      <c r="E10" s="340" t="s">
        <v>255</v>
      </c>
      <c r="F10" s="341">
        <v>1250</v>
      </c>
      <c r="G10" s="342">
        <v>1250</v>
      </c>
      <c r="H10" s="343">
        <v>0.05</v>
      </c>
      <c r="I10" s="340"/>
      <c r="J10" s="371" t="s">
        <v>274</v>
      </c>
      <c r="K10" s="372" t="s">
        <v>275</v>
      </c>
      <c r="L10" s="344" t="s">
        <v>276</v>
      </c>
      <c r="M10" s="340" t="s">
        <v>277</v>
      </c>
      <c r="N10" s="345" t="s">
        <v>278</v>
      </c>
      <c r="O10" s="350" t="s">
        <v>405</v>
      </c>
      <c r="P10" s="345" t="s">
        <v>267</v>
      </c>
      <c r="Q10" s="345" t="s">
        <v>258</v>
      </c>
      <c r="R10" s="346" t="s">
        <v>273</v>
      </c>
      <c r="S10" s="347"/>
      <c r="T10" s="310"/>
      <c r="U10" s="335"/>
    </row>
    <row r="11" spans="1:21" ht="7.5" customHeight="1">
      <c r="A11" s="306"/>
      <c r="B11" s="312"/>
      <c r="C11" s="316"/>
      <c r="D11" s="316"/>
      <c r="E11" s="316"/>
      <c r="F11" s="316"/>
      <c r="G11" s="316"/>
      <c r="H11" s="316"/>
      <c r="I11" s="316"/>
      <c r="J11" s="316"/>
      <c r="K11" s="316"/>
      <c r="L11" s="316"/>
      <c r="M11" s="316"/>
      <c r="N11" s="324"/>
      <c r="O11" s="392"/>
      <c r="P11" s="316"/>
      <c r="Q11" s="316"/>
      <c r="R11" s="323"/>
      <c r="S11" s="325"/>
      <c r="T11" s="306"/>
      <c r="U11" s="326"/>
    </row>
    <row r="12" spans="1:21" s="336" customFormat="1" ht="38.25">
      <c r="A12" s="310"/>
      <c r="B12" s="327"/>
      <c r="C12" s="338" t="s">
        <v>253</v>
      </c>
      <c r="D12" s="339" t="s">
        <v>254</v>
      </c>
      <c r="E12" s="340" t="s">
        <v>255</v>
      </c>
      <c r="F12" s="341">
        <v>850</v>
      </c>
      <c r="G12" s="342">
        <v>850</v>
      </c>
      <c r="H12" s="343">
        <v>0.045</v>
      </c>
      <c r="I12" s="340"/>
      <c r="J12" s="371" t="s">
        <v>279</v>
      </c>
      <c r="K12" s="372" t="s">
        <v>280</v>
      </c>
      <c r="L12" s="344" t="s">
        <v>281</v>
      </c>
      <c r="M12" s="340" t="s">
        <v>282</v>
      </c>
      <c r="N12" s="345" t="s">
        <v>283</v>
      </c>
      <c r="O12" s="350" t="s">
        <v>341</v>
      </c>
      <c r="P12" s="345" t="s">
        <v>267</v>
      </c>
      <c r="Q12" s="345" t="s">
        <v>258</v>
      </c>
      <c r="R12" s="346" t="s">
        <v>273</v>
      </c>
      <c r="S12" s="347"/>
      <c r="T12" s="310"/>
      <c r="U12" s="335"/>
    </row>
    <row r="13" spans="1:21" ht="7.5" customHeight="1">
      <c r="A13" s="306"/>
      <c r="B13" s="312"/>
      <c r="C13" s="316"/>
      <c r="D13" s="316"/>
      <c r="E13" s="316"/>
      <c r="F13" s="316"/>
      <c r="G13" s="316"/>
      <c r="H13" s="316"/>
      <c r="I13" s="316"/>
      <c r="J13" s="316"/>
      <c r="K13" s="316"/>
      <c r="L13" s="316"/>
      <c r="M13" s="316"/>
      <c r="N13" s="324"/>
      <c r="O13" s="392"/>
      <c r="P13" s="316"/>
      <c r="Q13" s="316"/>
      <c r="R13" s="323"/>
      <c r="S13" s="325"/>
      <c r="T13" s="306"/>
      <c r="U13" s="326"/>
    </row>
    <row r="14" spans="1:21" s="336" customFormat="1" ht="51">
      <c r="A14" s="310"/>
      <c r="B14" s="327"/>
      <c r="C14" s="338" t="s">
        <v>253</v>
      </c>
      <c r="D14" s="339" t="s">
        <v>254</v>
      </c>
      <c r="E14" s="340" t="s">
        <v>255</v>
      </c>
      <c r="F14" s="341">
        <v>850</v>
      </c>
      <c r="G14" s="342">
        <f>850</f>
        <v>850</v>
      </c>
      <c r="H14" s="343">
        <v>0.0625</v>
      </c>
      <c r="I14" s="340"/>
      <c r="J14" s="371" t="s">
        <v>284</v>
      </c>
      <c r="K14" s="372" t="s">
        <v>285</v>
      </c>
      <c r="L14" s="344" t="s">
        <v>286</v>
      </c>
      <c r="M14" s="340" t="s">
        <v>287</v>
      </c>
      <c r="N14" s="345" t="s">
        <v>288</v>
      </c>
      <c r="O14" s="350" t="s">
        <v>342</v>
      </c>
      <c r="P14" s="345" t="s">
        <v>267</v>
      </c>
      <c r="Q14" s="345" t="s">
        <v>258</v>
      </c>
      <c r="R14" s="346" t="s">
        <v>273</v>
      </c>
      <c r="S14" s="347"/>
      <c r="T14" s="310"/>
      <c r="U14" s="335"/>
    </row>
    <row r="15" spans="1:21" ht="7.5" customHeight="1">
      <c r="A15" s="306"/>
      <c r="B15" s="312"/>
      <c r="C15" s="316"/>
      <c r="D15" s="316"/>
      <c r="E15" s="316"/>
      <c r="F15" s="316"/>
      <c r="G15" s="316"/>
      <c r="H15" s="316"/>
      <c r="I15" s="316"/>
      <c r="J15" s="316"/>
      <c r="K15" s="316"/>
      <c r="L15" s="316"/>
      <c r="M15" s="316"/>
      <c r="N15" s="324"/>
      <c r="O15" s="392"/>
      <c r="P15" s="316"/>
      <c r="Q15" s="316"/>
      <c r="R15" s="323"/>
      <c r="S15" s="325"/>
      <c r="T15" s="306"/>
      <c r="U15" s="326"/>
    </row>
    <row r="16" spans="1:21" s="336" customFormat="1" ht="51">
      <c r="A16" s="310"/>
      <c r="B16" s="327"/>
      <c r="C16" s="338" t="s">
        <v>253</v>
      </c>
      <c r="D16" s="339" t="s">
        <v>254</v>
      </c>
      <c r="E16" s="340" t="s">
        <v>255</v>
      </c>
      <c r="F16" s="341">
        <v>650</v>
      </c>
      <c r="G16" s="348">
        <v>650</v>
      </c>
      <c r="H16" s="343">
        <v>0.0475</v>
      </c>
      <c r="I16" s="340"/>
      <c r="J16" s="374" t="s">
        <v>289</v>
      </c>
      <c r="K16" s="372" t="s">
        <v>290</v>
      </c>
      <c r="L16" s="349" t="s">
        <v>291</v>
      </c>
      <c r="M16" s="340" t="s">
        <v>292</v>
      </c>
      <c r="N16" s="345" t="s">
        <v>278</v>
      </c>
      <c r="O16" s="350" t="s">
        <v>399</v>
      </c>
      <c r="P16" s="345" t="s">
        <v>267</v>
      </c>
      <c r="Q16" s="345" t="s">
        <v>258</v>
      </c>
      <c r="R16" s="346" t="s">
        <v>273</v>
      </c>
      <c r="S16" s="347"/>
      <c r="T16" s="310"/>
      <c r="U16" s="335"/>
    </row>
    <row r="17" spans="1:21" ht="7.5" customHeight="1">
      <c r="A17" s="306"/>
      <c r="B17" s="312"/>
      <c r="C17" s="316"/>
      <c r="D17" s="316"/>
      <c r="E17" s="316"/>
      <c r="F17" s="316"/>
      <c r="G17" s="316"/>
      <c r="H17" s="316"/>
      <c r="I17" s="316"/>
      <c r="J17" s="316"/>
      <c r="K17" s="316"/>
      <c r="L17" s="316"/>
      <c r="M17" s="323"/>
      <c r="N17" s="324"/>
      <c r="O17" s="392"/>
      <c r="P17" s="316"/>
      <c r="Q17" s="316"/>
      <c r="R17" s="323"/>
      <c r="S17" s="325"/>
      <c r="T17" s="306"/>
      <c r="U17" s="326"/>
    </row>
    <row r="18" spans="1:21" s="336" customFormat="1" ht="54" customHeight="1">
      <c r="A18" s="310"/>
      <c r="B18" s="327"/>
      <c r="C18" s="338" t="s">
        <v>253</v>
      </c>
      <c r="D18" s="339" t="s">
        <v>254</v>
      </c>
      <c r="E18" s="340" t="s">
        <v>255</v>
      </c>
      <c r="F18" s="341">
        <v>750</v>
      </c>
      <c r="G18" s="342">
        <f>750</f>
        <v>750</v>
      </c>
      <c r="H18" s="343">
        <v>0.0625</v>
      </c>
      <c r="I18" s="340"/>
      <c r="J18" s="371" t="s">
        <v>293</v>
      </c>
      <c r="K18" s="372" t="s">
        <v>294</v>
      </c>
      <c r="L18" s="344" t="s">
        <v>295</v>
      </c>
      <c r="M18" s="340" t="s">
        <v>296</v>
      </c>
      <c r="N18" s="345" t="s">
        <v>288</v>
      </c>
      <c r="O18" s="350" t="s">
        <v>400</v>
      </c>
      <c r="P18" s="345" t="s">
        <v>267</v>
      </c>
      <c r="Q18" s="345" t="s">
        <v>258</v>
      </c>
      <c r="R18" s="346" t="s">
        <v>273</v>
      </c>
      <c r="S18" s="347"/>
      <c r="T18" s="310"/>
      <c r="U18" s="335"/>
    </row>
    <row r="19" spans="1:21" ht="7.5" customHeight="1">
      <c r="A19" s="306"/>
      <c r="B19" s="312"/>
      <c r="C19" s="316"/>
      <c r="D19" s="316"/>
      <c r="E19" s="316"/>
      <c r="F19" s="316"/>
      <c r="G19" s="316"/>
      <c r="H19" s="316"/>
      <c r="I19" s="316"/>
      <c r="J19" s="316"/>
      <c r="K19" s="316"/>
      <c r="L19" s="316"/>
      <c r="M19" s="323"/>
      <c r="N19" s="324"/>
      <c r="O19" s="392"/>
      <c r="P19" s="316"/>
      <c r="Q19" s="316"/>
      <c r="R19" s="323"/>
      <c r="S19" s="325"/>
      <c r="T19" s="306"/>
      <c r="U19" s="326"/>
    </row>
    <row r="20" spans="1:21" s="336" customFormat="1" ht="53.25" customHeight="1">
      <c r="A20" s="310"/>
      <c r="B20" s="327"/>
      <c r="C20" s="338" t="s">
        <v>253</v>
      </c>
      <c r="D20" s="339" t="s">
        <v>254</v>
      </c>
      <c r="E20" s="340" t="s">
        <v>255</v>
      </c>
      <c r="F20" s="341">
        <v>1000</v>
      </c>
      <c r="G20" s="342">
        <v>1000</v>
      </c>
      <c r="H20" s="343">
        <v>0.04</v>
      </c>
      <c r="I20" s="340"/>
      <c r="J20" s="371" t="s">
        <v>297</v>
      </c>
      <c r="K20" s="372" t="s">
        <v>298</v>
      </c>
      <c r="L20" s="344" t="s">
        <v>299</v>
      </c>
      <c r="M20" s="340" t="s">
        <v>300</v>
      </c>
      <c r="N20" s="345"/>
      <c r="O20" s="350" t="s">
        <v>339</v>
      </c>
      <c r="P20" s="345" t="s">
        <v>267</v>
      </c>
      <c r="Q20" s="345" t="s">
        <v>258</v>
      </c>
      <c r="R20" s="346" t="s">
        <v>273</v>
      </c>
      <c r="S20" s="347"/>
      <c r="T20" s="310"/>
      <c r="U20" s="335"/>
    </row>
    <row r="21" spans="1:21" ht="7.5" customHeight="1">
      <c r="A21" s="306"/>
      <c r="B21" s="312"/>
      <c r="C21" s="316"/>
      <c r="D21" s="316"/>
      <c r="E21" s="316"/>
      <c r="F21" s="316"/>
      <c r="G21" s="316"/>
      <c r="H21" s="316"/>
      <c r="I21" s="316"/>
      <c r="J21" s="316"/>
      <c r="K21" s="316"/>
      <c r="L21" s="316"/>
      <c r="M21" s="323"/>
      <c r="N21" s="324"/>
      <c r="O21" s="392"/>
      <c r="P21" s="316"/>
      <c r="Q21" s="316"/>
      <c r="R21" s="323"/>
      <c r="S21" s="325"/>
      <c r="T21" s="306"/>
      <c r="U21" s="326"/>
    </row>
    <row r="22" spans="1:21" s="336" customFormat="1" ht="51">
      <c r="A22" s="310"/>
      <c r="B22" s="327"/>
      <c r="C22" s="338" t="s">
        <v>253</v>
      </c>
      <c r="D22" s="339" t="s">
        <v>254</v>
      </c>
      <c r="E22" s="340" t="s">
        <v>301</v>
      </c>
      <c r="F22" s="341">
        <v>275</v>
      </c>
      <c r="G22" s="342">
        <v>362.2</v>
      </c>
      <c r="H22" s="343">
        <v>0.0575</v>
      </c>
      <c r="I22" s="340"/>
      <c r="J22" s="371" t="s">
        <v>279</v>
      </c>
      <c r="K22" s="372" t="s">
        <v>280</v>
      </c>
      <c r="L22" s="344" t="s">
        <v>302</v>
      </c>
      <c r="M22" s="340" t="s">
        <v>303</v>
      </c>
      <c r="N22" s="345" t="s">
        <v>304</v>
      </c>
      <c r="O22" s="350" t="s">
        <v>343</v>
      </c>
      <c r="P22" s="345" t="s">
        <v>267</v>
      </c>
      <c r="Q22" s="345" t="s">
        <v>258</v>
      </c>
      <c r="R22" s="346" t="s">
        <v>273</v>
      </c>
      <c r="S22" s="347"/>
      <c r="T22" s="310"/>
      <c r="U22" s="335"/>
    </row>
    <row r="23" spans="1:21" ht="7.5" customHeight="1">
      <c r="A23" s="306"/>
      <c r="B23" s="312"/>
      <c r="C23" s="316"/>
      <c r="D23" s="316"/>
      <c r="E23" s="316"/>
      <c r="F23" s="316"/>
      <c r="G23" s="316"/>
      <c r="H23" s="316"/>
      <c r="I23" s="316"/>
      <c r="J23" s="316"/>
      <c r="K23" s="316"/>
      <c r="L23" s="316"/>
      <c r="M23" s="323"/>
      <c r="N23" s="324"/>
      <c r="O23" s="392"/>
      <c r="P23" s="316"/>
      <c r="Q23" s="316"/>
      <c r="R23" s="323"/>
      <c r="S23" s="325"/>
      <c r="T23" s="306"/>
      <c r="U23" s="326"/>
    </row>
    <row r="24" spans="1:21" s="336" customFormat="1" ht="51">
      <c r="A24" s="310"/>
      <c r="B24" s="327"/>
      <c r="C24" s="338" t="s">
        <v>253</v>
      </c>
      <c r="D24" s="339" t="s">
        <v>254</v>
      </c>
      <c r="E24" s="340" t="s">
        <v>255</v>
      </c>
      <c r="F24" s="341">
        <f>850+75</f>
        <v>925</v>
      </c>
      <c r="G24" s="342">
        <f>850+75</f>
        <v>925</v>
      </c>
      <c r="H24" s="343">
        <v>0.065</v>
      </c>
      <c r="I24" s="340"/>
      <c r="J24" s="371" t="s">
        <v>305</v>
      </c>
      <c r="K24" s="372" t="s">
        <v>306</v>
      </c>
      <c r="L24" s="344" t="s">
        <v>307</v>
      </c>
      <c r="M24" s="340" t="s">
        <v>308</v>
      </c>
      <c r="N24" s="345" t="s">
        <v>309</v>
      </c>
      <c r="O24" s="350" t="s">
        <v>401</v>
      </c>
      <c r="P24" s="345" t="s">
        <v>267</v>
      </c>
      <c r="Q24" s="345" t="s">
        <v>258</v>
      </c>
      <c r="R24" s="346" t="s">
        <v>273</v>
      </c>
      <c r="S24" s="347"/>
      <c r="T24" s="310"/>
      <c r="U24" s="335"/>
    </row>
    <row r="25" spans="1:21" ht="7.5" customHeight="1">
      <c r="A25" s="306"/>
      <c r="B25" s="312"/>
      <c r="C25" s="316"/>
      <c r="D25" s="316"/>
      <c r="E25" s="316"/>
      <c r="F25" s="316"/>
      <c r="G25" s="316"/>
      <c r="H25" s="316"/>
      <c r="I25" s="316"/>
      <c r="J25" s="316"/>
      <c r="K25" s="316"/>
      <c r="L25" s="316"/>
      <c r="M25" s="323"/>
      <c r="N25" s="324"/>
      <c r="O25" s="392"/>
      <c r="P25" s="316"/>
      <c r="Q25" s="316"/>
      <c r="R25" s="323"/>
      <c r="S25" s="325"/>
      <c r="T25" s="306"/>
      <c r="U25" s="326"/>
    </row>
    <row r="26" spans="1:21" s="336" customFormat="1" ht="38.25">
      <c r="A26" s="310"/>
      <c r="B26" s="327"/>
      <c r="C26" s="338" t="s">
        <v>253</v>
      </c>
      <c r="D26" s="339" t="s">
        <v>254</v>
      </c>
      <c r="E26" s="340" t="s">
        <v>255</v>
      </c>
      <c r="F26" s="341">
        <v>1000</v>
      </c>
      <c r="G26" s="342">
        <v>1000</v>
      </c>
      <c r="H26" s="343">
        <v>0.0475</v>
      </c>
      <c r="I26" s="340"/>
      <c r="J26" s="374" t="s">
        <v>310</v>
      </c>
      <c r="K26" s="372" t="s">
        <v>311</v>
      </c>
      <c r="L26" s="349" t="s">
        <v>312</v>
      </c>
      <c r="M26" s="340" t="s">
        <v>313</v>
      </c>
      <c r="N26" s="345" t="s">
        <v>314</v>
      </c>
      <c r="O26" s="350" t="s">
        <v>344</v>
      </c>
      <c r="P26" s="345" t="s">
        <v>267</v>
      </c>
      <c r="Q26" s="345" t="s">
        <v>258</v>
      </c>
      <c r="R26" s="346" t="s">
        <v>273</v>
      </c>
      <c r="S26" s="347"/>
      <c r="T26" s="310"/>
      <c r="U26" s="335"/>
    </row>
    <row r="27" spans="1:21" ht="7.5" customHeight="1">
      <c r="A27" s="306"/>
      <c r="B27" s="312"/>
      <c r="C27" s="316"/>
      <c r="D27" s="316"/>
      <c r="E27" s="316"/>
      <c r="F27" s="316"/>
      <c r="G27" s="316"/>
      <c r="H27" s="316"/>
      <c r="I27" s="316"/>
      <c r="J27" s="316"/>
      <c r="K27" s="316"/>
      <c r="L27" s="316"/>
      <c r="M27" s="323"/>
      <c r="N27" s="324"/>
      <c r="O27" s="392"/>
      <c r="P27" s="316"/>
      <c r="Q27" s="316"/>
      <c r="R27" s="323"/>
      <c r="S27" s="325"/>
      <c r="T27" s="306"/>
      <c r="U27" s="326"/>
    </row>
    <row r="28" spans="1:21" s="336" customFormat="1" ht="63" customHeight="1">
      <c r="A28" s="310"/>
      <c r="B28" s="327"/>
      <c r="C28" s="338" t="s">
        <v>253</v>
      </c>
      <c r="D28" s="339" t="s">
        <v>254</v>
      </c>
      <c r="E28" s="340" t="s">
        <v>255</v>
      </c>
      <c r="F28" s="341">
        <v>750</v>
      </c>
      <c r="G28" s="342">
        <f>750</f>
        <v>750</v>
      </c>
      <c r="H28" s="343">
        <v>0.075</v>
      </c>
      <c r="I28" s="340"/>
      <c r="J28" s="371" t="s">
        <v>293</v>
      </c>
      <c r="K28" s="372" t="s">
        <v>294</v>
      </c>
      <c r="L28" s="344" t="s">
        <v>315</v>
      </c>
      <c r="M28" s="340" t="s">
        <v>316</v>
      </c>
      <c r="N28" s="345" t="s">
        <v>288</v>
      </c>
      <c r="O28" s="350" t="s">
        <v>402</v>
      </c>
      <c r="P28" s="345" t="s">
        <v>267</v>
      </c>
      <c r="Q28" s="345" t="s">
        <v>258</v>
      </c>
      <c r="R28" s="346" t="s">
        <v>273</v>
      </c>
      <c r="S28" s="347"/>
      <c r="T28" s="310"/>
      <c r="U28" s="335"/>
    </row>
    <row r="29" spans="1:21" ht="7.5" customHeight="1">
      <c r="A29" s="306"/>
      <c r="B29" s="312"/>
      <c r="C29" s="316"/>
      <c r="D29" s="316"/>
      <c r="E29" s="316"/>
      <c r="F29" s="316"/>
      <c r="G29" s="316"/>
      <c r="H29" s="316"/>
      <c r="I29" s="316"/>
      <c r="J29" s="316"/>
      <c r="K29" s="316"/>
      <c r="L29" s="316"/>
      <c r="M29" s="323"/>
      <c r="N29" s="324"/>
      <c r="O29" s="392"/>
      <c r="P29" s="316"/>
      <c r="Q29" s="316"/>
      <c r="R29" s="323"/>
      <c r="S29" s="325"/>
      <c r="T29" s="306"/>
      <c r="U29" s="326"/>
    </row>
    <row r="30" spans="1:21" s="336" customFormat="1" ht="51">
      <c r="A30" s="310"/>
      <c r="B30" s="327"/>
      <c r="C30" s="338" t="s">
        <v>253</v>
      </c>
      <c r="D30" s="339" t="s">
        <v>254</v>
      </c>
      <c r="E30" s="340" t="s">
        <v>301</v>
      </c>
      <c r="F30" s="341">
        <v>250</v>
      </c>
      <c r="G30" s="348">
        <v>290</v>
      </c>
      <c r="H30" s="343">
        <v>0.06</v>
      </c>
      <c r="I30" s="340"/>
      <c r="J30" s="374" t="s">
        <v>289</v>
      </c>
      <c r="K30" s="372" t="s">
        <v>290</v>
      </c>
      <c r="L30" s="349" t="s">
        <v>317</v>
      </c>
      <c r="M30" s="340" t="s">
        <v>318</v>
      </c>
      <c r="N30" s="345" t="s">
        <v>319</v>
      </c>
      <c r="O30" s="350" t="s">
        <v>345</v>
      </c>
      <c r="P30" s="345" t="s">
        <v>267</v>
      </c>
      <c r="Q30" s="345" t="s">
        <v>258</v>
      </c>
      <c r="R30" s="346" t="s">
        <v>273</v>
      </c>
      <c r="S30" s="347"/>
      <c r="T30" s="310"/>
      <c r="U30" s="335"/>
    </row>
    <row r="31" spans="1:21" ht="7.5" customHeight="1">
      <c r="A31" s="306"/>
      <c r="B31" s="312"/>
      <c r="C31" s="316"/>
      <c r="D31" s="316"/>
      <c r="E31" s="316"/>
      <c r="F31" s="316"/>
      <c r="G31" s="316"/>
      <c r="H31" s="316"/>
      <c r="I31" s="316"/>
      <c r="J31" s="316"/>
      <c r="K31" s="316"/>
      <c r="L31" s="316"/>
      <c r="M31" s="323"/>
      <c r="N31" s="324"/>
      <c r="O31" s="392"/>
      <c r="P31" s="316"/>
      <c r="Q31" s="316"/>
      <c r="R31" s="323"/>
      <c r="S31" s="325"/>
      <c r="T31" s="306"/>
      <c r="U31" s="326"/>
    </row>
    <row r="32" spans="1:21" s="336" customFormat="1" ht="51">
      <c r="A32" s="310"/>
      <c r="B32" s="327"/>
      <c r="C32" s="338" t="s">
        <v>253</v>
      </c>
      <c r="D32" s="339" t="s">
        <v>254</v>
      </c>
      <c r="E32" s="340" t="s">
        <v>255</v>
      </c>
      <c r="F32" s="341">
        <v>700</v>
      </c>
      <c r="G32" s="342">
        <v>700</v>
      </c>
      <c r="H32" s="343">
        <v>0.05625</v>
      </c>
      <c r="I32" s="340"/>
      <c r="J32" s="374">
        <v>40086</v>
      </c>
      <c r="K32" s="372" t="s">
        <v>403</v>
      </c>
      <c r="L32" s="349" t="s">
        <v>384</v>
      </c>
      <c r="M32" s="340" t="s">
        <v>385</v>
      </c>
      <c r="N32" s="345" t="s">
        <v>386</v>
      </c>
      <c r="O32" s="350" t="s">
        <v>387</v>
      </c>
      <c r="P32" s="345" t="s">
        <v>267</v>
      </c>
      <c r="Q32" s="345" t="s">
        <v>258</v>
      </c>
      <c r="R32" s="346" t="s">
        <v>273</v>
      </c>
      <c r="S32" s="347"/>
      <c r="T32" s="310"/>
      <c r="U32" s="335"/>
    </row>
    <row r="33" spans="1:21" ht="7.5" customHeight="1">
      <c r="A33" s="306"/>
      <c r="B33" s="312"/>
      <c r="C33" s="316"/>
      <c r="D33" s="316"/>
      <c r="E33" s="316"/>
      <c r="F33" s="316"/>
      <c r="G33" s="316"/>
      <c r="H33" s="316"/>
      <c r="I33" s="316"/>
      <c r="J33" s="316"/>
      <c r="K33" s="316"/>
      <c r="L33" s="316"/>
      <c r="M33" s="323"/>
      <c r="N33" s="324"/>
      <c r="O33" s="392"/>
      <c r="P33" s="316"/>
      <c r="Q33" s="316"/>
      <c r="R33" s="323"/>
      <c r="S33" s="325"/>
      <c r="T33" s="306"/>
      <c r="U33" s="326"/>
    </row>
    <row r="34" spans="1:21" s="336" customFormat="1" ht="51">
      <c r="A34" s="310"/>
      <c r="B34" s="327"/>
      <c r="C34" s="338" t="s">
        <v>253</v>
      </c>
      <c r="D34" s="339" t="s">
        <v>254</v>
      </c>
      <c r="E34" s="340" t="s">
        <v>301</v>
      </c>
      <c r="F34" s="341">
        <v>850</v>
      </c>
      <c r="G34" s="348">
        <v>971</v>
      </c>
      <c r="H34" s="343">
        <v>0.0575</v>
      </c>
      <c r="I34" s="340"/>
      <c r="J34" s="374">
        <v>40073</v>
      </c>
      <c r="K34" s="372" t="s">
        <v>404</v>
      </c>
      <c r="L34" s="349">
        <v>47378</v>
      </c>
      <c r="M34" s="340" t="s">
        <v>388</v>
      </c>
      <c r="N34" s="345" t="s">
        <v>389</v>
      </c>
      <c r="O34" s="350" t="s">
        <v>390</v>
      </c>
      <c r="P34" s="345" t="s">
        <v>267</v>
      </c>
      <c r="Q34" s="345" t="s">
        <v>258</v>
      </c>
      <c r="R34" s="346" t="s">
        <v>273</v>
      </c>
      <c r="S34" s="347"/>
      <c r="T34" s="310"/>
      <c r="U34" s="335"/>
    </row>
    <row r="35" spans="1:21" ht="7.5" customHeight="1">
      <c r="A35" s="306"/>
      <c r="B35" s="312"/>
      <c r="C35" s="316"/>
      <c r="D35" s="316"/>
      <c r="E35" s="316"/>
      <c r="F35" s="316"/>
      <c r="G35" s="316"/>
      <c r="H35" s="316"/>
      <c r="I35" s="316"/>
      <c r="J35" s="316"/>
      <c r="K35" s="316"/>
      <c r="L35" s="316"/>
      <c r="M35" s="323"/>
      <c r="N35" s="324"/>
      <c r="O35" s="392"/>
      <c r="P35" s="316"/>
      <c r="Q35" s="316"/>
      <c r="R35" s="323"/>
      <c r="S35" s="325"/>
      <c r="T35" s="306"/>
      <c r="U35" s="326"/>
    </row>
    <row r="36" spans="1:21" s="336" customFormat="1" ht="51">
      <c r="A36" s="310"/>
      <c r="B36" s="327"/>
      <c r="C36" s="351" t="s">
        <v>259</v>
      </c>
      <c r="D36" s="339" t="s">
        <v>260</v>
      </c>
      <c r="E36" s="340" t="s">
        <v>261</v>
      </c>
      <c r="F36" s="341">
        <v>1000</v>
      </c>
      <c r="G36" s="342">
        <v>891</v>
      </c>
      <c r="H36" s="343">
        <v>0.08375</v>
      </c>
      <c r="I36" s="340"/>
      <c r="J36" s="371" t="s">
        <v>262</v>
      </c>
      <c r="K36" s="373" t="s">
        <v>263</v>
      </c>
      <c r="L36" s="344" t="s">
        <v>320</v>
      </c>
      <c r="M36" s="340" t="s">
        <v>321</v>
      </c>
      <c r="N36" s="345" t="s">
        <v>322</v>
      </c>
      <c r="O36" s="350" t="s">
        <v>266</v>
      </c>
      <c r="P36" s="345" t="s">
        <v>267</v>
      </c>
      <c r="Q36" s="345" t="s">
        <v>268</v>
      </c>
      <c r="R36" s="346" t="s">
        <v>269</v>
      </c>
      <c r="S36" s="347"/>
      <c r="T36" s="310"/>
      <c r="U36" s="335"/>
    </row>
    <row r="37" spans="1:21" ht="7.5" customHeight="1">
      <c r="A37" s="306"/>
      <c r="B37" s="312"/>
      <c r="C37" s="316"/>
      <c r="D37" s="316"/>
      <c r="E37" s="316"/>
      <c r="F37" s="316"/>
      <c r="G37" s="316"/>
      <c r="H37" s="322"/>
      <c r="I37" s="323"/>
      <c r="J37" s="316"/>
      <c r="K37" s="316"/>
      <c r="L37" s="316"/>
      <c r="M37" s="323"/>
      <c r="N37" s="324"/>
      <c r="O37" s="316"/>
      <c r="P37" s="316"/>
      <c r="Q37" s="316"/>
      <c r="R37" s="323"/>
      <c r="S37" s="325"/>
      <c r="T37" s="306"/>
      <c r="U37" s="326"/>
    </row>
    <row r="38" spans="1:21" ht="14.25">
      <c r="A38" s="306"/>
      <c r="B38" s="312"/>
      <c r="C38" s="352" t="s">
        <v>323</v>
      </c>
      <c r="D38" s="353"/>
      <c r="E38" s="354"/>
      <c r="F38" s="355"/>
      <c r="G38" s="356">
        <f>SUM(G6:G36)</f>
        <v>13525.599999999999</v>
      </c>
      <c r="H38" s="357"/>
      <c r="I38" s="358"/>
      <c r="J38" s="359"/>
      <c r="K38" s="360"/>
      <c r="L38" s="359"/>
      <c r="M38" s="361"/>
      <c r="N38" s="362"/>
      <c r="O38" s="363"/>
      <c r="P38" s="363"/>
      <c r="Q38" s="363"/>
      <c r="R38" s="361"/>
      <c r="S38" s="364"/>
      <c r="T38" s="306"/>
      <c r="U38" s="321"/>
    </row>
    <row r="39" spans="1:21" ht="7.5" customHeight="1">
      <c r="A39" s="306"/>
      <c r="B39" s="312"/>
      <c r="C39" s="316"/>
      <c r="D39" s="316"/>
      <c r="E39" s="316"/>
      <c r="F39" s="316"/>
      <c r="G39" s="316"/>
      <c r="H39" s="322"/>
      <c r="I39" s="323"/>
      <c r="J39" s="316"/>
      <c r="K39" s="316"/>
      <c r="L39" s="316"/>
      <c r="M39" s="323"/>
      <c r="N39" s="324"/>
      <c r="O39" s="316"/>
      <c r="P39" s="316"/>
      <c r="Q39" s="316"/>
      <c r="R39" s="323"/>
      <c r="S39" s="325"/>
      <c r="T39" s="306"/>
      <c r="U39" s="326"/>
    </row>
    <row r="40" spans="1:20" ht="9" customHeight="1">
      <c r="A40" s="306"/>
      <c r="B40" s="306"/>
      <c r="C40" s="306"/>
      <c r="D40" s="306"/>
      <c r="E40" s="306"/>
      <c r="F40" s="306"/>
      <c r="G40" s="306"/>
      <c r="H40" s="306"/>
      <c r="I40" s="306"/>
      <c r="J40" s="306"/>
      <c r="K40" s="306"/>
      <c r="L40" s="306"/>
      <c r="M40" s="306"/>
      <c r="N40" s="310"/>
      <c r="O40" s="306"/>
      <c r="P40" s="306"/>
      <c r="Q40" s="306"/>
      <c r="R40" s="306"/>
      <c r="S40" s="306"/>
      <c r="T40" s="306"/>
    </row>
    <row r="41" spans="3:6" ht="9" customHeight="1">
      <c r="C41" s="647"/>
      <c r="F41" s="311"/>
    </row>
    <row r="42" ht="12.75">
      <c r="F42" s="311"/>
    </row>
    <row r="43" spans="3:6" ht="9" customHeight="1">
      <c r="C43" s="647"/>
      <c r="F43" s="311"/>
    </row>
    <row r="44" ht="12.75">
      <c r="N44" s="367"/>
    </row>
    <row r="45" ht="12.75">
      <c r="H45" s="368"/>
    </row>
  </sheetData>
  <sheetProtection password="8355" sheet="1"/>
  <mergeCells count="1">
    <mergeCell ref="C2:F2"/>
  </mergeCells>
  <printOptions horizontalCentered="1"/>
  <pageMargins left="0.75" right="0.75" top="1" bottom="1" header="0.5" footer="0.5"/>
  <pageSetup fitToHeight="1" fitToWidth="1" horizontalDpi="600" verticalDpi="600" orientation="landscape" paperSize="9" scale="45" r:id="rId1"/>
  <headerFooter alignWithMargins="0">
    <oddFooter>&amp;L&amp;8KPN Investor Relations&amp;C&amp;8&amp;A&amp;R&amp;8Q2 2010</oddFooter>
  </headerFooter>
  <rowBreaks count="1" manualBreakCount="1">
    <brk id="40" max="19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58"/>
  <sheetViews>
    <sheetView view="pageBreakPreview" zoomScale="85" zoomScaleSheetLayoutView="85" workbookViewId="0" topLeftCell="A1">
      <selection activeCell="A1" sqref="A1"/>
    </sheetView>
  </sheetViews>
  <sheetFormatPr defaultColWidth="9.140625" defaultRowHeight="12.75"/>
  <cols>
    <col min="1" max="1" width="1.7109375" style="230" customWidth="1"/>
    <col min="2" max="2" width="0.85546875" style="230" customWidth="1"/>
    <col min="3" max="3" width="51.421875" style="230" customWidth="1"/>
    <col min="4" max="4" width="7.421875" style="230" customWidth="1"/>
    <col min="5" max="5" width="9.00390625" style="230" customWidth="1"/>
    <col min="6" max="6" width="5.7109375" style="230" customWidth="1"/>
    <col min="7" max="7" width="9.00390625" style="230" customWidth="1"/>
    <col min="8" max="8" width="5.7109375" style="230" customWidth="1"/>
    <col min="9" max="9" width="9.00390625" style="230" customWidth="1"/>
    <col min="10" max="10" width="5.7109375" style="230" customWidth="1"/>
    <col min="11" max="11" width="9.00390625" style="230" customWidth="1"/>
    <col min="12" max="12" width="5.7109375" style="230" customWidth="1"/>
    <col min="13" max="13" width="9.00390625" style="230" customWidth="1"/>
    <col min="14" max="14" width="5.7109375" style="230" customWidth="1"/>
    <col min="15" max="15" width="9.00390625" style="230" customWidth="1"/>
    <col min="16" max="16" width="5.7109375" style="230" customWidth="1"/>
    <col min="17" max="17" width="0.85546875" style="288" customWidth="1"/>
    <col min="18" max="18" width="1.7109375" style="230" customWidth="1"/>
    <col min="19" max="16384" width="9.140625" style="230" customWidth="1"/>
  </cols>
  <sheetData>
    <row r="1" spans="1:18" ht="9" customHeight="1">
      <c r="A1" s="226" t="s">
        <v>391</v>
      </c>
      <c r="B1" s="227"/>
      <c r="C1" s="228"/>
      <c r="D1" s="228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7"/>
      <c r="R1" s="226"/>
    </row>
    <row r="2" spans="1:18" ht="15" customHeight="1">
      <c r="A2" s="226"/>
      <c r="B2" s="231"/>
      <c r="C2" s="232" t="s">
        <v>163</v>
      </c>
      <c r="D2" s="14"/>
      <c r="E2" s="233">
        <v>2005</v>
      </c>
      <c r="F2" s="234" t="s">
        <v>164</v>
      </c>
      <c r="G2" s="233">
        <v>2006</v>
      </c>
      <c r="H2" s="234" t="s">
        <v>164</v>
      </c>
      <c r="I2" s="233">
        <v>2007</v>
      </c>
      <c r="J2" s="234" t="s">
        <v>164</v>
      </c>
      <c r="K2" s="233">
        <v>2008</v>
      </c>
      <c r="L2" s="234" t="s">
        <v>164</v>
      </c>
      <c r="M2" s="233">
        <v>2009</v>
      </c>
      <c r="N2" s="234" t="s">
        <v>164</v>
      </c>
      <c r="O2" s="233">
        <v>2010</v>
      </c>
      <c r="P2" s="234" t="s">
        <v>164</v>
      </c>
      <c r="Q2" s="231"/>
      <c r="R2" s="226"/>
    </row>
    <row r="3" spans="1:18" ht="13.5">
      <c r="A3" s="226"/>
      <c r="B3" s="235"/>
      <c r="C3" s="236" t="s">
        <v>165</v>
      </c>
      <c r="D3" s="14"/>
      <c r="E3" s="291" t="s">
        <v>166</v>
      </c>
      <c r="F3" s="237"/>
      <c r="G3" s="291" t="s">
        <v>167</v>
      </c>
      <c r="H3" s="237"/>
      <c r="I3" s="291" t="s">
        <v>168</v>
      </c>
      <c r="J3" s="237"/>
      <c r="K3" s="291" t="s">
        <v>169</v>
      </c>
      <c r="L3" s="237"/>
      <c r="M3" s="292" t="s">
        <v>168</v>
      </c>
      <c r="N3" s="237"/>
      <c r="O3" s="292" t="s">
        <v>168</v>
      </c>
      <c r="P3" s="237"/>
      <c r="Q3" s="235"/>
      <c r="R3" s="226"/>
    </row>
    <row r="4" spans="1:18" ht="13.5">
      <c r="A4" s="226"/>
      <c r="B4" s="235"/>
      <c r="C4" s="238"/>
      <c r="D4" s="238"/>
      <c r="E4" s="239"/>
      <c r="F4" s="237"/>
      <c r="G4" s="239"/>
      <c r="H4" s="237"/>
      <c r="I4" s="292" t="s">
        <v>170</v>
      </c>
      <c r="J4" s="237"/>
      <c r="K4" s="291" t="s">
        <v>171</v>
      </c>
      <c r="L4" s="237"/>
      <c r="M4" s="292" t="s">
        <v>409</v>
      </c>
      <c r="N4" s="237"/>
      <c r="O4" s="292" t="s">
        <v>568</v>
      </c>
      <c r="P4" s="237"/>
      <c r="Q4" s="235"/>
      <c r="R4" s="226"/>
    </row>
    <row r="5" spans="1:18" ht="13.5">
      <c r="A5" s="226"/>
      <c r="B5" s="235"/>
      <c r="C5" s="238"/>
      <c r="D5" s="238"/>
      <c r="E5" s="239"/>
      <c r="F5" s="237"/>
      <c r="G5" s="239"/>
      <c r="H5" s="237"/>
      <c r="I5" s="292" t="s">
        <v>172</v>
      </c>
      <c r="J5" s="237"/>
      <c r="K5" s="291" t="s">
        <v>173</v>
      </c>
      <c r="L5" s="237"/>
      <c r="M5" s="292" t="s">
        <v>407</v>
      </c>
      <c r="N5" s="237"/>
      <c r="O5" s="292" t="s">
        <v>172</v>
      </c>
      <c r="P5" s="237"/>
      <c r="Q5" s="235"/>
      <c r="R5" s="226"/>
    </row>
    <row r="6" spans="1:18" ht="13.5">
      <c r="A6" s="226"/>
      <c r="B6" s="235"/>
      <c r="C6" s="238"/>
      <c r="D6" s="238"/>
      <c r="E6" s="239"/>
      <c r="F6" s="237"/>
      <c r="G6" s="239"/>
      <c r="H6" s="237"/>
      <c r="I6" s="291" t="s">
        <v>174</v>
      </c>
      <c r="J6" s="237"/>
      <c r="K6" s="237"/>
      <c r="L6" s="237"/>
      <c r="M6" s="292" t="s">
        <v>408</v>
      </c>
      <c r="N6" s="237"/>
      <c r="O6" s="705"/>
      <c r="P6" s="237"/>
      <c r="Q6" s="235"/>
      <c r="R6" s="226"/>
    </row>
    <row r="7" spans="1:18" ht="13.5">
      <c r="A7" s="226"/>
      <c r="B7" s="235"/>
      <c r="C7" s="238"/>
      <c r="D7" s="238"/>
      <c r="E7" s="239"/>
      <c r="F7" s="237"/>
      <c r="G7" s="239"/>
      <c r="H7" s="237"/>
      <c r="I7" s="291" t="s">
        <v>175</v>
      </c>
      <c r="J7" s="237"/>
      <c r="K7" s="237"/>
      <c r="L7" s="237"/>
      <c r="M7" s="292" t="s">
        <v>410</v>
      </c>
      <c r="N7" s="237"/>
      <c r="O7" s="705"/>
      <c r="P7" s="237"/>
      <c r="Q7" s="235"/>
      <c r="R7" s="226"/>
    </row>
    <row r="8" spans="1:18" ht="14.25">
      <c r="A8" s="226"/>
      <c r="B8" s="240"/>
      <c r="C8" s="241" t="s">
        <v>176</v>
      </c>
      <c r="D8" s="241"/>
      <c r="E8" s="242"/>
      <c r="F8" s="243"/>
      <c r="G8" s="242"/>
      <c r="H8" s="243"/>
      <c r="I8" s="242" t="s">
        <v>178</v>
      </c>
      <c r="J8" s="243"/>
      <c r="K8" s="243" t="s">
        <v>178</v>
      </c>
      <c r="L8" s="243"/>
      <c r="M8" s="243" t="s">
        <v>195</v>
      </c>
      <c r="N8" s="243"/>
      <c r="O8" s="243" t="s">
        <v>574</v>
      </c>
      <c r="P8" s="243"/>
      <c r="Q8" s="240"/>
      <c r="R8" s="226"/>
    </row>
    <row r="9" spans="1:18" ht="12" customHeight="1">
      <c r="A9" s="226"/>
      <c r="B9" s="244"/>
      <c r="C9" s="245" t="s">
        <v>179</v>
      </c>
      <c r="D9" s="590"/>
      <c r="E9" s="247">
        <v>15.26</v>
      </c>
      <c r="F9" s="246"/>
      <c r="G9" s="247">
        <v>15.26</v>
      </c>
      <c r="H9" s="246"/>
      <c r="I9" s="247">
        <v>15.26</v>
      </c>
      <c r="J9" s="246"/>
      <c r="K9" s="294">
        <v>15.53</v>
      </c>
      <c r="L9" s="261">
        <f>K9/I9-1</f>
        <v>0.01769331585845335</v>
      </c>
      <c r="M9" s="294">
        <v>15.97</v>
      </c>
      <c r="N9" s="261">
        <f>M9/K9-1</f>
        <v>0.028332260141661347</v>
      </c>
      <c r="O9" s="294">
        <v>16.13</v>
      </c>
      <c r="P9" s="248">
        <f>O9/M9-1</f>
        <v>0.010018785222291715</v>
      </c>
      <c r="Q9" s="244"/>
      <c r="R9" s="226"/>
    </row>
    <row r="10" spans="1:18" ht="12" customHeight="1">
      <c r="A10" s="226"/>
      <c r="B10" s="244"/>
      <c r="C10" s="245" t="s">
        <v>180</v>
      </c>
      <c r="D10" s="590"/>
      <c r="E10" s="247">
        <v>21.96</v>
      </c>
      <c r="F10" s="246"/>
      <c r="G10" s="247">
        <v>21.96</v>
      </c>
      <c r="H10" s="246"/>
      <c r="I10" s="247">
        <v>21.96</v>
      </c>
      <c r="J10" s="246"/>
      <c r="K10" s="294">
        <v>22.36</v>
      </c>
      <c r="L10" s="261">
        <f>K10/I10-1</f>
        <v>0.01821493624772308</v>
      </c>
      <c r="M10" s="294">
        <v>22.98</v>
      </c>
      <c r="N10" s="261">
        <f>M10/K10-1</f>
        <v>0.027728085867620766</v>
      </c>
      <c r="O10" s="294">
        <v>23.21</v>
      </c>
      <c r="P10" s="248">
        <f>O10/M10-1</f>
        <v>0.010008703220191428</v>
      </c>
      <c r="Q10" s="244"/>
      <c r="R10" s="226"/>
    </row>
    <row r="11" spans="1:18" ht="12" customHeight="1">
      <c r="A11" s="226"/>
      <c r="B11" s="244"/>
      <c r="C11" s="245" t="s">
        <v>181</v>
      </c>
      <c r="D11" s="245"/>
      <c r="E11" s="250"/>
      <c r="F11" s="249"/>
      <c r="G11" s="250"/>
      <c r="H11" s="249"/>
      <c r="I11" s="293">
        <v>12.88</v>
      </c>
      <c r="J11" s="246"/>
      <c r="K11" s="294">
        <f>I11/I9*K9</f>
        <v>13.107889908256881</v>
      </c>
      <c r="L11" s="261">
        <f>K11/I11-1</f>
        <v>0.01769331585845335</v>
      </c>
      <c r="M11" s="294">
        <v>12.37</v>
      </c>
      <c r="N11" s="261">
        <f>M11/K11-1</f>
        <v>-0.05629356924885931</v>
      </c>
      <c r="O11" s="294">
        <v>12.44</v>
      </c>
      <c r="P11" s="248">
        <f>O11/M11-1</f>
        <v>0.0056588520614389015</v>
      </c>
      <c r="Q11" s="244"/>
      <c r="R11" s="226"/>
    </row>
    <row r="12" spans="1:18" ht="12" customHeight="1">
      <c r="A12" s="226"/>
      <c r="B12" s="244"/>
      <c r="C12" s="245" t="s">
        <v>182</v>
      </c>
      <c r="D12" s="245"/>
      <c r="E12" s="250"/>
      <c r="F12" s="249"/>
      <c r="G12" s="250"/>
      <c r="H12" s="249"/>
      <c r="I12" s="293">
        <v>18.8</v>
      </c>
      <c r="J12" s="246"/>
      <c r="K12" s="294">
        <f>I12/I10*K10</f>
        <v>19.142440801457195</v>
      </c>
      <c r="L12" s="261">
        <f>K12/I12-1</f>
        <v>0.01821493624772308</v>
      </c>
      <c r="M12" s="294">
        <v>18.92</v>
      </c>
      <c r="N12" s="261">
        <f>M12/K12-1</f>
        <v>-0.011620294599017922</v>
      </c>
      <c r="O12" s="294">
        <v>19.09</v>
      </c>
      <c r="P12" s="248">
        <f>O12/M12-1</f>
        <v>0.008985200845665897</v>
      </c>
      <c r="Q12" s="244"/>
      <c r="R12" s="226"/>
    </row>
    <row r="13" spans="1:18" ht="12" customHeight="1">
      <c r="A13" s="226"/>
      <c r="B13" s="244"/>
      <c r="C13" s="245"/>
      <c r="D13" s="245"/>
      <c r="E13" s="250"/>
      <c r="F13" s="249"/>
      <c r="G13" s="250"/>
      <c r="H13" s="249"/>
      <c r="I13" s="251"/>
      <c r="J13" s="251"/>
      <c r="K13" s="251"/>
      <c r="L13" s="252"/>
      <c r="M13" s="251"/>
      <c r="N13" s="252"/>
      <c r="O13" s="251"/>
      <c r="P13" s="252"/>
      <c r="Q13" s="244"/>
      <c r="R13" s="226"/>
    </row>
    <row r="14" spans="1:18" ht="12" customHeight="1">
      <c r="A14" s="226"/>
      <c r="B14" s="244"/>
      <c r="C14" s="241" t="s">
        <v>183</v>
      </c>
      <c r="D14" s="245"/>
      <c r="E14" s="250"/>
      <c r="F14" s="249"/>
      <c r="G14" s="250"/>
      <c r="H14" s="249"/>
      <c r="I14" s="253" t="s">
        <v>178</v>
      </c>
      <c r="K14" s="243" t="s">
        <v>178</v>
      </c>
      <c r="L14" s="254"/>
      <c r="M14" s="243" t="s">
        <v>194</v>
      </c>
      <c r="N14" s="254"/>
      <c r="O14" s="243"/>
      <c r="P14" s="254"/>
      <c r="Q14" s="244"/>
      <c r="R14" s="226"/>
    </row>
    <row r="15" spans="1:18" ht="12" customHeight="1">
      <c r="A15" s="226"/>
      <c r="B15" s="244"/>
      <c r="C15" s="245" t="s">
        <v>184</v>
      </c>
      <c r="D15" s="245"/>
      <c r="E15" s="250"/>
      <c r="F15" s="249"/>
      <c r="G15" s="250"/>
      <c r="H15" s="249"/>
      <c r="I15" s="293">
        <v>15.97</v>
      </c>
      <c r="J15" s="246"/>
      <c r="K15" s="294">
        <v>15.13</v>
      </c>
      <c r="L15" s="261">
        <f>K15/I15-1</f>
        <v>-0.05259862241703195</v>
      </c>
      <c r="M15" s="294">
        <v>14.29</v>
      </c>
      <c r="N15" s="261">
        <f>M15/K15-1</f>
        <v>-0.055518836748182476</v>
      </c>
      <c r="O15" s="247">
        <v>14.29</v>
      </c>
      <c r="P15" s="248"/>
      <c r="Q15" s="244"/>
      <c r="R15" s="226"/>
    </row>
    <row r="16" spans="1:18" ht="12" customHeight="1">
      <c r="A16" s="226"/>
      <c r="B16" s="244"/>
      <c r="C16" s="245" t="s">
        <v>185</v>
      </c>
      <c r="D16" s="245"/>
      <c r="E16" s="250"/>
      <c r="F16" s="249"/>
      <c r="G16" s="250"/>
      <c r="H16" s="249"/>
      <c r="I16" s="293">
        <v>20.17</v>
      </c>
      <c r="J16" s="246"/>
      <c r="K16" s="247">
        <v>20.17</v>
      </c>
      <c r="L16" s="300"/>
      <c r="M16" s="294">
        <v>19.33</v>
      </c>
      <c r="N16" s="261">
        <f>M16/K16-1</f>
        <v>-0.04164600892414494</v>
      </c>
      <c r="O16" s="247">
        <v>19.33</v>
      </c>
      <c r="P16" s="248"/>
      <c r="Q16" s="244"/>
      <c r="R16" s="226"/>
    </row>
    <row r="17" spans="1:18" ht="12" customHeight="1">
      <c r="A17" s="226"/>
      <c r="B17" s="244"/>
      <c r="C17" s="245" t="s">
        <v>186</v>
      </c>
      <c r="D17" s="245"/>
      <c r="E17" s="250"/>
      <c r="F17" s="249"/>
      <c r="G17" s="250"/>
      <c r="H17" s="249"/>
      <c r="I17" s="295">
        <v>26.89</v>
      </c>
      <c r="J17" s="246"/>
      <c r="K17" s="247">
        <v>26.89</v>
      </c>
      <c r="L17" s="300"/>
      <c r="M17" s="294">
        <v>26.05</v>
      </c>
      <c r="N17" s="261">
        <f>M17/K17-1</f>
        <v>-0.031238378579397486</v>
      </c>
      <c r="O17" s="247">
        <v>26.05</v>
      </c>
      <c r="P17" s="248"/>
      <c r="Q17" s="244"/>
      <c r="R17" s="226"/>
    </row>
    <row r="18" spans="1:18" ht="12" customHeight="1">
      <c r="A18" s="226"/>
      <c r="B18" s="244"/>
      <c r="C18" s="241"/>
      <c r="D18" s="241"/>
      <c r="E18" s="250"/>
      <c r="F18" s="250"/>
      <c r="G18" s="250"/>
      <c r="H18" s="250"/>
      <c r="I18" s="250"/>
      <c r="J18" s="255"/>
      <c r="K18" s="255"/>
      <c r="L18" s="255"/>
      <c r="M18" s="255"/>
      <c r="N18" s="255"/>
      <c r="O18" s="255"/>
      <c r="P18" s="255"/>
      <c r="Q18" s="244"/>
      <c r="R18" s="226"/>
    </row>
    <row r="19" spans="1:18" ht="12" customHeight="1">
      <c r="A19" s="226"/>
      <c r="B19" s="244"/>
      <c r="C19" s="241" t="s">
        <v>187</v>
      </c>
      <c r="D19" s="241"/>
      <c r="E19" s="242"/>
      <c r="F19" s="242"/>
      <c r="G19" s="242"/>
      <c r="H19" s="242"/>
      <c r="I19" s="242" t="s">
        <v>177</v>
      </c>
      <c r="J19" s="256"/>
      <c r="K19" s="243" t="s">
        <v>178</v>
      </c>
      <c r="L19" s="256"/>
      <c r="M19" s="243" t="s">
        <v>177</v>
      </c>
      <c r="N19" s="256"/>
      <c r="O19" s="243" t="s">
        <v>178</v>
      </c>
      <c r="P19" s="256"/>
      <c r="Q19" s="244"/>
      <c r="R19" s="226"/>
    </row>
    <row r="20" spans="1:18" ht="12" customHeight="1">
      <c r="A20" s="226"/>
      <c r="B20" s="244"/>
      <c r="C20" s="257" t="s">
        <v>188</v>
      </c>
      <c r="D20" s="591"/>
      <c r="E20" s="258">
        <v>0.0359</v>
      </c>
      <c r="F20" s="246"/>
      <c r="G20" s="258">
        <v>0.0359</v>
      </c>
      <c r="H20" s="246"/>
      <c r="I20" s="296">
        <v>0.0363</v>
      </c>
      <c r="J20" s="246">
        <v>0.011142061281336879</v>
      </c>
      <c r="K20" s="296">
        <v>0.0369</v>
      </c>
      <c r="L20" s="261">
        <f>K20/I20-1</f>
        <v>0.016528925619834878</v>
      </c>
      <c r="M20" s="296">
        <v>0.0379</v>
      </c>
      <c r="N20" s="261">
        <f>M20/K20-1</f>
        <v>0.027100271002709952</v>
      </c>
      <c r="O20" s="296">
        <v>0.0544</v>
      </c>
      <c r="P20" s="248">
        <f>O20/M20-1</f>
        <v>0.4353562005277043</v>
      </c>
      <c r="Q20" s="244"/>
      <c r="R20" s="226"/>
    </row>
    <row r="21" spans="1:18" ht="12" customHeight="1">
      <c r="A21" s="226"/>
      <c r="B21" s="244"/>
      <c r="C21" s="257" t="s">
        <v>189</v>
      </c>
      <c r="D21" s="591"/>
      <c r="E21" s="258">
        <v>0.0243</v>
      </c>
      <c r="F21" s="246"/>
      <c r="G21" s="258">
        <v>0.0243</v>
      </c>
      <c r="H21" s="246"/>
      <c r="I21" s="296">
        <v>0.0246</v>
      </c>
      <c r="J21" s="246">
        <v>0.012345679012345734</v>
      </c>
      <c r="K21" s="296">
        <v>0.025</v>
      </c>
      <c r="L21" s="261">
        <f>K21/I21-1</f>
        <v>0.016260162601626105</v>
      </c>
      <c r="M21" s="296">
        <v>0.0257</v>
      </c>
      <c r="N21" s="261">
        <f>M21/K21-1</f>
        <v>0.028000000000000025</v>
      </c>
      <c r="O21" s="258">
        <v>0.0257</v>
      </c>
      <c r="P21" s="248"/>
      <c r="Q21" s="244"/>
      <c r="R21" s="226"/>
    </row>
    <row r="22" spans="1:18" ht="12" customHeight="1">
      <c r="A22" s="226"/>
      <c r="B22" s="244"/>
      <c r="C22" s="257" t="s">
        <v>190</v>
      </c>
      <c r="D22" s="591"/>
      <c r="E22" s="258">
        <v>0.013</v>
      </c>
      <c r="F22" s="246"/>
      <c r="G22" s="258">
        <v>0.013</v>
      </c>
      <c r="H22" s="246"/>
      <c r="I22" s="297">
        <v>0.0111</v>
      </c>
      <c r="J22" s="246">
        <v>-0.14615384615384608</v>
      </c>
      <c r="K22" s="296">
        <v>0.0113</v>
      </c>
      <c r="L22" s="261">
        <f>K22/I22-1</f>
        <v>0.018018018018017834</v>
      </c>
      <c r="M22" s="296">
        <v>0.0116</v>
      </c>
      <c r="N22" s="261">
        <f>M22/K22-1</f>
        <v>0.026548672566371723</v>
      </c>
      <c r="O22" s="258">
        <v>0.0116</v>
      </c>
      <c r="P22" s="248"/>
      <c r="Q22" s="244"/>
      <c r="R22" s="226"/>
    </row>
    <row r="23" spans="1:18" ht="12" customHeight="1">
      <c r="A23" s="226"/>
      <c r="B23" s="244"/>
      <c r="C23" s="257" t="s">
        <v>191</v>
      </c>
      <c r="D23" s="591"/>
      <c r="E23" s="258">
        <v>0.0087</v>
      </c>
      <c r="F23" s="246"/>
      <c r="G23" s="258">
        <v>0.0087</v>
      </c>
      <c r="H23" s="246"/>
      <c r="I23" s="297">
        <v>0.0111</v>
      </c>
      <c r="J23" s="246">
        <v>0.27586206896551735</v>
      </c>
      <c r="K23" s="296">
        <v>0.0113</v>
      </c>
      <c r="L23" s="261">
        <f>K23/I23-1</f>
        <v>0.018018018018017834</v>
      </c>
      <c r="M23" s="296">
        <v>0.0116</v>
      </c>
      <c r="N23" s="261">
        <f>M23/K23-1</f>
        <v>0.026548672566371723</v>
      </c>
      <c r="O23" s="258">
        <v>0.0116</v>
      </c>
      <c r="P23" s="248"/>
      <c r="Q23" s="244"/>
      <c r="R23" s="226"/>
    </row>
    <row r="24" spans="1:18" ht="12" customHeight="1">
      <c r="A24" s="226"/>
      <c r="B24" s="244"/>
      <c r="C24" s="257"/>
      <c r="D24" s="257"/>
      <c r="E24" s="250"/>
      <c r="F24" s="250"/>
      <c r="G24" s="250"/>
      <c r="H24" s="250"/>
      <c r="I24" s="250"/>
      <c r="J24" s="255"/>
      <c r="K24" s="255"/>
      <c r="L24" s="255"/>
      <c r="M24" s="255"/>
      <c r="N24" s="255"/>
      <c r="O24" s="255"/>
      <c r="P24" s="255"/>
      <c r="Q24" s="244"/>
      <c r="R24" s="226"/>
    </row>
    <row r="25" spans="1:18" ht="12" customHeight="1">
      <c r="A25" s="226"/>
      <c r="B25" s="240"/>
      <c r="C25" s="259" t="s">
        <v>192</v>
      </c>
      <c r="D25" s="259"/>
      <c r="E25" s="242"/>
      <c r="F25" s="242"/>
      <c r="G25" s="242"/>
      <c r="H25" s="242"/>
      <c r="I25" s="242" t="s">
        <v>177</v>
      </c>
      <c r="J25" s="260"/>
      <c r="K25" s="243" t="s">
        <v>178</v>
      </c>
      <c r="L25" s="260"/>
      <c r="M25" s="243" t="s">
        <v>177</v>
      </c>
      <c r="N25" s="260"/>
      <c r="O25" s="243" t="s">
        <v>178</v>
      </c>
      <c r="P25" s="260"/>
      <c r="Q25" s="240"/>
      <c r="R25" s="226"/>
    </row>
    <row r="26" spans="1:18" ht="12" customHeight="1">
      <c r="A26" s="226"/>
      <c r="B26" s="240"/>
      <c r="C26" s="257" t="s">
        <v>188</v>
      </c>
      <c r="D26" s="591"/>
      <c r="E26" s="258">
        <v>0.0435</v>
      </c>
      <c r="F26" s="246"/>
      <c r="G26" s="258">
        <v>0.0435</v>
      </c>
      <c r="H26" s="246"/>
      <c r="I26" s="296">
        <v>0.044</v>
      </c>
      <c r="J26" s="246">
        <v>0.011494252873563315</v>
      </c>
      <c r="K26" s="296">
        <v>0.0447</v>
      </c>
      <c r="L26" s="261">
        <f>K26/I26-1</f>
        <v>0.015909090909090873</v>
      </c>
      <c r="M26" s="296">
        <v>0.0459</v>
      </c>
      <c r="N26" s="261">
        <f>M26/K26-1</f>
        <v>0.0268456375838928</v>
      </c>
      <c r="O26" s="296">
        <v>0.0544</v>
      </c>
      <c r="P26" s="248">
        <f>O26/M26-1</f>
        <v>0.18518518518518512</v>
      </c>
      <c r="Q26" s="240"/>
      <c r="R26" s="226"/>
    </row>
    <row r="27" spans="1:18" ht="12" customHeight="1">
      <c r="A27" s="226"/>
      <c r="B27" s="235"/>
      <c r="C27" s="238" t="s">
        <v>189</v>
      </c>
      <c r="D27" s="592"/>
      <c r="E27" s="258">
        <v>0.0369</v>
      </c>
      <c r="F27" s="246"/>
      <c r="G27" s="258">
        <v>0.0369</v>
      </c>
      <c r="H27" s="246"/>
      <c r="I27" s="296">
        <v>0.0373</v>
      </c>
      <c r="J27" s="246">
        <v>0.010840108401083848</v>
      </c>
      <c r="K27" s="296">
        <v>0.0379</v>
      </c>
      <c r="L27" s="261">
        <f>K27/I27-1</f>
        <v>0.01608579088471851</v>
      </c>
      <c r="M27" s="296">
        <v>0.0389</v>
      </c>
      <c r="N27" s="261">
        <f>M27/K27-1</f>
        <v>0.02638522427440626</v>
      </c>
      <c r="O27" s="258">
        <v>0.0389</v>
      </c>
      <c r="P27" s="248"/>
      <c r="Q27" s="235"/>
      <c r="R27" s="226"/>
    </row>
    <row r="28" spans="1:18" ht="12" customHeight="1">
      <c r="A28" s="226"/>
      <c r="B28" s="244"/>
      <c r="C28" s="257" t="s">
        <v>190</v>
      </c>
      <c r="D28" s="591"/>
      <c r="E28" s="258">
        <v>0.0175</v>
      </c>
      <c r="F28" s="246"/>
      <c r="G28" s="258">
        <v>0.0175</v>
      </c>
      <c r="H28" s="246"/>
      <c r="I28" s="296">
        <v>0.0177</v>
      </c>
      <c r="J28" s="246">
        <v>0.011428571428571344</v>
      </c>
      <c r="K28" s="296">
        <v>0.018</v>
      </c>
      <c r="L28" s="261">
        <f>K28/I28-1</f>
        <v>0.016949152542372836</v>
      </c>
      <c r="M28" s="296">
        <v>0.0185</v>
      </c>
      <c r="N28" s="261">
        <f>M28/K28-1</f>
        <v>0.0277777777777779</v>
      </c>
      <c r="O28" s="258">
        <v>0.0185</v>
      </c>
      <c r="P28" s="248"/>
      <c r="Q28" s="244"/>
      <c r="R28" s="226"/>
    </row>
    <row r="29" spans="1:18" ht="12" customHeight="1">
      <c r="A29" s="226"/>
      <c r="B29" s="244"/>
      <c r="C29" s="257"/>
      <c r="D29" s="257"/>
      <c r="E29" s="250"/>
      <c r="F29" s="250"/>
      <c r="G29" s="250"/>
      <c r="H29" s="250"/>
      <c r="I29" s="250"/>
      <c r="J29" s="255"/>
      <c r="K29" s="255"/>
      <c r="L29" s="255"/>
      <c r="M29" s="255"/>
      <c r="N29" s="255"/>
      <c r="O29" s="255"/>
      <c r="P29" s="255"/>
      <c r="Q29" s="244"/>
      <c r="R29" s="226"/>
    </row>
    <row r="30" spans="1:18" ht="12" customHeight="1">
      <c r="A30" s="226"/>
      <c r="B30" s="244"/>
      <c r="C30" s="241" t="s">
        <v>193</v>
      </c>
      <c r="D30" s="241"/>
      <c r="E30" s="242" t="s">
        <v>178</v>
      </c>
      <c r="F30" s="242"/>
      <c r="G30" s="242"/>
      <c r="H30" s="242"/>
      <c r="I30" s="239" t="s">
        <v>195</v>
      </c>
      <c r="J30" s="260"/>
      <c r="K30" s="298" t="s">
        <v>196</v>
      </c>
      <c r="L30" s="260"/>
      <c r="M30" s="243" t="s">
        <v>177</v>
      </c>
      <c r="N30" s="260"/>
      <c r="O30" s="243" t="s">
        <v>178</v>
      </c>
      <c r="P30" s="260"/>
      <c r="Q30" s="244"/>
      <c r="R30" s="226"/>
    </row>
    <row r="31" spans="1:18" ht="12" customHeight="1">
      <c r="A31" s="226"/>
      <c r="B31" s="244"/>
      <c r="C31" s="257" t="s">
        <v>188</v>
      </c>
      <c r="D31" s="591"/>
      <c r="E31" s="258">
        <v>0.0435</v>
      </c>
      <c r="F31" s="246"/>
      <c r="G31" s="258">
        <v>0.0435</v>
      </c>
      <c r="H31" s="246"/>
      <c r="I31" s="296">
        <v>0.044</v>
      </c>
      <c r="J31" s="246">
        <f>I31/G31-1</f>
        <v>0.011494252873563315</v>
      </c>
      <c r="K31" s="296">
        <v>0.0447</v>
      </c>
      <c r="L31" s="261">
        <f>K31/I31-1</f>
        <v>0.015909090909090873</v>
      </c>
      <c r="M31" s="296">
        <v>0.0459</v>
      </c>
      <c r="N31" s="261">
        <f>M31/K31-1</f>
        <v>0.0268456375838928</v>
      </c>
      <c r="O31" s="296">
        <v>0.0544</v>
      </c>
      <c r="P31" s="248">
        <f>O31/M31-1</f>
        <v>0.18518518518518512</v>
      </c>
      <c r="Q31" s="244"/>
      <c r="R31" s="226"/>
    </row>
    <row r="32" spans="1:18" ht="12" customHeight="1">
      <c r="A32" s="226"/>
      <c r="B32" s="244"/>
      <c r="C32" s="257" t="s">
        <v>189</v>
      </c>
      <c r="D32" s="591"/>
      <c r="E32" s="296">
        <v>0.1394</v>
      </c>
      <c r="F32" s="246">
        <v>-0.1292941911305434</v>
      </c>
      <c r="G32" s="258">
        <v>0.1394</v>
      </c>
      <c r="H32" s="246"/>
      <c r="I32" s="296">
        <v>0.1294</v>
      </c>
      <c r="J32" s="246">
        <f>I32/G32-1</f>
        <v>-0.07173601147776187</v>
      </c>
      <c r="K32" s="296">
        <v>0.1177</v>
      </c>
      <c r="L32" s="261">
        <f>K32/I32-1</f>
        <v>-0.09041731066460579</v>
      </c>
      <c r="M32" s="296">
        <v>0.1187</v>
      </c>
      <c r="N32" s="261">
        <f>M32/K32-1</f>
        <v>0.008496176720475868</v>
      </c>
      <c r="O32" s="258">
        <v>0.1187</v>
      </c>
      <c r="P32" s="248"/>
      <c r="Q32" s="244"/>
      <c r="R32" s="226"/>
    </row>
    <row r="33" spans="1:18" ht="12" customHeight="1">
      <c r="A33" s="226"/>
      <c r="B33" s="240"/>
      <c r="C33" s="245" t="s">
        <v>197</v>
      </c>
      <c r="D33" s="590"/>
      <c r="E33" s="296">
        <v>0.1341</v>
      </c>
      <c r="F33" s="261">
        <v>-0.1348387096774194</v>
      </c>
      <c r="G33" s="258">
        <v>0.1341</v>
      </c>
      <c r="H33" s="261"/>
      <c r="I33" s="296">
        <v>0.1245</v>
      </c>
      <c r="J33" s="246">
        <f>I33/G33-1</f>
        <v>-0.07158836689038028</v>
      </c>
      <c r="K33" s="296">
        <v>0.1177</v>
      </c>
      <c r="L33" s="261">
        <f>K33/I33-1</f>
        <v>-0.05461847389558239</v>
      </c>
      <c r="M33" s="296">
        <v>0.1187</v>
      </c>
      <c r="N33" s="261">
        <f>M33/K33-1</f>
        <v>0.008496176720475868</v>
      </c>
      <c r="O33" s="258">
        <v>0.1187</v>
      </c>
      <c r="P33" s="248"/>
      <c r="Q33" s="240"/>
      <c r="R33" s="226"/>
    </row>
    <row r="34" spans="1:18" ht="12" customHeight="1">
      <c r="A34" s="226"/>
      <c r="B34" s="240"/>
      <c r="C34" s="245" t="s">
        <v>198</v>
      </c>
      <c r="D34" s="590"/>
      <c r="E34" s="296">
        <v>0.1279</v>
      </c>
      <c r="F34" s="246">
        <v>-0.13872053872053858</v>
      </c>
      <c r="G34" s="258">
        <v>0.1279</v>
      </c>
      <c r="H34" s="246"/>
      <c r="I34" s="296">
        <v>0.1184</v>
      </c>
      <c r="J34" s="246">
        <f>I34/G34-1</f>
        <v>-0.07427677873338556</v>
      </c>
      <c r="K34" s="296">
        <v>0.1177</v>
      </c>
      <c r="L34" s="261">
        <f>K34/I34-1</f>
        <v>-0.005912162162162171</v>
      </c>
      <c r="M34" s="296">
        <v>0.1187</v>
      </c>
      <c r="N34" s="261">
        <f>M34/K34-1</f>
        <v>0.008496176720475868</v>
      </c>
      <c r="O34" s="258">
        <v>0.1187</v>
      </c>
      <c r="P34" s="248"/>
      <c r="Q34" s="240"/>
      <c r="R34" s="226"/>
    </row>
    <row r="35" spans="1:18" ht="12" customHeight="1">
      <c r="A35" s="226"/>
      <c r="B35" s="240"/>
      <c r="C35" s="257"/>
      <c r="D35" s="257"/>
      <c r="E35" s="250"/>
      <c r="F35" s="250"/>
      <c r="G35" s="250"/>
      <c r="H35" s="250"/>
      <c r="I35" s="250"/>
      <c r="J35" s="255"/>
      <c r="K35" s="255"/>
      <c r="L35" s="255"/>
      <c r="M35" s="255"/>
      <c r="N35" s="255"/>
      <c r="O35" s="255"/>
      <c r="P35" s="255"/>
      <c r="Q35" s="240"/>
      <c r="R35" s="226"/>
    </row>
    <row r="36" spans="1:18" ht="12" customHeight="1">
      <c r="A36" s="226"/>
      <c r="B36" s="244"/>
      <c r="C36" s="241" t="s">
        <v>199</v>
      </c>
      <c r="D36" s="241"/>
      <c r="E36" s="262"/>
      <c r="F36" s="262"/>
      <c r="G36" s="262"/>
      <c r="H36" s="262"/>
      <c r="I36" s="242" t="s">
        <v>177</v>
      </c>
      <c r="J36" s="263"/>
      <c r="K36" s="243" t="s">
        <v>178</v>
      </c>
      <c r="L36" s="263"/>
      <c r="M36" s="243" t="s">
        <v>177</v>
      </c>
      <c r="N36" s="263"/>
      <c r="O36" s="243"/>
      <c r="P36" s="263"/>
      <c r="Q36" s="244"/>
      <c r="R36" s="226"/>
    </row>
    <row r="37" spans="1:18" ht="12" customHeight="1">
      <c r="A37" s="226"/>
      <c r="B37" s="244"/>
      <c r="C37" s="264" t="s">
        <v>188</v>
      </c>
      <c r="D37" s="593"/>
      <c r="E37" s="258">
        <v>0.087</v>
      </c>
      <c r="F37" s="246"/>
      <c r="G37" s="258">
        <v>0.087</v>
      </c>
      <c r="H37" s="246"/>
      <c r="I37" s="296">
        <v>0.088</v>
      </c>
      <c r="J37" s="246">
        <v>0.011494252873563315</v>
      </c>
      <c r="K37" s="296">
        <v>0.0894</v>
      </c>
      <c r="L37" s="261">
        <f>K37/I37-1</f>
        <v>0.015909090909090873</v>
      </c>
      <c r="M37" s="296">
        <v>0.0919</v>
      </c>
      <c r="N37" s="261">
        <f>M37/K37-1</f>
        <v>0.027964205816554788</v>
      </c>
      <c r="O37" s="258">
        <v>0.0919</v>
      </c>
      <c r="P37" s="248"/>
      <c r="Q37" s="244"/>
      <c r="R37" s="226"/>
    </row>
    <row r="38" spans="1:18" ht="12" customHeight="1">
      <c r="A38" s="226"/>
      <c r="B38" s="235"/>
      <c r="C38" s="245" t="s">
        <v>200</v>
      </c>
      <c r="D38" s="590"/>
      <c r="E38" s="258">
        <v>0.0626</v>
      </c>
      <c r="F38" s="246"/>
      <c r="G38" s="258">
        <v>0.0626</v>
      </c>
      <c r="H38" s="246"/>
      <c r="I38" s="296">
        <v>0.0633</v>
      </c>
      <c r="J38" s="246">
        <v>0.011182108626198062</v>
      </c>
      <c r="K38" s="296">
        <v>0.0643</v>
      </c>
      <c r="L38" s="261">
        <f>K38/I38-1</f>
        <v>0.01579778830963674</v>
      </c>
      <c r="M38" s="296">
        <v>0.0661</v>
      </c>
      <c r="N38" s="261">
        <f>M38/K38-1</f>
        <v>0.02799377916018675</v>
      </c>
      <c r="O38" s="258">
        <v>0.0661</v>
      </c>
      <c r="P38" s="248"/>
      <c r="Q38" s="235"/>
      <c r="R38" s="226"/>
    </row>
    <row r="39" spans="1:18" ht="12" customHeight="1">
      <c r="A39" s="226"/>
      <c r="B39" s="235"/>
      <c r="C39" s="245" t="s">
        <v>201</v>
      </c>
      <c r="D39" s="590"/>
      <c r="E39" s="258">
        <v>0.0602</v>
      </c>
      <c r="F39" s="246"/>
      <c r="G39" s="258">
        <v>0.0602</v>
      </c>
      <c r="H39" s="246"/>
      <c r="I39" s="296">
        <v>0.0609</v>
      </c>
      <c r="J39" s="246">
        <v>0.011627906976744207</v>
      </c>
      <c r="K39" s="296">
        <v>0.0619</v>
      </c>
      <c r="L39" s="261">
        <f>K39/I39-1</f>
        <v>0.016420361247947435</v>
      </c>
      <c r="M39" s="296">
        <v>0.0636</v>
      </c>
      <c r="N39" s="261">
        <f>M39/K39-1</f>
        <v>0.027463651050080973</v>
      </c>
      <c r="O39" s="258">
        <v>0.0636</v>
      </c>
      <c r="P39" s="248"/>
      <c r="Q39" s="235"/>
      <c r="R39" s="226"/>
    </row>
    <row r="40" spans="1:18" ht="12" customHeight="1">
      <c r="A40" s="226"/>
      <c r="B40" s="240"/>
      <c r="C40" s="245" t="s">
        <v>202</v>
      </c>
      <c r="D40" s="590"/>
      <c r="E40" s="258">
        <v>0.0695</v>
      </c>
      <c r="F40" s="246"/>
      <c r="G40" s="258">
        <v>0.0695</v>
      </c>
      <c r="H40" s="246"/>
      <c r="I40" s="296">
        <v>0.0703</v>
      </c>
      <c r="J40" s="246">
        <v>0.011510791366906359</v>
      </c>
      <c r="K40" s="296">
        <v>0.0714</v>
      </c>
      <c r="L40" s="261">
        <f>K40/I40-1</f>
        <v>0.015647226173542084</v>
      </c>
      <c r="M40" s="296">
        <v>0.0734</v>
      </c>
      <c r="N40" s="261">
        <f>M40/K40-1</f>
        <v>0.02801120448179284</v>
      </c>
      <c r="O40" s="258">
        <v>0.0734</v>
      </c>
      <c r="P40" s="248"/>
      <c r="Q40" s="240"/>
      <c r="R40" s="226"/>
    </row>
    <row r="41" spans="1:18" ht="12" customHeight="1">
      <c r="A41" s="226"/>
      <c r="B41" s="240"/>
      <c r="C41" s="245" t="s">
        <v>203</v>
      </c>
      <c r="D41" s="590"/>
      <c r="E41" s="258">
        <v>0.0626</v>
      </c>
      <c r="F41" s="246"/>
      <c r="G41" s="258">
        <v>0.0626</v>
      </c>
      <c r="H41" s="246"/>
      <c r="I41" s="296">
        <v>0.0633</v>
      </c>
      <c r="J41" s="246">
        <v>0.011182108626198062</v>
      </c>
      <c r="K41" s="296">
        <v>0.0643</v>
      </c>
      <c r="L41" s="261">
        <f>K41/I41-1</f>
        <v>0.01579778830963674</v>
      </c>
      <c r="M41" s="296">
        <v>0.0661</v>
      </c>
      <c r="N41" s="261">
        <f>M41/K41-1</f>
        <v>0.02799377916018675</v>
      </c>
      <c r="O41" s="258">
        <v>0.0661</v>
      </c>
      <c r="P41" s="248"/>
      <c r="Q41" s="240"/>
      <c r="R41" s="226"/>
    </row>
    <row r="42" spans="1:18" ht="12" customHeight="1">
      <c r="A42" s="226"/>
      <c r="B42" s="235"/>
      <c r="C42" s="245"/>
      <c r="D42" s="245"/>
      <c r="E42" s="250"/>
      <c r="F42" s="250"/>
      <c r="G42" s="250"/>
      <c r="H42" s="250"/>
      <c r="I42" s="250"/>
      <c r="J42" s="255"/>
      <c r="K42" s="255"/>
      <c r="L42" s="255"/>
      <c r="M42" s="255"/>
      <c r="N42" s="255"/>
      <c r="O42" s="255"/>
      <c r="P42" s="255"/>
      <c r="Q42" s="235"/>
      <c r="R42" s="226"/>
    </row>
    <row r="43" spans="1:18" ht="12" customHeight="1">
      <c r="A43" s="226"/>
      <c r="B43" s="235"/>
      <c r="C43" s="241" t="s">
        <v>204</v>
      </c>
      <c r="D43" s="241"/>
      <c r="E43" s="242"/>
      <c r="F43" s="262"/>
      <c r="G43" s="242" t="s">
        <v>178</v>
      </c>
      <c r="H43" s="262"/>
      <c r="I43" s="242" t="s">
        <v>205</v>
      </c>
      <c r="J43" s="265"/>
      <c r="K43" s="256" t="s">
        <v>177</v>
      </c>
      <c r="L43" s="265"/>
      <c r="M43" s="256" t="s">
        <v>178</v>
      </c>
      <c r="N43" s="265"/>
      <c r="O43" s="256"/>
      <c r="P43" s="265"/>
      <c r="Q43" s="235"/>
      <c r="R43" s="226"/>
    </row>
    <row r="44" spans="1:18" ht="12" customHeight="1">
      <c r="A44" s="226"/>
      <c r="B44" s="235"/>
      <c r="C44" s="245" t="s">
        <v>206</v>
      </c>
      <c r="D44" s="590"/>
      <c r="E44" s="247">
        <v>1.91</v>
      </c>
      <c r="F44" s="266"/>
      <c r="G44" s="294">
        <v>0.74</v>
      </c>
      <c r="H44" s="246">
        <f>G44/E44-1</f>
        <v>-0.6125654450261779</v>
      </c>
      <c r="I44" s="294">
        <v>0.37</v>
      </c>
      <c r="J44" s="246">
        <f>I44/G44-1</f>
        <v>-0.5</v>
      </c>
      <c r="K44" s="294">
        <v>0.19</v>
      </c>
      <c r="L44" s="301">
        <f>K44/I44-1</f>
        <v>-0.4864864864864865</v>
      </c>
      <c r="M44" s="294">
        <v>0.1</v>
      </c>
      <c r="N44" s="261">
        <f>M44/K44-1</f>
        <v>-0.4736842105263158</v>
      </c>
      <c r="O44" s="247">
        <v>0.1</v>
      </c>
      <c r="P44" s="267"/>
      <c r="Q44" s="235"/>
      <c r="R44" s="226"/>
    </row>
    <row r="45" spans="1:18" ht="12" customHeight="1">
      <c r="A45" s="226"/>
      <c r="B45" s="235"/>
      <c r="C45" s="245" t="s">
        <v>207</v>
      </c>
      <c r="D45" s="590"/>
      <c r="E45" s="247">
        <v>9.59</v>
      </c>
      <c r="F45" s="266"/>
      <c r="G45" s="294">
        <v>8.35</v>
      </c>
      <c r="H45" s="246">
        <f>G45/E45-1</f>
        <v>-0.1293013555787279</v>
      </c>
      <c r="I45" s="294">
        <v>8</v>
      </c>
      <c r="J45" s="246">
        <f>I45/G45-1</f>
        <v>-0.041916167664670656</v>
      </c>
      <c r="K45" s="294">
        <v>7.83</v>
      </c>
      <c r="L45" s="301">
        <f>K45/I45-1</f>
        <v>-0.02124999999999999</v>
      </c>
      <c r="M45" s="294">
        <v>6.52</v>
      </c>
      <c r="N45" s="261">
        <f>M45/K45-1</f>
        <v>-0.16730523627075355</v>
      </c>
      <c r="O45" s="247">
        <v>6.52</v>
      </c>
      <c r="P45" s="267"/>
      <c r="Q45" s="235"/>
      <c r="R45" s="226"/>
    </row>
    <row r="46" spans="1:18" ht="12" customHeight="1">
      <c r="A46" s="226"/>
      <c r="B46" s="244"/>
      <c r="C46" s="257"/>
      <c r="D46" s="257"/>
      <c r="E46" s="268"/>
      <c r="F46" s="268"/>
      <c r="G46" s="268"/>
      <c r="H46" s="268"/>
      <c r="I46" s="268"/>
      <c r="J46" s="269"/>
      <c r="K46" s="269"/>
      <c r="L46" s="269"/>
      <c r="M46" s="269"/>
      <c r="N46" s="269"/>
      <c r="O46" s="269"/>
      <c r="P46" s="269"/>
      <c r="Q46" s="244"/>
      <c r="R46" s="226"/>
    </row>
    <row r="47" spans="1:18" ht="12" customHeight="1">
      <c r="A47" s="226"/>
      <c r="B47" s="235"/>
      <c r="C47" s="241" t="s">
        <v>208</v>
      </c>
      <c r="D47" s="241"/>
      <c r="E47" s="270"/>
      <c r="F47" s="271"/>
      <c r="G47" s="270"/>
      <c r="H47" s="271"/>
      <c r="I47" s="270"/>
      <c r="J47" s="272"/>
      <c r="K47" s="272"/>
      <c r="L47" s="272"/>
      <c r="M47" s="256" t="s">
        <v>178</v>
      </c>
      <c r="N47" s="272"/>
      <c r="O47" s="242" t="s">
        <v>205</v>
      </c>
      <c r="P47" s="272"/>
      <c r="Q47" s="235"/>
      <c r="R47" s="226"/>
    </row>
    <row r="48" spans="1:18" ht="12" customHeight="1">
      <c r="A48" s="226"/>
      <c r="B48" s="240"/>
      <c r="C48" s="245" t="s">
        <v>209</v>
      </c>
      <c r="D48" s="590"/>
      <c r="E48" s="273">
        <v>0.00706666666</v>
      </c>
      <c r="F48" s="246"/>
      <c r="G48" s="273">
        <v>0.00706666666</v>
      </c>
      <c r="H48" s="246"/>
      <c r="I48" s="273">
        <v>0.00706666666</v>
      </c>
      <c r="J48" s="246"/>
      <c r="K48" s="273">
        <v>0.00706666666</v>
      </c>
      <c r="L48" s="261"/>
      <c r="M48" s="656">
        <v>0.005</v>
      </c>
      <c r="N48" s="261">
        <f>M48/K48-1</f>
        <v>-0.2924528295211819</v>
      </c>
      <c r="O48" s="296">
        <v>0.0052</v>
      </c>
      <c r="P48" s="248">
        <f>O48/M48-1</f>
        <v>0.040000000000000036</v>
      </c>
      <c r="Q48" s="240"/>
      <c r="R48" s="226"/>
    </row>
    <row r="49" spans="1:18" ht="12" customHeight="1">
      <c r="A49" s="226"/>
      <c r="B49" s="240"/>
      <c r="C49" s="245" t="s">
        <v>210</v>
      </c>
      <c r="D49" s="590"/>
      <c r="E49" s="273">
        <v>0.009</v>
      </c>
      <c r="F49" s="246"/>
      <c r="G49" s="273">
        <v>0.009</v>
      </c>
      <c r="H49" s="246"/>
      <c r="I49" s="273">
        <v>0.009</v>
      </c>
      <c r="J49" s="246"/>
      <c r="K49" s="273">
        <v>0.009</v>
      </c>
      <c r="L49" s="261"/>
      <c r="M49" s="656">
        <v>0.0069</v>
      </c>
      <c r="N49" s="261">
        <f>M49/K49-1</f>
        <v>-0.23333333333333328</v>
      </c>
      <c r="O49" s="296">
        <v>0.0071</v>
      </c>
      <c r="P49" s="248">
        <v>0.02801120448179284</v>
      </c>
      <c r="Q49" s="240"/>
      <c r="R49" s="226"/>
    </row>
    <row r="50" spans="1:18" ht="12" customHeight="1">
      <c r="A50" s="226"/>
      <c r="B50" s="240"/>
      <c r="C50" s="245" t="s">
        <v>211</v>
      </c>
      <c r="D50" s="590"/>
      <c r="E50" s="273">
        <v>0.0115</v>
      </c>
      <c r="F50" s="246"/>
      <c r="G50" s="273">
        <v>0.0115</v>
      </c>
      <c r="H50" s="246"/>
      <c r="I50" s="273">
        <v>0.0115</v>
      </c>
      <c r="J50" s="246"/>
      <c r="K50" s="273">
        <v>0.0115</v>
      </c>
      <c r="L50" s="261"/>
      <c r="M50" s="273">
        <v>0.0115</v>
      </c>
      <c r="N50" s="261"/>
      <c r="O50" s="296">
        <v>0.0115</v>
      </c>
      <c r="P50" s="248">
        <v>0.02801120448179284</v>
      </c>
      <c r="Q50" s="240"/>
      <c r="R50" s="226"/>
    </row>
    <row r="51" spans="1:18" ht="12" customHeight="1">
      <c r="A51" s="226"/>
      <c r="B51" s="244"/>
      <c r="C51" s="257"/>
      <c r="D51" s="257"/>
      <c r="E51" s="262"/>
      <c r="F51" s="262"/>
      <c r="G51" s="262"/>
      <c r="H51" s="262"/>
      <c r="I51" s="262"/>
      <c r="J51" s="260"/>
      <c r="K51" s="260"/>
      <c r="L51" s="260"/>
      <c r="M51" s="256" t="s">
        <v>178</v>
      </c>
      <c r="N51" s="260"/>
      <c r="O51" s="242" t="s">
        <v>205</v>
      </c>
      <c r="P51" s="260"/>
      <c r="Q51" s="244"/>
      <c r="R51" s="226"/>
    </row>
    <row r="52" spans="1:18" ht="12" customHeight="1">
      <c r="A52" s="226"/>
      <c r="B52" s="244"/>
      <c r="C52" s="245" t="s">
        <v>212</v>
      </c>
      <c r="D52" s="590"/>
      <c r="E52" s="273">
        <v>0.007</v>
      </c>
      <c r="F52" s="246"/>
      <c r="G52" s="273">
        <v>0.007</v>
      </c>
      <c r="H52" s="246"/>
      <c r="I52" s="273">
        <v>0.007</v>
      </c>
      <c r="J52" s="246"/>
      <c r="K52" s="273">
        <v>0.007</v>
      </c>
      <c r="L52" s="261"/>
      <c r="M52" s="656">
        <v>0.005</v>
      </c>
      <c r="N52" s="261">
        <f>M52/K52-1</f>
        <v>-0.2857142857142857</v>
      </c>
      <c r="O52" s="296">
        <v>0.0052</v>
      </c>
      <c r="P52" s="248">
        <f>O52/M52-1</f>
        <v>0.040000000000000036</v>
      </c>
      <c r="Q52" s="244"/>
      <c r="R52" s="226"/>
    </row>
    <row r="53" spans="1:18" ht="12" customHeight="1">
      <c r="A53" s="226"/>
      <c r="B53" s="244"/>
      <c r="C53" s="245" t="s">
        <v>213</v>
      </c>
      <c r="D53" s="590"/>
      <c r="E53" s="273">
        <v>0.0106</v>
      </c>
      <c r="F53" s="246"/>
      <c r="G53" s="273">
        <v>0.0106</v>
      </c>
      <c r="H53" s="246"/>
      <c r="I53" s="273">
        <v>0.0106</v>
      </c>
      <c r="J53" s="246"/>
      <c r="K53" s="273">
        <v>0.0106</v>
      </c>
      <c r="L53" s="261"/>
      <c r="M53" s="656">
        <v>0.007</v>
      </c>
      <c r="N53" s="261">
        <f>M53/K53-1</f>
        <v>-0.339622641509434</v>
      </c>
      <c r="O53" s="296">
        <v>0.0073</v>
      </c>
      <c r="P53" s="248">
        <v>0.02801120448179284</v>
      </c>
      <c r="Q53" s="244"/>
      <c r="R53" s="226"/>
    </row>
    <row r="54" spans="1:18" ht="12" customHeight="1">
      <c r="A54" s="226"/>
      <c r="B54" s="244"/>
      <c r="C54" s="245" t="s">
        <v>214</v>
      </c>
      <c r="D54" s="590"/>
      <c r="E54" s="273">
        <v>0.015</v>
      </c>
      <c r="F54" s="246"/>
      <c r="G54" s="273">
        <v>0.015</v>
      </c>
      <c r="H54" s="246"/>
      <c r="I54" s="273">
        <v>0.015</v>
      </c>
      <c r="J54" s="246"/>
      <c r="K54" s="273">
        <v>0.015</v>
      </c>
      <c r="L54" s="261"/>
      <c r="M54" s="273">
        <v>0.015</v>
      </c>
      <c r="N54" s="261"/>
      <c r="O54" s="258">
        <v>0.015</v>
      </c>
      <c r="P54" s="248"/>
      <c r="Q54" s="244"/>
      <c r="R54" s="226"/>
    </row>
    <row r="55" spans="1:18" ht="12" customHeight="1">
      <c r="A55" s="226"/>
      <c r="B55" s="244"/>
      <c r="C55" s="245"/>
      <c r="D55" s="245"/>
      <c r="E55" s="274"/>
      <c r="F55" s="274"/>
      <c r="G55" s="274"/>
      <c r="H55" s="274"/>
      <c r="I55" s="274"/>
      <c r="J55" s="252"/>
      <c r="K55" s="252"/>
      <c r="L55" s="252"/>
      <c r="M55" s="252"/>
      <c r="N55" s="252"/>
      <c r="O55" s="252"/>
      <c r="P55" s="252"/>
      <c r="Q55" s="244"/>
      <c r="R55" s="226"/>
    </row>
    <row r="56" spans="1:18" ht="12" customHeight="1">
      <c r="A56" s="226"/>
      <c r="B56" s="235"/>
      <c r="C56" s="241" t="s">
        <v>215</v>
      </c>
      <c r="D56" s="241"/>
      <c r="E56" s="271"/>
      <c r="F56" s="262"/>
      <c r="G56" s="271"/>
      <c r="H56" s="262"/>
      <c r="I56" s="271"/>
      <c r="J56" s="265"/>
      <c r="K56" s="265"/>
      <c r="L56" s="265"/>
      <c r="M56" s="265"/>
      <c r="N56" s="265"/>
      <c r="O56" s="265"/>
      <c r="P56" s="265"/>
      <c r="Q56" s="235"/>
      <c r="R56" s="226"/>
    </row>
    <row r="57" spans="1:18" ht="12" customHeight="1">
      <c r="A57" s="226"/>
      <c r="B57" s="235"/>
      <c r="C57" s="241" t="s">
        <v>216</v>
      </c>
      <c r="D57" s="241"/>
      <c r="E57" s="271"/>
      <c r="F57" s="262"/>
      <c r="G57" s="271"/>
      <c r="H57" s="262"/>
      <c r="I57" s="271"/>
      <c r="J57" s="265"/>
      <c r="K57" s="265"/>
      <c r="L57" s="265"/>
      <c r="M57" s="265"/>
      <c r="N57" s="265"/>
      <c r="O57" s="265"/>
      <c r="P57" s="265"/>
      <c r="Q57" s="235"/>
      <c r="R57" s="226"/>
    </row>
    <row r="58" spans="1:18" ht="12" customHeight="1">
      <c r="A58" s="226"/>
      <c r="B58" s="235"/>
      <c r="C58" s="245" t="s">
        <v>217</v>
      </c>
      <c r="D58" s="590"/>
      <c r="E58" s="247">
        <v>22.65</v>
      </c>
      <c r="F58" s="276"/>
      <c r="G58" s="247">
        <v>22.65</v>
      </c>
      <c r="H58" s="276"/>
      <c r="I58" s="247">
        <v>22.65</v>
      </c>
      <c r="J58" s="246"/>
      <c r="K58" s="247">
        <v>22.65</v>
      </c>
      <c r="L58" s="246"/>
      <c r="M58" s="247">
        <v>22.65</v>
      </c>
      <c r="N58" s="246"/>
      <c r="O58" s="247">
        <v>22.65</v>
      </c>
      <c r="P58" s="277"/>
      <c r="Q58" s="235"/>
      <c r="R58" s="226"/>
    </row>
    <row r="59" spans="1:18" ht="12" customHeight="1">
      <c r="A59" s="226"/>
      <c r="B59" s="235"/>
      <c r="C59" s="245" t="s">
        <v>218</v>
      </c>
      <c r="D59" s="590"/>
      <c r="E59" s="247">
        <v>29.33</v>
      </c>
      <c r="F59" s="276"/>
      <c r="G59" s="247">
        <v>29.33</v>
      </c>
      <c r="H59" s="276"/>
      <c r="I59" s="247">
        <v>29.33</v>
      </c>
      <c r="J59" s="246"/>
      <c r="K59" s="247">
        <v>29.33</v>
      </c>
      <c r="L59" s="302"/>
      <c r="M59" s="247">
        <v>29.33</v>
      </c>
      <c r="N59" s="302"/>
      <c r="O59" s="247">
        <v>29.33</v>
      </c>
      <c r="P59" s="278"/>
      <c r="Q59" s="235"/>
      <c r="R59" s="226"/>
    </row>
    <row r="60" spans="1:18" ht="12" customHeight="1">
      <c r="A60" s="226"/>
      <c r="B60" s="235"/>
      <c r="C60" s="245" t="s">
        <v>219</v>
      </c>
      <c r="D60" s="590"/>
      <c r="E60" s="247">
        <v>46.18</v>
      </c>
      <c r="F60" s="246"/>
      <c r="G60" s="247">
        <v>46.18</v>
      </c>
      <c r="H60" s="246"/>
      <c r="I60" s="247">
        <v>46.18</v>
      </c>
      <c r="J60" s="246"/>
      <c r="K60" s="247">
        <v>46.18</v>
      </c>
      <c r="L60" s="303"/>
      <c r="M60" s="247">
        <v>46.18</v>
      </c>
      <c r="N60" s="303"/>
      <c r="O60" s="247">
        <v>46.18</v>
      </c>
      <c r="P60" s="279"/>
      <c r="Q60" s="235"/>
      <c r="R60" s="226"/>
    </row>
    <row r="61" spans="1:18" ht="12" customHeight="1">
      <c r="A61" s="226"/>
      <c r="B61" s="235"/>
      <c r="C61" s="245" t="s">
        <v>220</v>
      </c>
      <c r="D61" s="590"/>
      <c r="E61" s="280">
        <v>67.18</v>
      </c>
      <c r="F61" s="246"/>
      <c r="G61" s="280">
        <v>67.18</v>
      </c>
      <c r="H61" s="246"/>
      <c r="I61" s="280">
        <v>67.18</v>
      </c>
      <c r="J61" s="246"/>
      <c r="K61" s="247">
        <v>67.18</v>
      </c>
      <c r="L61" s="261"/>
      <c r="M61" s="247">
        <v>67.18</v>
      </c>
      <c r="N61" s="261"/>
      <c r="O61" s="247">
        <v>67.18</v>
      </c>
      <c r="P61" s="248"/>
      <c r="Q61" s="235"/>
      <c r="R61" s="226"/>
    </row>
    <row r="62" spans="1:18" ht="12" customHeight="1">
      <c r="A62" s="226"/>
      <c r="B62" s="235"/>
      <c r="C62" s="241" t="s">
        <v>221</v>
      </c>
      <c r="D62" s="241"/>
      <c r="E62" s="271"/>
      <c r="F62" s="262"/>
      <c r="G62" s="271"/>
      <c r="H62" s="262"/>
      <c r="I62" s="271"/>
      <c r="J62" s="265"/>
      <c r="K62" s="271" t="s">
        <v>177</v>
      </c>
      <c r="L62" s="265"/>
      <c r="M62" s="271"/>
      <c r="N62" s="265"/>
      <c r="O62" s="271"/>
      <c r="P62" s="265"/>
      <c r="Q62" s="235"/>
      <c r="R62" s="226"/>
    </row>
    <row r="63" spans="1:20" ht="12" customHeight="1">
      <c r="A63" s="226"/>
      <c r="B63" s="235"/>
      <c r="C63" s="245" t="s">
        <v>476</v>
      </c>
      <c r="D63" s="590"/>
      <c r="E63" s="247"/>
      <c r="F63" s="276"/>
      <c r="G63" s="247"/>
      <c r="H63" s="276"/>
      <c r="I63" s="247"/>
      <c r="J63" s="246"/>
      <c r="K63" s="294">
        <v>21.01</v>
      </c>
      <c r="L63" s="246"/>
      <c r="M63" s="247">
        <v>21.01</v>
      </c>
      <c r="N63" s="246"/>
      <c r="O63" s="247">
        <v>21.01</v>
      </c>
      <c r="P63" s="277"/>
      <c r="Q63" s="235"/>
      <c r="R63" s="226"/>
      <c r="T63" s="281"/>
    </row>
    <row r="64" spans="1:18" ht="12" customHeight="1">
      <c r="A64" s="226"/>
      <c r="B64" s="235"/>
      <c r="C64" s="245" t="s">
        <v>477</v>
      </c>
      <c r="D64" s="590"/>
      <c r="E64" s="247"/>
      <c r="F64" s="276"/>
      <c r="G64" s="247"/>
      <c r="H64" s="276"/>
      <c r="I64" s="247"/>
      <c r="J64" s="246"/>
      <c r="K64" s="294">
        <v>29.41</v>
      </c>
      <c r="L64" s="302"/>
      <c r="M64" s="247">
        <v>29.41</v>
      </c>
      <c r="N64" s="302"/>
      <c r="O64" s="247">
        <v>29.41</v>
      </c>
      <c r="P64" s="278"/>
      <c r="Q64" s="235"/>
      <c r="R64" s="226"/>
    </row>
    <row r="65" spans="1:18" ht="12" customHeight="1">
      <c r="A65" s="226"/>
      <c r="B65" s="235"/>
      <c r="C65" s="245" t="s">
        <v>478</v>
      </c>
      <c r="D65" s="590"/>
      <c r="E65" s="247"/>
      <c r="F65" s="246"/>
      <c r="G65" s="247"/>
      <c r="H65" s="246"/>
      <c r="I65" s="247"/>
      <c r="J65" s="246"/>
      <c r="K65" s="294">
        <v>42.02</v>
      </c>
      <c r="L65" s="261"/>
      <c r="M65" s="247">
        <v>42.02</v>
      </c>
      <c r="N65" s="261"/>
      <c r="O65" s="247">
        <v>42.02</v>
      </c>
      <c r="P65" s="248"/>
      <c r="Q65" s="235"/>
      <c r="R65" s="226"/>
    </row>
    <row r="66" spans="1:18" ht="12" customHeight="1">
      <c r="A66" s="226"/>
      <c r="B66" s="244"/>
      <c r="C66" s="245"/>
      <c r="D66" s="245"/>
      <c r="E66" s="274"/>
      <c r="F66" s="274"/>
      <c r="G66" s="274"/>
      <c r="H66" s="274"/>
      <c r="I66" s="274"/>
      <c r="J66" s="252"/>
      <c r="K66" s="252"/>
      <c r="L66" s="252"/>
      <c r="M66" s="252"/>
      <c r="N66" s="252"/>
      <c r="O66" s="252"/>
      <c r="P66" s="252"/>
      <c r="Q66" s="244"/>
      <c r="R66" s="226"/>
    </row>
    <row r="67" spans="1:18" ht="12" customHeight="1">
      <c r="A67" s="226"/>
      <c r="B67" s="235"/>
      <c r="C67" s="241" t="s">
        <v>222</v>
      </c>
      <c r="D67" s="241"/>
      <c r="F67" s="282"/>
      <c r="H67" s="282"/>
      <c r="J67" s="265"/>
      <c r="K67" s="265"/>
      <c r="L67" s="265"/>
      <c r="M67" s="265"/>
      <c r="N67" s="265"/>
      <c r="O67" s="265"/>
      <c r="P67" s="265"/>
      <c r="Q67" s="235"/>
      <c r="R67" s="226"/>
    </row>
    <row r="68" spans="1:18" ht="12" customHeight="1">
      <c r="A68" s="226"/>
      <c r="B68" s="235"/>
      <c r="C68" s="245" t="s">
        <v>223</v>
      </c>
      <c r="D68" s="590"/>
      <c r="E68" s="247">
        <v>16.76</v>
      </c>
      <c r="F68" s="276"/>
      <c r="G68" s="247">
        <v>16.76</v>
      </c>
      <c r="H68" s="276"/>
      <c r="I68" s="247">
        <v>16.76</v>
      </c>
      <c r="J68" s="246"/>
      <c r="K68" s="247">
        <v>16.76</v>
      </c>
      <c r="L68" s="301"/>
      <c r="M68" s="247">
        <v>16.76</v>
      </c>
      <c r="N68" s="301"/>
      <c r="O68" s="247">
        <v>16.76</v>
      </c>
      <c r="P68" s="267"/>
      <c r="Q68" s="235"/>
      <c r="R68" s="226"/>
    </row>
    <row r="69" spans="1:18" ht="12" customHeight="1">
      <c r="A69" s="226"/>
      <c r="B69" s="235"/>
      <c r="C69" s="245" t="s">
        <v>224</v>
      </c>
      <c r="D69" s="590"/>
      <c r="E69" s="247">
        <v>23.487394957983195</v>
      </c>
      <c r="F69" s="246"/>
      <c r="G69" s="247">
        <v>23.487394957983195</v>
      </c>
      <c r="H69" s="246"/>
      <c r="I69" s="247">
        <v>23.487394957983195</v>
      </c>
      <c r="J69" s="246"/>
      <c r="K69" s="247">
        <v>23.487394957983195</v>
      </c>
      <c r="L69" s="261"/>
      <c r="M69" s="247">
        <v>23.487394957983195</v>
      </c>
      <c r="N69" s="261"/>
      <c r="O69" s="247">
        <v>23.487394957983195</v>
      </c>
      <c r="P69" s="248"/>
      <c r="Q69" s="235"/>
      <c r="R69" s="226"/>
    </row>
    <row r="70" spans="1:18" ht="12" customHeight="1">
      <c r="A70" s="226"/>
      <c r="B70" s="235"/>
      <c r="C70" s="245" t="s">
        <v>225</v>
      </c>
      <c r="D70" s="590"/>
      <c r="E70" s="247">
        <v>28.529411764705888</v>
      </c>
      <c r="F70" s="246"/>
      <c r="G70" s="247">
        <v>28.529411764705888</v>
      </c>
      <c r="H70" s="246"/>
      <c r="I70" s="247">
        <v>28.529411764705888</v>
      </c>
      <c r="J70" s="246"/>
      <c r="K70" s="247">
        <v>28.529411764705888</v>
      </c>
      <c r="L70" s="261"/>
      <c r="M70" s="247">
        <v>28.529411764705888</v>
      </c>
      <c r="N70" s="261"/>
      <c r="O70" s="247">
        <v>28.529411764705888</v>
      </c>
      <c r="P70" s="248"/>
      <c r="Q70" s="235"/>
      <c r="R70" s="226"/>
    </row>
    <row r="71" spans="1:18" ht="12" customHeight="1">
      <c r="A71" s="226"/>
      <c r="B71" s="235"/>
      <c r="C71" s="245"/>
      <c r="D71" s="245"/>
      <c r="E71" s="250"/>
      <c r="F71" s="249"/>
      <c r="G71" s="250"/>
      <c r="H71" s="249"/>
      <c r="I71" s="250"/>
      <c r="J71" s="252"/>
      <c r="K71" s="252"/>
      <c r="L71" s="252"/>
      <c r="M71" s="252"/>
      <c r="N71" s="252"/>
      <c r="O71" s="252"/>
      <c r="P71" s="252"/>
      <c r="Q71" s="235"/>
      <c r="R71" s="226"/>
    </row>
    <row r="72" spans="1:18" ht="12" customHeight="1">
      <c r="A72" s="226"/>
      <c r="B72" s="235"/>
      <c r="C72" s="241" t="s">
        <v>226</v>
      </c>
      <c r="D72" s="241"/>
      <c r="E72" s="271"/>
      <c r="F72" s="262"/>
      <c r="G72" s="283"/>
      <c r="H72" s="265"/>
      <c r="I72" s="283"/>
      <c r="J72" s="265"/>
      <c r="K72" s="265"/>
      <c r="L72" s="265"/>
      <c r="M72" s="265"/>
      <c r="N72" s="265"/>
      <c r="O72" s="265"/>
      <c r="P72" s="265"/>
      <c r="Q72" s="235"/>
      <c r="R72" s="226"/>
    </row>
    <row r="73" spans="1:18" ht="12" customHeight="1">
      <c r="A73" s="226"/>
      <c r="B73" s="235"/>
      <c r="C73" s="241" t="s">
        <v>216</v>
      </c>
      <c r="D73" s="241"/>
      <c r="E73" s="271"/>
      <c r="F73" s="262"/>
      <c r="G73" s="283"/>
      <c r="H73" s="265"/>
      <c r="I73" s="283"/>
      <c r="J73" s="265"/>
      <c r="K73" s="265"/>
      <c r="L73" s="265"/>
      <c r="M73" s="265"/>
      <c r="N73" s="265"/>
      <c r="O73" s="265"/>
      <c r="P73" s="265"/>
      <c r="Q73" s="235"/>
      <c r="R73" s="226"/>
    </row>
    <row r="74" spans="1:18" ht="12" customHeight="1">
      <c r="A74" s="226"/>
      <c r="B74" s="235"/>
      <c r="C74" s="245" t="s">
        <v>227</v>
      </c>
      <c r="D74" s="245"/>
      <c r="E74" s="293">
        <v>29.369747899159666</v>
      </c>
      <c r="F74" s="276"/>
      <c r="G74" s="275">
        <v>29.369747899159666</v>
      </c>
      <c r="H74" s="267"/>
      <c r="I74" s="275">
        <v>29.369747899159666</v>
      </c>
      <c r="J74" s="246"/>
      <c r="K74" s="247">
        <v>29.369747899159666</v>
      </c>
      <c r="L74" s="301"/>
      <c r="M74" s="247">
        <v>29.369747899159666</v>
      </c>
      <c r="N74" s="301"/>
      <c r="O74" s="247">
        <v>29.369747899159666</v>
      </c>
      <c r="P74" s="267"/>
      <c r="Q74" s="235"/>
      <c r="R74" s="226"/>
    </row>
    <row r="75" spans="1:18" ht="12" customHeight="1">
      <c r="A75" s="226"/>
      <c r="B75" s="235"/>
      <c r="C75" s="245" t="s">
        <v>228</v>
      </c>
      <c r="D75" s="245"/>
      <c r="E75" s="299">
        <v>36.09</v>
      </c>
      <c r="F75" s="276"/>
      <c r="G75" s="284">
        <v>36.09</v>
      </c>
      <c r="H75" s="267"/>
      <c r="I75" s="275">
        <v>36.09</v>
      </c>
      <c r="J75" s="246"/>
      <c r="K75" s="247">
        <v>36.09</v>
      </c>
      <c r="L75" s="301"/>
      <c r="M75" s="247">
        <v>36.09</v>
      </c>
      <c r="N75" s="301"/>
      <c r="O75" s="247">
        <v>36.09</v>
      </c>
      <c r="P75" s="267"/>
      <c r="Q75" s="235"/>
      <c r="R75" s="226"/>
    </row>
    <row r="76" spans="1:18" ht="12" customHeight="1">
      <c r="A76" s="226"/>
      <c r="B76" s="235"/>
      <c r="C76" s="245" t="s">
        <v>229</v>
      </c>
      <c r="D76" s="245"/>
      <c r="E76" s="293">
        <v>50.378151260504204</v>
      </c>
      <c r="F76" s="276"/>
      <c r="G76" s="275">
        <v>50.378151260504204</v>
      </c>
      <c r="H76" s="248"/>
      <c r="I76" s="275">
        <v>50.378151260504204</v>
      </c>
      <c r="J76" s="246"/>
      <c r="K76" s="247">
        <v>50.378151260504204</v>
      </c>
      <c r="L76" s="261"/>
      <c r="M76" s="247">
        <v>50.378151260504204</v>
      </c>
      <c r="N76" s="261"/>
      <c r="O76" s="247">
        <v>50.378151260504204</v>
      </c>
      <c r="P76" s="248"/>
      <c r="Q76" s="235"/>
      <c r="R76" s="226"/>
    </row>
    <row r="77" spans="1:18" ht="12" customHeight="1">
      <c r="A77" s="226"/>
      <c r="B77" s="235"/>
      <c r="C77" s="245" t="s">
        <v>230</v>
      </c>
      <c r="D77" s="245"/>
      <c r="E77" s="293">
        <v>67.18487394957984</v>
      </c>
      <c r="F77" s="276"/>
      <c r="G77" s="275">
        <v>67.18487394957984</v>
      </c>
      <c r="H77" s="248"/>
      <c r="I77" s="275">
        <v>67.18487394957984</v>
      </c>
      <c r="J77" s="246"/>
      <c r="K77" s="247">
        <v>67.18487394957984</v>
      </c>
      <c r="L77" s="261"/>
      <c r="M77" s="247">
        <v>67.18487394957984</v>
      </c>
      <c r="N77" s="261"/>
      <c r="O77" s="247">
        <v>67.18487394957984</v>
      </c>
      <c r="P77" s="248"/>
      <c r="Q77" s="235"/>
      <c r="R77" s="226"/>
    </row>
    <row r="78" spans="1:18" ht="12" customHeight="1">
      <c r="A78" s="226"/>
      <c r="B78" s="235"/>
      <c r="C78" s="241" t="s">
        <v>569</v>
      </c>
      <c r="D78" s="241"/>
      <c r="E78" s="271"/>
      <c r="F78" s="262"/>
      <c r="G78" s="283"/>
      <c r="H78" s="265"/>
      <c r="I78" s="283"/>
      <c r="J78" s="265"/>
      <c r="K78" s="271" t="s">
        <v>177</v>
      </c>
      <c r="L78" s="265"/>
      <c r="M78" s="271"/>
      <c r="N78" s="265"/>
      <c r="O78" s="271"/>
      <c r="P78" s="265"/>
      <c r="Q78" s="235"/>
      <c r="R78" s="226"/>
    </row>
    <row r="79" spans="1:18" ht="12" customHeight="1">
      <c r="A79" s="226"/>
      <c r="B79" s="235"/>
      <c r="C79" s="245" t="s">
        <v>479</v>
      </c>
      <c r="D79" s="245"/>
      <c r="E79" s="275"/>
      <c r="F79" s="276"/>
      <c r="G79" s="275"/>
      <c r="H79" s="267"/>
      <c r="I79" s="275"/>
      <c r="J79" s="246"/>
      <c r="K79" s="294">
        <v>29.41</v>
      </c>
      <c r="L79" s="301"/>
      <c r="M79" s="247">
        <v>29.41</v>
      </c>
      <c r="N79" s="301"/>
      <c r="O79" s="247">
        <v>29.41</v>
      </c>
      <c r="P79" s="267"/>
      <c r="Q79" s="235"/>
      <c r="R79" s="226"/>
    </row>
    <row r="80" spans="1:18" ht="12" customHeight="1">
      <c r="A80" s="226"/>
      <c r="B80" s="235"/>
      <c r="C80" s="245" t="s">
        <v>480</v>
      </c>
      <c r="D80" s="245"/>
      <c r="E80" s="284"/>
      <c r="F80" s="276"/>
      <c r="G80" s="284"/>
      <c r="H80" s="267"/>
      <c r="I80" s="275"/>
      <c r="J80" s="246"/>
      <c r="K80" s="294">
        <v>42.02</v>
      </c>
      <c r="L80" s="301"/>
      <c r="M80" s="247">
        <v>42.02</v>
      </c>
      <c r="N80" s="301"/>
      <c r="O80" s="247">
        <v>42.02</v>
      </c>
      <c r="P80" s="267"/>
      <c r="Q80" s="235"/>
      <c r="R80" s="226"/>
    </row>
    <row r="81" spans="1:18" ht="12" customHeight="1">
      <c r="A81" s="226"/>
      <c r="B81" s="235"/>
      <c r="C81" s="245" t="s">
        <v>481</v>
      </c>
      <c r="D81" s="245"/>
      <c r="E81" s="275"/>
      <c r="F81" s="276"/>
      <c r="G81" s="275"/>
      <c r="H81" s="248"/>
      <c r="I81" s="275"/>
      <c r="J81" s="246"/>
      <c r="K81" s="294">
        <v>54.62</v>
      </c>
      <c r="L81" s="261"/>
      <c r="M81" s="247">
        <v>54.62</v>
      </c>
      <c r="N81" s="261"/>
      <c r="O81" s="247">
        <v>54.62</v>
      </c>
      <c r="P81" s="248"/>
      <c r="Q81" s="235"/>
      <c r="R81" s="226"/>
    </row>
    <row r="82" spans="1:18" ht="12" customHeight="1">
      <c r="A82" s="226"/>
      <c r="B82" s="235"/>
      <c r="C82" s="241" t="s">
        <v>570</v>
      </c>
      <c r="D82" s="241"/>
      <c r="E82" s="271"/>
      <c r="F82" s="262"/>
      <c r="G82" s="283"/>
      <c r="H82" s="265"/>
      <c r="I82" s="283"/>
      <c r="J82" s="265"/>
      <c r="K82" s="271"/>
      <c r="L82" s="265"/>
      <c r="M82" s="271"/>
      <c r="N82" s="265"/>
      <c r="O82" s="286" t="s">
        <v>205</v>
      </c>
      <c r="P82" s="265"/>
      <c r="Q82" s="235"/>
      <c r="R82" s="226"/>
    </row>
    <row r="83" spans="1:18" ht="12" customHeight="1">
      <c r="A83" s="226"/>
      <c r="B83" s="235"/>
      <c r="C83" s="245" t="s">
        <v>571</v>
      </c>
      <c r="D83" s="245"/>
      <c r="E83" s="275"/>
      <c r="F83" s="276"/>
      <c r="G83" s="275"/>
      <c r="H83" s="267"/>
      <c r="I83" s="275"/>
      <c r="J83" s="246"/>
      <c r="K83" s="275"/>
      <c r="L83" s="301"/>
      <c r="M83" s="247"/>
      <c r="N83" s="301"/>
      <c r="O83" s="294">
        <v>25.21</v>
      </c>
      <c r="P83" s="267">
        <v>0.02801120448179284</v>
      </c>
      <c r="Q83" s="235"/>
      <c r="R83" s="226"/>
    </row>
    <row r="84" spans="1:18" ht="12" customHeight="1">
      <c r="A84" s="226"/>
      <c r="B84" s="235"/>
      <c r="C84" s="245" t="s">
        <v>572</v>
      </c>
      <c r="D84" s="245"/>
      <c r="E84" s="284"/>
      <c r="F84" s="276"/>
      <c r="G84" s="284"/>
      <c r="H84" s="267"/>
      <c r="I84" s="275"/>
      <c r="J84" s="246"/>
      <c r="K84" s="275"/>
      <c r="L84" s="301"/>
      <c r="M84" s="247"/>
      <c r="N84" s="301"/>
      <c r="O84" s="294">
        <v>33.61</v>
      </c>
      <c r="P84" s="267">
        <v>0.02801120448179284</v>
      </c>
      <c r="Q84" s="235"/>
      <c r="R84" s="226"/>
    </row>
    <row r="85" spans="1:18" ht="12" customHeight="1">
      <c r="A85" s="226"/>
      <c r="B85" s="235"/>
      <c r="C85" s="245" t="s">
        <v>573</v>
      </c>
      <c r="D85" s="245"/>
      <c r="E85" s="275"/>
      <c r="F85" s="276"/>
      <c r="G85" s="275"/>
      <c r="H85" s="248"/>
      <c r="I85" s="275"/>
      <c r="J85" s="246"/>
      <c r="K85" s="275"/>
      <c r="L85" s="261"/>
      <c r="M85" s="247"/>
      <c r="N85" s="261"/>
      <c r="O85" s="294">
        <v>46.22</v>
      </c>
      <c r="P85" s="248">
        <v>0.02801120448179284</v>
      </c>
      <c r="Q85" s="235"/>
      <c r="R85" s="226"/>
    </row>
    <row r="86" spans="1:18" ht="12" customHeight="1">
      <c r="A86" s="226"/>
      <c r="B86" s="244"/>
      <c r="C86" s="245"/>
      <c r="D86" s="245"/>
      <c r="E86" s="274"/>
      <c r="F86" s="274"/>
      <c r="G86" s="274"/>
      <c r="H86" s="252"/>
      <c r="I86" s="274"/>
      <c r="J86" s="252"/>
      <c r="K86" s="274"/>
      <c r="L86" s="252"/>
      <c r="M86" s="252"/>
      <c r="N86" s="252"/>
      <c r="O86" s="252"/>
      <c r="P86" s="252"/>
      <c r="Q86" s="244"/>
      <c r="R86" s="226"/>
    </row>
    <row r="87" spans="1:18" ht="12" customHeight="1">
      <c r="A87" s="226"/>
      <c r="B87" s="244"/>
      <c r="C87" s="241" t="s">
        <v>231</v>
      </c>
      <c r="D87" s="245"/>
      <c r="E87" s="274"/>
      <c r="F87" s="274"/>
      <c r="G87" s="274"/>
      <c r="H87" s="252"/>
      <c r="I87" s="285" t="s">
        <v>194</v>
      </c>
      <c r="J87" s="252"/>
      <c r="K87" s="286" t="s">
        <v>205</v>
      </c>
      <c r="L87" s="252"/>
      <c r="M87" s="286" t="s">
        <v>194</v>
      </c>
      <c r="N87" s="252"/>
      <c r="O87" s="286" t="s">
        <v>177</v>
      </c>
      <c r="P87" s="252"/>
      <c r="Q87" s="244"/>
      <c r="R87" s="226"/>
    </row>
    <row r="88" spans="1:18" ht="12" customHeight="1">
      <c r="A88" s="226"/>
      <c r="B88" s="244"/>
      <c r="C88" s="245" t="s">
        <v>232</v>
      </c>
      <c r="D88" s="245"/>
      <c r="E88" s="293">
        <v>11.722689075630251</v>
      </c>
      <c r="F88" s="276"/>
      <c r="G88" s="275">
        <v>11.722689075630251</v>
      </c>
      <c r="H88" s="267"/>
      <c r="I88" s="299">
        <v>5.84</v>
      </c>
      <c r="J88" s="246">
        <f>I88/G88-1</f>
        <v>-0.501820788530466</v>
      </c>
      <c r="K88" s="294">
        <v>6.3</v>
      </c>
      <c r="L88" s="301">
        <f>K88/I88-1</f>
        <v>0.07876712328767121</v>
      </c>
      <c r="M88" s="294">
        <v>7.14</v>
      </c>
      <c r="N88" s="301">
        <f>M88/K88-1</f>
        <v>0.1333333333333333</v>
      </c>
      <c r="O88" s="247">
        <v>7.14</v>
      </c>
      <c r="P88" s="267"/>
      <c r="Q88" s="244"/>
      <c r="R88" s="226"/>
    </row>
    <row r="89" spans="1:18" ht="12" customHeight="1">
      <c r="A89" s="226"/>
      <c r="B89" s="244"/>
      <c r="C89" s="245" t="s">
        <v>233</v>
      </c>
      <c r="D89" s="245"/>
      <c r="E89" s="274"/>
      <c r="F89" s="274"/>
      <c r="G89" s="293">
        <v>16.764705882352942</v>
      </c>
      <c r="H89" s="267"/>
      <c r="I89" s="293">
        <v>8.36</v>
      </c>
      <c r="J89" s="246">
        <f>I89/G89-1</f>
        <v>-0.5013333333333334</v>
      </c>
      <c r="K89" s="247">
        <v>8.36</v>
      </c>
      <c r="L89" s="301"/>
      <c r="M89" s="247">
        <v>8.36</v>
      </c>
      <c r="N89" s="301"/>
      <c r="O89" s="294">
        <v>8.4</v>
      </c>
      <c r="P89" s="248">
        <v>0.02801120448179284</v>
      </c>
      <c r="Q89" s="244"/>
      <c r="R89" s="226"/>
    </row>
    <row r="90" spans="1:18" ht="12" customHeight="1">
      <c r="A90" s="226"/>
      <c r="B90" s="244"/>
      <c r="C90" s="245"/>
      <c r="D90" s="245"/>
      <c r="E90" s="274"/>
      <c r="F90" s="274"/>
      <c r="G90" s="274"/>
      <c r="H90" s="252"/>
      <c r="I90" s="274"/>
      <c r="J90" s="252"/>
      <c r="K90" s="252"/>
      <c r="L90" s="252"/>
      <c r="M90" s="252"/>
      <c r="N90" s="252"/>
      <c r="O90" s="252"/>
      <c r="P90" s="252"/>
      <c r="Q90" s="244"/>
      <c r="R90" s="226"/>
    </row>
    <row r="91" spans="1:18" ht="10.5" customHeight="1">
      <c r="A91" s="226"/>
      <c r="B91" s="226"/>
      <c r="C91" s="226"/>
      <c r="D91" s="226"/>
      <c r="E91" s="226"/>
      <c r="F91" s="226"/>
      <c r="G91" s="226"/>
      <c r="H91" s="226"/>
      <c r="I91" s="226"/>
      <c r="J91" s="226"/>
      <c r="K91" s="226"/>
      <c r="L91" s="226"/>
      <c r="M91" s="226"/>
      <c r="N91" s="226"/>
      <c r="O91" s="226"/>
      <c r="P91" s="226"/>
      <c r="Q91" s="226"/>
      <c r="R91" s="226"/>
    </row>
    <row r="92" spans="1:18" ht="12.75">
      <c r="A92" s="130"/>
      <c r="B92" s="130"/>
      <c r="C92" s="130"/>
      <c r="D92" s="133"/>
      <c r="E92" s="133"/>
      <c r="F92" s="133"/>
      <c r="G92" s="133"/>
      <c r="H92" s="133"/>
      <c r="I92" s="133"/>
      <c r="J92" s="133"/>
      <c r="K92" s="133"/>
      <c r="L92" s="133"/>
      <c r="M92" s="133"/>
      <c r="N92" s="133"/>
      <c r="P92" s="133"/>
      <c r="Q92" s="287"/>
      <c r="R92" s="133"/>
    </row>
    <row r="93" spans="2:17" ht="13.5">
      <c r="B93" s="235"/>
      <c r="C93" s="241"/>
      <c r="D93" s="241"/>
      <c r="Q93" s="230"/>
    </row>
    <row r="94" spans="1:17" ht="13.5">
      <c r="A94" s="235"/>
      <c r="B94" s="235"/>
      <c r="C94" s="245"/>
      <c r="D94" s="245"/>
      <c r="E94" s="241"/>
      <c r="Q94" s="230"/>
    </row>
    <row r="95" spans="1:17" ht="13.5">
      <c r="A95" s="235"/>
      <c r="B95" s="235"/>
      <c r="C95" s="245"/>
      <c r="D95" s="245"/>
      <c r="E95" s="245"/>
      <c r="Q95" s="230"/>
    </row>
    <row r="96" spans="1:5" ht="13.5">
      <c r="A96" s="235"/>
      <c r="B96" s="235"/>
      <c r="C96" s="245"/>
      <c r="D96" s="245"/>
      <c r="E96" s="245"/>
    </row>
    <row r="137" spans="7:20" ht="12.75">
      <c r="G137" s="289"/>
      <c r="H137" s="289"/>
      <c r="I137" s="289"/>
      <c r="J137" s="289"/>
      <c r="K137" s="289"/>
      <c r="L137" s="289"/>
      <c r="M137" s="289"/>
      <c r="N137" s="289"/>
      <c r="O137" s="289"/>
      <c r="P137" s="289"/>
      <c r="Q137" s="290"/>
      <c r="R137" s="289"/>
      <c r="S137" s="289"/>
      <c r="T137" s="289"/>
    </row>
    <row r="138" spans="7:20" ht="12.75">
      <c r="G138" s="289"/>
      <c r="H138" s="289"/>
      <c r="I138" s="289"/>
      <c r="J138" s="289"/>
      <c r="K138" s="289"/>
      <c r="L138" s="289"/>
      <c r="M138" s="289"/>
      <c r="N138" s="289"/>
      <c r="O138" s="289"/>
      <c r="P138" s="289"/>
      <c r="Q138" s="290"/>
      <c r="R138" s="289"/>
      <c r="S138" s="289"/>
      <c r="T138" s="289"/>
    </row>
    <row r="139" spans="7:20" ht="12.75">
      <c r="G139" s="289"/>
      <c r="H139" s="289"/>
      <c r="I139" s="289"/>
      <c r="J139" s="289"/>
      <c r="K139" s="289"/>
      <c r="L139" s="289"/>
      <c r="M139" s="289"/>
      <c r="N139" s="289"/>
      <c r="O139" s="289"/>
      <c r="P139" s="289"/>
      <c r="Q139" s="290"/>
      <c r="R139" s="289"/>
      <c r="S139" s="289"/>
      <c r="T139" s="289"/>
    </row>
    <row r="140" spans="7:20" ht="12.75">
      <c r="G140" s="289"/>
      <c r="H140" s="289"/>
      <c r="I140" s="289"/>
      <c r="J140" s="289"/>
      <c r="K140" s="289"/>
      <c r="L140" s="289"/>
      <c r="M140" s="289"/>
      <c r="N140" s="289"/>
      <c r="O140" s="289"/>
      <c r="P140" s="289"/>
      <c r="Q140" s="290"/>
      <c r="R140" s="289"/>
      <c r="S140" s="289"/>
      <c r="T140" s="289"/>
    </row>
    <row r="141" spans="7:20" ht="12.75">
      <c r="G141" s="289"/>
      <c r="H141" s="289"/>
      <c r="I141" s="289"/>
      <c r="J141" s="289"/>
      <c r="K141" s="289"/>
      <c r="L141" s="289"/>
      <c r="M141" s="289"/>
      <c r="N141" s="289"/>
      <c r="O141" s="289"/>
      <c r="P141" s="289"/>
      <c r="Q141" s="290"/>
      <c r="R141" s="289"/>
      <c r="S141" s="289"/>
      <c r="T141" s="289"/>
    </row>
    <row r="142" spans="7:20" ht="12.75">
      <c r="G142" s="289"/>
      <c r="H142" s="289"/>
      <c r="I142" s="289"/>
      <c r="J142" s="289"/>
      <c r="K142" s="289"/>
      <c r="L142" s="289"/>
      <c r="M142" s="289"/>
      <c r="N142" s="289"/>
      <c r="O142" s="289"/>
      <c r="P142" s="289"/>
      <c r="Q142" s="290"/>
      <c r="R142" s="289"/>
      <c r="S142" s="289"/>
      <c r="T142" s="289"/>
    </row>
    <row r="143" spans="7:20" ht="12.75">
      <c r="G143" s="289"/>
      <c r="H143" s="289"/>
      <c r="I143" s="289"/>
      <c r="J143" s="289"/>
      <c r="K143" s="289"/>
      <c r="L143" s="289"/>
      <c r="M143" s="289"/>
      <c r="N143" s="289"/>
      <c r="O143" s="289"/>
      <c r="P143" s="289"/>
      <c r="Q143" s="290"/>
      <c r="R143" s="289"/>
      <c r="S143" s="289"/>
      <c r="T143" s="289"/>
    </row>
    <row r="144" spans="7:20" ht="12.75">
      <c r="G144" s="289"/>
      <c r="H144" s="289"/>
      <c r="I144" s="289"/>
      <c r="J144" s="249"/>
      <c r="K144" s="250"/>
      <c r="L144" s="289"/>
      <c r="M144" s="250"/>
      <c r="N144" s="289"/>
      <c r="O144" s="250"/>
      <c r="P144" s="289"/>
      <c r="Q144" s="290"/>
      <c r="R144" s="289"/>
      <c r="S144" s="289"/>
      <c r="T144" s="289"/>
    </row>
    <row r="145" spans="7:20" ht="12.75">
      <c r="G145" s="289"/>
      <c r="H145" s="289"/>
      <c r="I145" s="289"/>
      <c r="J145" s="249"/>
      <c r="K145" s="250"/>
      <c r="L145" s="289"/>
      <c r="M145" s="250"/>
      <c r="N145" s="289"/>
      <c r="O145" s="250"/>
      <c r="P145" s="289"/>
      <c r="Q145" s="290"/>
      <c r="R145" s="289"/>
      <c r="S145" s="289"/>
      <c r="T145" s="289"/>
    </row>
    <row r="146" spans="7:20" ht="12.75">
      <c r="G146" s="289"/>
      <c r="H146" s="289"/>
      <c r="I146" s="289"/>
      <c r="J146" s="249"/>
      <c r="K146" s="250"/>
      <c r="L146" s="289"/>
      <c r="M146" s="250"/>
      <c r="N146" s="289"/>
      <c r="O146" s="250"/>
      <c r="P146" s="289"/>
      <c r="Q146" s="290"/>
      <c r="R146" s="289"/>
      <c r="S146" s="289"/>
      <c r="T146" s="289"/>
    </row>
    <row r="147" spans="7:20" ht="12.75">
      <c r="G147" s="289"/>
      <c r="H147" s="289"/>
      <c r="I147" s="289"/>
      <c r="J147" s="249"/>
      <c r="K147" s="250"/>
      <c r="L147" s="289"/>
      <c r="M147" s="250"/>
      <c r="N147" s="289"/>
      <c r="O147" s="250"/>
      <c r="P147" s="289"/>
      <c r="Q147" s="290"/>
      <c r="R147" s="289"/>
      <c r="S147" s="289"/>
      <c r="T147" s="289"/>
    </row>
    <row r="148" spans="7:20" ht="12.75">
      <c r="G148" s="289"/>
      <c r="H148" s="289"/>
      <c r="I148" s="289"/>
      <c r="J148" s="289"/>
      <c r="K148" s="289"/>
      <c r="L148" s="289"/>
      <c r="M148" s="289"/>
      <c r="N148" s="289"/>
      <c r="O148" s="289"/>
      <c r="P148" s="289"/>
      <c r="Q148" s="290"/>
      <c r="R148" s="289"/>
      <c r="S148" s="289"/>
      <c r="T148" s="289"/>
    </row>
    <row r="149" spans="7:20" ht="12.75">
      <c r="G149" s="289"/>
      <c r="H149" s="289"/>
      <c r="I149" s="289"/>
      <c r="J149" s="289"/>
      <c r="K149" s="289"/>
      <c r="L149" s="289"/>
      <c r="M149" s="289"/>
      <c r="N149" s="289"/>
      <c r="O149" s="289"/>
      <c r="P149" s="289"/>
      <c r="Q149" s="290"/>
      <c r="R149" s="289"/>
      <c r="S149" s="289"/>
      <c r="T149" s="289"/>
    </row>
    <row r="150" spans="7:20" ht="12.75">
      <c r="G150" s="289"/>
      <c r="H150" s="289"/>
      <c r="I150" s="289"/>
      <c r="J150" s="289"/>
      <c r="K150" s="289"/>
      <c r="L150" s="289"/>
      <c r="M150" s="289"/>
      <c r="N150" s="289"/>
      <c r="O150" s="289"/>
      <c r="P150" s="289"/>
      <c r="Q150" s="290"/>
      <c r="R150" s="289"/>
      <c r="S150" s="289"/>
      <c r="T150" s="289"/>
    </row>
    <row r="151" spans="7:20" ht="12.75">
      <c r="G151" s="289"/>
      <c r="H151" s="289"/>
      <c r="I151" s="289"/>
      <c r="J151" s="289"/>
      <c r="K151" s="289"/>
      <c r="L151" s="289"/>
      <c r="M151" s="289"/>
      <c r="N151" s="289"/>
      <c r="O151" s="289"/>
      <c r="P151" s="289"/>
      <c r="Q151" s="290"/>
      <c r="R151" s="289"/>
      <c r="S151" s="289"/>
      <c r="T151" s="289"/>
    </row>
    <row r="152" spans="7:20" ht="12.75">
      <c r="G152" s="289"/>
      <c r="H152" s="289"/>
      <c r="I152" s="289"/>
      <c r="J152" s="289"/>
      <c r="K152" s="289"/>
      <c r="L152" s="289"/>
      <c r="M152" s="289"/>
      <c r="N152" s="289"/>
      <c r="O152" s="289"/>
      <c r="P152" s="289"/>
      <c r="Q152" s="290"/>
      <c r="R152" s="289"/>
      <c r="S152" s="289"/>
      <c r="T152" s="289"/>
    </row>
    <row r="153" spans="7:20" ht="12.75">
      <c r="G153" s="289"/>
      <c r="H153" s="289"/>
      <c r="I153" s="289"/>
      <c r="J153" s="289"/>
      <c r="K153" s="289"/>
      <c r="L153" s="289"/>
      <c r="M153" s="289"/>
      <c r="N153" s="289"/>
      <c r="O153" s="289"/>
      <c r="P153" s="289"/>
      <c r="Q153" s="290"/>
      <c r="R153" s="289"/>
      <c r="S153" s="289"/>
      <c r="T153" s="289"/>
    </row>
    <row r="154" spans="7:20" ht="12.75">
      <c r="G154" s="289"/>
      <c r="H154" s="289"/>
      <c r="I154" s="289"/>
      <c r="J154" s="289"/>
      <c r="K154" s="289"/>
      <c r="L154" s="289"/>
      <c r="M154" s="289"/>
      <c r="N154" s="289"/>
      <c r="O154" s="289"/>
      <c r="P154" s="289"/>
      <c r="Q154" s="290"/>
      <c r="R154" s="289"/>
      <c r="S154" s="289"/>
      <c r="T154" s="289"/>
    </row>
    <row r="155" spans="7:20" ht="12.75">
      <c r="G155" s="289"/>
      <c r="H155" s="289"/>
      <c r="I155" s="289"/>
      <c r="J155" s="289"/>
      <c r="K155" s="289"/>
      <c r="L155" s="289"/>
      <c r="M155" s="289"/>
      <c r="N155" s="289"/>
      <c r="O155" s="289"/>
      <c r="P155" s="289"/>
      <c r="Q155" s="290"/>
      <c r="R155" s="289"/>
      <c r="S155" s="289"/>
      <c r="T155" s="289"/>
    </row>
    <row r="156" spans="7:20" ht="12.75">
      <c r="G156" s="289"/>
      <c r="H156" s="289"/>
      <c r="I156" s="289"/>
      <c r="J156" s="289"/>
      <c r="K156" s="289"/>
      <c r="L156" s="289"/>
      <c r="M156" s="289"/>
      <c r="N156" s="289"/>
      <c r="O156" s="289"/>
      <c r="P156" s="289"/>
      <c r="Q156" s="290"/>
      <c r="R156" s="289"/>
      <c r="S156" s="289"/>
      <c r="T156" s="289"/>
    </row>
    <row r="157" spans="7:20" ht="12.75">
      <c r="G157" s="289"/>
      <c r="H157" s="289"/>
      <c r="I157" s="289"/>
      <c r="J157" s="289"/>
      <c r="K157" s="289"/>
      <c r="L157" s="289"/>
      <c r="M157" s="289"/>
      <c r="N157" s="289"/>
      <c r="O157" s="289"/>
      <c r="P157" s="289"/>
      <c r="Q157" s="290"/>
      <c r="R157" s="289"/>
      <c r="S157" s="289"/>
      <c r="T157" s="289"/>
    </row>
    <row r="158" spans="7:20" ht="12.75">
      <c r="G158" s="289"/>
      <c r="H158" s="289"/>
      <c r="I158" s="289"/>
      <c r="J158" s="289"/>
      <c r="K158" s="289"/>
      <c r="L158" s="289"/>
      <c r="M158" s="289"/>
      <c r="N158" s="289"/>
      <c r="O158" s="289"/>
      <c r="P158" s="289"/>
      <c r="Q158" s="290"/>
      <c r="R158" s="289"/>
      <c r="S158" s="289"/>
      <c r="T158" s="289"/>
    </row>
  </sheetData>
  <sheetProtection password="8355" sheet="1"/>
  <printOptions horizontalCentered="1"/>
  <pageMargins left="0.75" right="0.75" top="1" bottom="1" header="0.5" footer="0.5"/>
  <pageSetup fitToHeight="1" fitToWidth="1" horizontalDpi="600" verticalDpi="600" orientation="portrait" paperSize="9" scale="57" r:id="rId1"/>
  <headerFooter alignWithMargins="0">
    <oddFooter>&amp;L&amp;8KPN Investor Relations&amp;C&amp;8&amp;A&amp;R&amp;8&amp;T/&amp;D</oddFooter>
  </headerFooter>
  <rowBreaks count="1" manualBreakCount="1">
    <brk id="91" max="17" man="1"/>
  </rowBreaks>
  <colBreaks count="1" manualBreakCount="1">
    <brk id="18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06"/>
  <sheetViews>
    <sheetView view="pageBreakPreview" zoomScale="85" zoomScaleSheetLayoutView="85" zoomScalePageLayoutView="0" workbookViewId="0" topLeftCell="A1">
      <selection activeCell="A1" sqref="A1"/>
    </sheetView>
  </sheetViews>
  <sheetFormatPr defaultColWidth="9.140625" defaultRowHeight="12.75"/>
  <cols>
    <col min="1" max="1" width="1.28515625" style="713" customWidth="1"/>
    <col min="2" max="2" width="1.8515625" style="713" customWidth="1"/>
    <col min="3" max="3" width="42.57421875" style="713" customWidth="1"/>
    <col min="4" max="4" width="8.7109375" style="791" customWidth="1"/>
    <col min="5" max="5" width="9.140625" style="789" customWidth="1"/>
    <col min="6" max="6" width="8.7109375" style="713" customWidth="1"/>
    <col min="7" max="7" width="1.7109375" style="713" customWidth="1"/>
    <col min="8" max="8" width="8.7109375" style="713" customWidth="1"/>
    <col min="9" max="9" width="8.7109375" style="790" customWidth="1"/>
    <col min="10" max="10" width="1.7109375" style="713" customWidth="1"/>
    <col min="11" max="11" width="8.7109375" style="713" customWidth="1"/>
    <col min="12" max="12" width="1.7109375" style="713" customWidth="1"/>
    <col min="13" max="14" width="8.7109375" style="713" customWidth="1"/>
    <col min="15" max="15" width="8.7109375" style="791" customWidth="1"/>
    <col min="16" max="16" width="9.140625" style="789" customWidth="1"/>
    <col min="17" max="17" width="8.7109375" style="713" customWidth="1"/>
    <col min="18" max="18" width="1.7109375" style="713" customWidth="1"/>
    <col min="19" max="19" width="1.28515625" style="713" customWidth="1"/>
    <col min="20" max="16384" width="9.140625" style="713" customWidth="1"/>
  </cols>
  <sheetData>
    <row r="1" spans="1:20" ht="9" customHeight="1">
      <c r="A1" s="707" t="s">
        <v>391</v>
      </c>
      <c r="B1" s="708"/>
      <c r="C1" s="709"/>
      <c r="D1" s="709"/>
      <c r="E1" s="959"/>
      <c r="F1" s="709"/>
      <c r="G1" s="711"/>
      <c r="H1" s="709"/>
      <c r="I1" s="712"/>
      <c r="J1" s="711"/>
      <c r="K1" s="709"/>
      <c r="L1" s="711"/>
      <c r="M1" s="709"/>
      <c r="N1" s="709"/>
      <c r="O1" s="709"/>
      <c r="P1" s="959"/>
      <c r="Q1" s="709"/>
      <c r="R1" s="711"/>
      <c r="S1" s="960"/>
      <c r="T1" s="764"/>
    </row>
    <row r="2" spans="1:20" ht="15.75">
      <c r="A2" s="714"/>
      <c r="B2" s="715"/>
      <c r="C2" s="124" t="s">
        <v>0</v>
      </c>
      <c r="D2" s="718" t="s">
        <v>554</v>
      </c>
      <c r="E2" s="162" t="s">
        <v>552</v>
      </c>
      <c r="F2" s="719" t="s">
        <v>416</v>
      </c>
      <c r="G2" s="717"/>
      <c r="H2" s="718" t="s">
        <v>555</v>
      </c>
      <c r="I2" s="868" t="s">
        <v>555</v>
      </c>
      <c r="J2" s="717"/>
      <c r="K2" s="719">
        <v>2009</v>
      </c>
      <c r="L2" s="717"/>
      <c r="M2" s="719" t="s">
        <v>396</v>
      </c>
      <c r="N2" s="719" t="s">
        <v>382</v>
      </c>
      <c r="O2" s="718" t="s">
        <v>553</v>
      </c>
      <c r="P2" s="162" t="s">
        <v>370</v>
      </c>
      <c r="Q2" s="719" t="s">
        <v>162</v>
      </c>
      <c r="R2" s="961"/>
      <c r="S2" s="962"/>
      <c r="T2" s="764"/>
    </row>
    <row r="3" spans="1:20" ht="14.25">
      <c r="A3" s="707"/>
      <c r="B3" s="720"/>
      <c r="C3" s="1766" t="s">
        <v>48</v>
      </c>
      <c r="D3" s="718"/>
      <c r="E3" s="716"/>
      <c r="F3" s="798"/>
      <c r="G3" s="976"/>
      <c r="H3" s="718" t="s">
        <v>556</v>
      </c>
      <c r="I3" s="966" t="s">
        <v>557</v>
      </c>
      <c r="J3" s="976"/>
      <c r="K3" s="719"/>
      <c r="L3" s="976"/>
      <c r="M3" s="719"/>
      <c r="N3" s="798"/>
      <c r="O3" s="718"/>
      <c r="P3" s="716"/>
      <c r="Q3" s="798"/>
      <c r="R3" s="722"/>
      <c r="S3" s="960"/>
      <c r="T3" s="764"/>
    </row>
    <row r="4" spans="1:20" ht="13.5">
      <c r="A4" s="707"/>
      <c r="B4" s="720"/>
      <c r="C4" s="723"/>
      <c r="D4" s="727"/>
      <c r="E4" s="724"/>
      <c r="F4" s="723"/>
      <c r="G4" s="725"/>
      <c r="H4" s="727"/>
      <c r="I4" s="726"/>
      <c r="J4" s="725"/>
      <c r="K4" s="723"/>
      <c r="L4" s="725"/>
      <c r="M4" s="723"/>
      <c r="N4" s="723"/>
      <c r="O4" s="727"/>
      <c r="P4" s="724"/>
      <c r="Q4" s="723"/>
      <c r="R4" s="725"/>
      <c r="S4" s="960"/>
      <c r="T4" s="764"/>
    </row>
    <row r="5" spans="1:23" ht="13.5">
      <c r="A5" s="707"/>
      <c r="B5" s="729"/>
      <c r="C5" s="730" t="s">
        <v>49</v>
      </c>
      <c r="D5" s="1542">
        <f>SUM(E5:F5)</f>
        <v>1571</v>
      </c>
      <c r="E5" s="1543">
        <v>803</v>
      </c>
      <c r="F5" s="1544">
        <v>768</v>
      </c>
      <c r="G5" s="731"/>
      <c r="H5" s="949">
        <f aca="true" t="shared" si="0" ref="H5:I8">D5/O5-1</f>
        <v>0</v>
      </c>
      <c r="I5" s="482">
        <f t="shared" si="0"/>
        <v>0.007528230865746499</v>
      </c>
      <c r="J5" s="731"/>
      <c r="K5" s="1601">
        <f>SUM(M5:N5)+SUM(P5:Q5)</f>
        <v>3181</v>
      </c>
      <c r="L5" s="1602"/>
      <c r="M5" s="1603">
        <v>791</v>
      </c>
      <c r="N5" s="1603">
        <v>819</v>
      </c>
      <c r="O5" s="1542">
        <f>SUM(P5:Q5)</f>
        <v>1571</v>
      </c>
      <c r="P5" s="1543">
        <v>797</v>
      </c>
      <c r="Q5" s="1544">
        <v>774</v>
      </c>
      <c r="R5" s="722"/>
      <c r="S5" s="960"/>
      <c r="T5" s="764"/>
      <c r="V5" s="732"/>
      <c r="W5" s="662"/>
    </row>
    <row r="6" spans="1:20" ht="13.5">
      <c r="A6" s="707"/>
      <c r="B6" s="729"/>
      <c r="C6" s="730" t="s">
        <v>50</v>
      </c>
      <c r="D6" s="1542">
        <f>SUM(E6:F6)</f>
        <v>403</v>
      </c>
      <c r="E6" s="1543">
        <v>201</v>
      </c>
      <c r="F6" s="1544">
        <v>202</v>
      </c>
      <c r="G6" s="731"/>
      <c r="H6" s="949">
        <f t="shared" si="0"/>
        <v>0.020253164556962133</v>
      </c>
      <c r="I6" s="482">
        <f t="shared" si="0"/>
        <v>-0.014705882352941124</v>
      </c>
      <c r="J6" s="731"/>
      <c r="K6" s="1601">
        <f>SUM(M6:N6)+SUM(P6:Q6)</f>
        <v>802</v>
      </c>
      <c r="L6" s="1602"/>
      <c r="M6" s="1603">
        <v>207</v>
      </c>
      <c r="N6" s="1603">
        <v>200</v>
      </c>
      <c r="O6" s="1542">
        <f>SUM(P6:Q6)</f>
        <v>395</v>
      </c>
      <c r="P6" s="1543">
        <v>204</v>
      </c>
      <c r="Q6" s="1544">
        <v>191</v>
      </c>
      <c r="R6" s="722"/>
      <c r="S6" s="960"/>
      <c r="T6" s="764"/>
    </row>
    <row r="7" spans="1:20" ht="13.5">
      <c r="A7" s="707"/>
      <c r="B7" s="729"/>
      <c r="C7" s="730" t="s">
        <v>51</v>
      </c>
      <c r="D7" s="1542">
        <f>SUM(E7:F7)</f>
        <v>63</v>
      </c>
      <c r="E7" s="1543">
        <v>34</v>
      </c>
      <c r="F7" s="1544">
        <v>29</v>
      </c>
      <c r="G7" s="731"/>
      <c r="H7" s="1056">
        <f t="shared" si="0"/>
        <v>0.6153846153846154</v>
      </c>
      <c r="I7" s="1092">
        <f t="shared" si="0"/>
        <v>0.4782608695652173</v>
      </c>
      <c r="J7" s="731"/>
      <c r="K7" s="1601">
        <f>SUM(M7:N7)+SUM(P7:Q7)</f>
        <v>95</v>
      </c>
      <c r="L7" s="1602"/>
      <c r="M7" s="1603">
        <v>31</v>
      </c>
      <c r="N7" s="1603">
        <v>25</v>
      </c>
      <c r="O7" s="1542">
        <f>SUM(P7:Q7)</f>
        <v>39</v>
      </c>
      <c r="P7" s="1543">
        <v>23</v>
      </c>
      <c r="Q7" s="1544">
        <v>16</v>
      </c>
      <c r="R7" s="722"/>
      <c r="S7" s="960"/>
      <c r="T7" s="764"/>
    </row>
    <row r="8" spans="1:20" ht="14.25">
      <c r="A8" s="733"/>
      <c r="B8" s="734"/>
      <c r="C8" s="734" t="s">
        <v>52</v>
      </c>
      <c r="D8" s="1545">
        <f>SUM(D5:D7)</f>
        <v>2037</v>
      </c>
      <c r="E8" s="1546">
        <f>SUM(E5:E7)</f>
        <v>1038</v>
      </c>
      <c r="F8" s="1547">
        <f>SUM(F5:F7)</f>
        <v>999</v>
      </c>
      <c r="G8" s="1209"/>
      <c r="H8" s="1210">
        <f t="shared" si="0"/>
        <v>0.015960099750623513</v>
      </c>
      <c r="I8" s="1211">
        <f t="shared" si="0"/>
        <v>0.013671875</v>
      </c>
      <c r="J8" s="1209"/>
      <c r="K8" s="1547">
        <f>SUM(K5:K7)</f>
        <v>4078</v>
      </c>
      <c r="L8" s="1604"/>
      <c r="M8" s="1547">
        <f>SUM(M5:M7)</f>
        <v>1029</v>
      </c>
      <c r="N8" s="1547">
        <f>SUM(N5:N7)</f>
        <v>1044</v>
      </c>
      <c r="O8" s="1545">
        <f>SUM(O5:O7)</f>
        <v>2005</v>
      </c>
      <c r="P8" s="1546">
        <f>SUM(P5:P7)</f>
        <v>1024</v>
      </c>
      <c r="Q8" s="1547">
        <f>SUM(Q5:Q7)</f>
        <v>981</v>
      </c>
      <c r="R8" s="803"/>
      <c r="S8" s="962"/>
      <c r="T8" s="764"/>
    </row>
    <row r="9" spans="1:20" ht="13.5">
      <c r="A9" s="707"/>
      <c r="B9" s="720"/>
      <c r="C9" s="736"/>
      <c r="D9" s="1548"/>
      <c r="E9" s="1549"/>
      <c r="F9" s="1550"/>
      <c r="G9" s="737"/>
      <c r="H9" s="739"/>
      <c r="I9" s="738"/>
      <c r="J9" s="737"/>
      <c r="K9" s="1550"/>
      <c r="L9" s="1605"/>
      <c r="M9" s="1550"/>
      <c r="N9" s="1550"/>
      <c r="O9" s="1548"/>
      <c r="P9" s="1549"/>
      <c r="Q9" s="1550"/>
      <c r="R9" s="737"/>
      <c r="S9" s="960"/>
      <c r="T9" s="764"/>
    </row>
    <row r="10" spans="1:20" ht="13.5">
      <c r="A10" s="707"/>
      <c r="B10" s="720"/>
      <c r="C10" s="730" t="s">
        <v>53</v>
      </c>
      <c r="D10" s="1542">
        <f aca="true" t="shared" si="1" ref="D10:D17">SUM(E10:F10)</f>
        <v>1959</v>
      </c>
      <c r="E10" s="1543">
        <v>990</v>
      </c>
      <c r="F10" s="1544">
        <v>969</v>
      </c>
      <c r="G10" s="740"/>
      <c r="H10" s="949">
        <f aca="true" t="shared" si="2" ref="H10:H18">D10/O10-1</f>
        <v>-0.05499276410998555</v>
      </c>
      <c r="I10" s="482">
        <f aca="true" t="shared" si="3" ref="I10:I18">E10/P10-1</f>
        <v>-0.0499040307101728</v>
      </c>
      <c r="J10" s="740"/>
      <c r="K10" s="1601">
        <f aca="true" t="shared" si="4" ref="K10:K17">SUM(M10:N10)+SUM(P10:Q10)</f>
        <v>4095</v>
      </c>
      <c r="L10" s="1602"/>
      <c r="M10" s="1603">
        <v>1004</v>
      </c>
      <c r="N10" s="1603">
        <v>1018</v>
      </c>
      <c r="O10" s="1542">
        <f aca="true" t="shared" si="5" ref="O10:O17">SUM(P10:Q10)</f>
        <v>2073</v>
      </c>
      <c r="P10" s="1543">
        <v>1042</v>
      </c>
      <c r="Q10" s="1544">
        <v>1031</v>
      </c>
      <c r="R10" s="722"/>
      <c r="S10" s="960"/>
      <c r="T10" s="764"/>
    </row>
    <row r="11" spans="1:20" ht="13.5">
      <c r="A11" s="707"/>
      <c r="B11" s="720"/>
      <c r="C11" s="730" t="s">
        <v>54</v>
      </c>
      <c r="D11" s="1542">
        <f t="shared" si="1"/>
        <v>1238</v>
      </c>
      <c r="E11" s="1543">
        <v>604</v>
      </c>
      <c r="F11" s="1544">
        <v>634</v>
      </c>
      <c r="G11" s="740"/>
      <c r="H11" s="949">
        <f t="shared" si="2"/>
        <v>-0.02134387351778655</v>
      </c>
      <c r="I11" s="482">
        <f t="shared" si="3"/>
        <v>-0.0427892234548336</v>
      </c>
      <c r="J11" s="740"/>
      <c r="K11" s="1601">
        <f t="shared" si="4"/>
        <v>2491</v>
      </c>
      <c r="L11" s="1602"/>
      <c r="M11" s="1603">
        <v>624</v>
      </c>
      <c r="N11" s="1603">
        <v>602</v>
      </c>
      <c r="O11" s="1542">
        <f t="shared" si="5"/>
        <v>1265</v>
      </c>
      <c r="P11" s="1543">
        <v>631</v>
      </c>
      <c r="Q11" s="1544">
        <v>634</v>
      </c>
      <c r="R11" s="722"/>
      <c r="S11" s="960"/>
      <c r="T11" s="764"/>
    </row>
    <row r="12" spans="1:20" ht="13.5">
      <c r="A12" s="707"/>
      <c r="B12" s="720"/>
      <c r="C12" s="730" t="s">
        <v>491</v>
      </c>
      <c r="D12" s="1542">
        <f t="shared" si="1"/>
        <v>952</v>
      </c>
      <c r="E12" s="1543">
        <v>478</v>
      </c>
      <c r="F12" s="1544">
        <v>474</v>
      </c>
      <c r="G12" s="740"/>
      <c r="H12" s="949">
        <f t="shared" si="2"/>
        <v>-0.11276794035414728</v>
      </c>
      <c r="I12" s="482">
        <f t="shared" si="3"/>
        <v>-0.09981167608286257</v>
      </c>
      <c r="J12" s="740"/>
      <c r="K12" s="1601">
        <f t="shared" si="4"/>
        <v>2097</v>
      </c>
      <c r="L12" s="1602"/>
      <c r="M12" s="1603">
        <v>537</v>
      </c>
      <c r="N12" s="1603">
        <v>487</v>
      </c>
      <c r="O12" s="1542">
        <f t="shared" si="5"/>
        <v>1073</v>
      </c>
      <c r="P12" s="1543">
        <v>531</v>
      </c>
      <c r="Q12" s="1544">
        <v>542</v>
      </c>
      <c r="R12" s="722"/>
      <c r="S12" s="960"/>
      <c r="T12" s="764"/>
    </row>
    <row r="13" spans="1:20" ht="13.5">
      <c r="A13" s="707"/>
      <c r="B13" s="720"/>
      <c r="C13" s="730" t="s">
        <v>55</v>
      </c>
      <c r="D13" s="1542">
        <f t="shared" si="1"/>
        <v>1765</v>
      </c>
      <c r="E13" s="1551">
        <v>903</v>
      </c>
      <c r="F13" s="1544">
        <v>862</v>
      </c>
      <c r="G13" s="740"/>
      <c r="H13" s="949">
        <f t="shared" si="2"/>
        <v>0.003981797497155881</v>
      </c>
      <c r="I13" s="482">
        <f t="shared" si="3"/>
        <v>0.04878048780487809</v>
      </c>
      <c r="J13" s="740"/>
      <c r="K13" s="1601">
        <f t="shared" si="4"/>
        <v>3459</v>
      </c>
      <c r="L13" s="1602"/>
      <c r="M13" s="1603">
        <v>857</v>
      </c>
      <c r="N13" s="1603">
        <v>844</v>
      </c>
      <c r="O13" s="1542">
        <f t="shared" si="5"/>
        <v>1758</v>
      </c>
      <c r="P13" s="1543">
        <v>861</v>
      </c>
      <c r="Q13" s="1544">
        <v>897</v>
      </c>
      <c r="R13" s="722"/>
      <c r="S13" s="960"/>
      <c r="T13" s="764"/>
    </row>
    <row r="14" spans="1:20" s="1683" customFormat="1" ht="13.5">
      <c r="A14" s="741"/>
      <c r="B14" s="742"/>
      <c r="C14" s="743" t="s">
        <v>484</v>
      </c>
      <c r="D14" s="1680">
        <f t="shared" si="1"/>
        <v>1414</v>
      </c>
      <c r="E14" s="1552">
        <v>708</v>
      </c>
      <c r="F14" s="1553">
        <v>706</v>
      </c>
      <c r="G14" s="744"/>
      <c r="H14" s="1025">
        <f t="shared" si="2"/>
        <v>-0.03678474114441421</v>
      </c>
      <c r="I14" s="1676">
        <f t="shared" si="3"/>
        <v>-0.024793388429752095</v>
      </c>
      <c r="J14" s="744"/>
      <c r="K14" s="1681">
        <f t="shared" si="4"/>
        <v>2918</v>
      </c>
      <c r="L14" s="1606"/>
      <c r="M14" s="1607">
        <v>736</v>
      </c>
      <c r="N14" s="1607">
        <v>714</v>
      </c>
      <c r="O14" s="1680">
        <f t="shared" si="5"/>
        <v>1468</v>
      </c>
      <c r="P14" s="1608">
        <v>726</v>
      </c>
      <c r="Q14" s="1553">
        <v>742</v>
      </c>
      <c r="R14" s="813"/>
      <c r="S14" s="963"/>
      <c r="T14" s="1682"/>
    </row>
    <row r="15" spans="1:20" s="1683" customFormat="1" ht="13.5">
      <c r="A15" s="741"/>
      <c r="B15" s="742"/>
      <c r="C15" s="745" t="s">
        <v>485</v>
      </c>
      <c r="D15" s="1680">
        <f t="shared" si="1"/>
        <v>110</v>
      </c>
      <c r="E15" s="1552">
        <v>55</v>
      </c>
      <c r="F15" s="1554">
        <v>55</v>
      </c>
      <c r="G15" s="744"/>
      <c r="H15" s="1025">
        <f t="shared" si="2"/>
        <v>-0.140625</v>
      </c>
      <c r="I15" s="1676">
        <f t="shared" si="3"/>
        <v>-0.09836065573770492</v>
      </c>
      <c r="J15" s="744"/>
      <c r="K15" s="1681">
        <f t="shared" si="4"/>
        <v>272</v>
      </c>
      <c r="L15" s="1606"/>
      <c r="M15" s="1609">
        <v>79</v>
      </c>
      <c r="N15" s="1609">
        <v>65</v>
      </c>
      <c r="O15" s="1680">
        <f t="shared" si="5"/>
        <v>128</v>
      </c>
      <c r="P15" s="1608">
        <v>61</v>
      </c>
      <c r="Q15" s="1554">
        <v>67</v>
      </c>
      <c r="R15" s="813"/>
      <c r="S15" s="963"/>
      <c r="T15" s="1682"/>
    </row>
    <row r="16" spans="1:20" s="1683" customFormat="1" ht="13.5">
      <c r="A16" s="741"/>
      <c r="B16" s="742"/>
      <c r="C16" s="743" t="s">
        <v>486</v>
      </c>
      <c r="D16" s="1680">
        <f t="shared" si="1"/>
        <v>430</v>
      </c>
      <c r="E16" s="1552">
        <v>237</v>
      </c>
      <c r="F16" s="1553">
        <v>193</v>
      </c>
      <c r="G16" s="744"/>
      <c r="H16" s="1025">
        <f t="shared" si="2"/>
        <v>0.1436170212765957</v>
      </c>
      <c r="I16" s="1676">
        <f t="shared" si="3"/>
        <v>0.3389830508474576</v>
      </c>
      <c r="J16" s="744"/>
      <c r="K16" s="1681">
        <f t="shared" si="4"/>
        <v>719</v>
      </c>
      <c r="L16" s="1606"/>
      <c r="M16" s="1607">
        <v>163</v>
      </c>
      <c r="N16" s="1607">
        <v>180</v>
      </c>
      <c r="O16" s="1680">
        <f t="shared" si="5"/>
        <v>376</v>
      </c>
      <c r="P16" s="1608">
        <v>177</v>
      </c>
      <c r="Q16" s="1553">
        <v>199</v>
      </c>
      <c r="R16" s="813"/>
      <c r="S16" s="963"/>
      <c r="T16" s="1682"/>
    </row>
    <row r="17" spans="1:20" ht="13.5">
      <c r="A17" s="707"/>
      <c r="B17" s="720"/>
      <c r="C17" s="730" t="s">
        <v>59</v>
      </c>
      <c r="D17" s="1542">
        <f t="shared" si="1"/>
        <v>-1283</v>
      </c>
      <c r="E17" s="1551">
        <v>-636</v>
      </c>
      <c r="F17" s="1544">
        <v>-647</v>
      </c>
      <c r="G17" s="731"/>
      <c r="H17" s="1056">
        <f t="shared" si="2"/>
        <v>-0.05869405722670584</v>
      </c>
      <c r="I17" s="1092">
        <f t="shared" si="3"/>
        <v>-0.0535714285714286</v>
      </c>
      <c r="J17" s="731"/>
      <c r="K17" s="1601">
        <f t="shared" si="4"/>
        <v>-2697</v>
      </c>
      <c r="L17" s="1602"/>
      <c r="M17" s="1603">
        <v>-673</v>
      </c>
      <c r="N17" s="1603">
        <v>-661</v>
      </c>
      <c r="O17" s="1542">
        <f t="shared" si="5"/>
        <v>-1363</v>
      </c>
      <c r="P17" s="1543">
        <v>-672</v>
      </c>
      <c r="Q17" s="1544">
        <v>-691</v>
      </c>
      <c r="R17" s="722"/>
      <c r="S17" s="960"/>
      <c r="T17" s="764"/>
    </row>
    <row r="18" spans="1:20" ht="14.25">
      <c r="A18" s="707"/>
      <c r="B18" s="720"/>
      <c r="C18" s="734" t="s">
        <v>492</v>
      </c>
      <c r="D18" s="1555">
        <f>SUM(D10:D13)+D17</f>
        <v>4631</v>
      </c>
      <c r="E18" s="1546">
        <f>SUM(E10:E13)+E17</f>
        <v>2339</v>
      </c>
      <c r="F18" s="1547">
        <f>SUM(F10:F13)+F17</f>
        <v>2292</v>
      </c>
      <c r="G18" s="1209"/>
      <c r="H18" s="1210">
        <f t="shared" si="2"/>
        <v>-0.03641281731169377</v>
      </c>
      <c r="I18" s="1211">
        <f t="shared" si="3"/>
        <v>-0.02256581696615123</v>
      </c>
      <c r="J18" s="1209"/>
      <c r="K18" s="1547">
        <f>SUM(K10:K13)+K17</f>
        <v>9445</v>
      </c>
      <c r="L18" s="1610"/>
      <c r="M18" s="1547">
        <f>SUM(M10:M13)+M17</f>
        <v>2349</v>
      </c>
      <c r="N18" s="1547">
        <f>SUM(N10:N13)+N17</f>
        <v>2290</v>
      </c>
      <c r="O18" s="1545">
        <f>SUM(O10:O13)+O17</f>
        <v>4806</v>
      </c>
      <c r="P18" s="1600">
        <f>SUM(P10:P13)+P17</f>
        <v>2393</v>
      </c>
      <c r="Q18" s="1547">
        <f>SUM(Q10:Q13)+Q17</f>
        <v>2413</v>
      </c>
      <c r="R18" s="735"/>
      <c r="S18" s="960"/>
      <c r="T18" s="764"/>
    </row>
    <row r="19" spans="1:20" ht="14.25">
      <c r="A19" s="707"/>
      <c r="B19" s="720"/>
      <c r="C19" s="734"/>
      <c r="D19" s="1556"/>
      <c r="E19" s="1557"/>
      <c r="F19" s="1558"/>
      <c r="G19" s="735"/>
      <c r="H19" s="748"/>
      <c r="I19" s="726"/>
      <c r="J19" s="735"/>
      <c r="K19" s="1558"/>
      <c r="L19" s="1558"/>
      <c r="M19" s="1558"/>
      <c r="N19" s="1558"/>
      <c r="O19" s="1556"/>
      <c r="P19" s="1557"/>
      <c r="Q19" s="1558"/>
      <c r="R19" s="735"/>
      <c r="S19" s="960"/>
      <c r="T19" s="764"/>
    </row>
    <row r="20" spans="1:20" ht="14.25">
      <c r="A20" s="733"/>
      <c r="B20" s="734"/>
      <c r="C20" s="734" t="s">
        <v>56</v>
      </c>
      <c r="D20" s="1559">
        <f>SUM(E20:F20)</f>
        <v>50</v>
      </c>
      <c r="E20" s="1560">
        <v>24</v>
      </c>
      <c r="F20" s="1561">
        <v>26</v>
      </c>
      <c r="G20" s="735"/>
      <c r="H20" s="950">
        <f>D20/O20-1</f>
        <v>-0.3421052631578947</v>
      </c>
      <c r="I20" s="951">
        <f>E20/P20-1</f>
        <v>-0.33333333333333337</v>
      </c>
      <c r="J20" s="735"/>
      <c r="K20" s="1611">
        <f>SUM(M20:N20)+SUM(P20:Q20)</f>
        <v>143</v>
      </c>
      <c r="L20" s="1612"/>
      <c r="M20" s="1613">
        <v>33</v>
      </c>
      <c r="N20" s="1614">
        <v>34</v>
      </c>
      <c r="O20" s="1559">
        <f>SUM(P20:Q20)</f>
        <v>76</v>
      </c>
      <c r="P20" s="1560">
        <v>36</v>
      </c>
      <c r="Q20" s="1561">
        <v>40</v>
      </c>
      <c r="R20" s="803"/>
      <c r="S20" s="962"/>
      <c r="T20" s="764"/>
    </row>
    <row r="21" spans="1:20" ht="13.5">
      <c r="A21" s="707"/>
      <c r="B21" s="720"/>
      <c r="C21" s="736"/>
      <c r="D21" s="1562"/>
      <c r="E21" s="1563"/>
      <c r="F21" s="1564"/>
      <c r="G21" s="740"/>
      <c r="H21" s="750"/>
      <c r="I21" s="450"/>
      <c r="J21" s="740"/>
      <c r="K21" s="1564"/>
      <c r="L21" s="1602"/>
      <c r="M21" s="1564"/>
      <c r="N21" s="1564"/>
      <c r="O21" s="1562"/>
      <c r="P21" s="1563"/>
      <c r="Q21" s="1564"/>
      <c r="R21" s="722"/>
      <c r="S21" s="960"/>
      <c r="T21" s="764"/>
    </row>
    <row r="22" spans="1:20" ht="14.25">
      <c r="A22" s="733"/>
      <c r="B22" s="734"/>
      <c r="C22" s="734" t="s">
        <v>57</v>
      </c>
      <c r="D22" s="1559">
        <f>SUM(E22:F22)</f>
        <v>-87</v>
      </c>
      <c r="E22" s="1560">
        <v>-47</v>
      </c>
      <c r="F22" s="1561">
        <v>-40</v>
      </c>
      <c r="G22" s="735"/>
      <c r="H22" s="950">
        <f>D22/O22-1</f>
        <v>0.08749999999999991</v>
      </c>
      <c r="I22" s="1031">
        <f>E22/P22-1</f>
        <v>0.11904761904761907</v>
      </c>
      <c r="J22" s="735"/>
      <c r="K22" s="1611">
        <f>SUM(M22:N22)+SUM(P22:Q22)</f>
        <v>-157</v>
      </c>
      <c r="L22" s="1612"/>
      <c r="M22" s="1613">
        <v>-40</v>
      </c>
      <c r="N22" s="1614">
        <v>-37</v>
      </c>
      <c r="O22" s="1559">
        <f>SUM(P22:Q22)</f>
        <v>-80</v>
      </c>
      <c r="P22" s="1560">
        <v>-42</v>
      </c>
      <c r="Q22" s="1561">
        <v>-38</v>
      </c>
      <c r="R22" s="803"/>
      <c r="S22" s="962"/>
      <c r="T22" s="764"/>
    </row>
    <row r="23" spans="1:20" ht="13.5">
      <c r="A23" s="707"/>
      <c r="B23" s="720"/>
      <c r="C23" s="736"/>
      <c r="D23" s="1548"/>
      <c r="E23" s="1565"/>
      <c r="F23" s="1550"/>
      <c r="G23" s="737"/>
      <c r="H23" s="739"/>
      <c r="I23" s="751"/>
      <c r="J23" s="737"/>
      <c r="K23" s="1550"/>
      <c r="L23" s="1605"/>
      <c r="M23" s="1550"/>
      <c r="N23" s="1550"/>
      <c r="O23" s="1548"/>
      <c r="P23" s="1565"/>
      <c r="Q23" s="1550"/>
      <c r="R23" s="737"/>
      <c r="S23" s="960"/>
      <c r="T23" s="764"/>
    </row>
    <row r="24" spans="1:20" ht="14.25">
      <c r="A24" s="707"/>
      <c r="B24" s="720"/>
      <c r="C24" s="752" t="s">
        <v>493</v>
      </c>
      <c r="D24" s="1375">
        <f>+D8+D18+D20+D22</f>
        <v>6631</v>
      </c>
      <c r="E24" s="1376">
        <f>+E8+E18+E20+E22</f>
        <v>3354</v>
      </c>
      <c r="F24" s="1377">
        <f>F8+F18+F20+F22</f>
        <v>3277</v>
      </c>
      <c r="G24" s="1174"/>
      <c r="H24" s="1055">
        <f>D24/O24-1</f>
        <v>-0.025855736741589586</v>
      </c>
      <c r="I24" s="483">
        <f>E24/P24-1</f>
        <v>-0.016710642040457357</v>
      </c>
      <c r="J24" s="1174"/>
      <c r="K24" s="1378">
        <f>K8+K18+K20+K22</f>
        <v>13509</v>
      </c>
      <c r="L24" s="1281"/>
      <c r="M24" s="1379">
        <f>M8+M18+M20+M22</f>
        <v>3371</v>
      </c>
      <c r="N24" s="1380">
        <f>N8+N18+N20+N22</f>
        <v>3331</v>
      </c>
      <c r="O24" s="1759">
        <f>O8+O18+O20+O22</f>
        <v>6807</v>
      </c>
      <c r="P24" s="1381">
        <f>P8+P18+P20+P22</f>
        <v>3411</v>
      </c>
      <c r="Q24" s="1382">
        <f>Q8+Q18+Q20+Q22</f>
        <v>3396</v>
      </c>
      <c r="R24" s="735"/>
      <c r="S24" s="960"/>
      <c r="T24" s="764"/>
    </row>
    <row r="25" spans="1:20" ht="14.25">
      <c r="A25" s="707"/>
      <c r="B25" s="720"/>
      <c r="C25" s="734"/>
      <c r="D25" s="1556"/>
      <c r="E25" s="1557"/>
      <c r="F25" s="1558"/>
      <c r="G25" s="753"/>
      <c r="H25" s="748"/>
      <c r="I25" s="726"/>
      <c r="J25" s="753"/>
      <c r="K25" s="1558"/>
      <c r="L25" s="1615"/>
      <c r="M25" s="1558"/>
      <c r="N25" s="1558"/>
      <c r="O25" s="1556"/>
      <c r="P25" s="1557"/>
      <c r="Q25" s="1558"/>
      <c r="R25" s="753"/>
      <c r="S25" s="960"/>
      <c r="T25" s="764"/>
    </row>
    <row r="26" spans="1:20" ht="9" customHeight="1">
      <c r="A26" s="707"/>
      <c r="B26" s="708"/>
      <c r="C26" s="709"/>
      <c r="D26" s="1567"/>
      <c r="E26" s="1568"/>
      <c r="F26" s="1567"/>
      <c r="G26" s="709"/>
      <c r="H26" s="709"/>
      <c r="I26" s="712"/>
      <c r="J26" s="709"/>
      <c r="K26" s="1567"/>
      <c r="L26" s="1567"/>
      <c r="M26" s="1567"/>
      <c r="N26" s="1567"/>
      <c r="O26" s="1567"/>
      <c r="P26" s="1568"/>
      <c r="Q26" s="1567"/>
      <c r="R26" s="709"/>
      <c r="S26" s="960"/>
      <c r="T26" s="764"/>
    </row>
    <row r="27" spans="1:19" s="764" customFormat="1" ht="12.75">
      <c r="A27" s="761"/>
      <c r="B27" s="762"/>
      <c r="C27" s="762"/>
      <c r="D27" s="1549"/>
      <c r="E27" s="1569"/>
      <c r="F27" s="1570"/>
      <c r="G27" s="728"/>
      <c r="H27" s="762"/>
      <c r="I27" s="738"/>
      <c r="J27" s="728"/>
      <c r="K27" s="1570"/>
      <c r="L27" s="1549"/>
      <c r="M27" s="1570"/>
      <c r="N27" s="1570"/>
      <c r="O27" s="1549"/>
      <c r="P27" s="1569"/>
      <c r="Q27" s="1570"/>
      <c r="R27" s="728"/>
      <c r="S27" s="763"/>
    </row>
    <row r="28" spans="1:20" ht="9" customHeight="1">
      <c r="A28" s="707"/>
      <c r="B28" s="708"/>
      <c r="C28" s="709"/>
      <c r="D28" s="1567"/>
      <c r="E28" s="1568"/>
      <c r="F28" s="1567"/>
      <c r="G28" s="711"/>
      <c r="H28" s="709"/>
      <c r="I28" s="712"/>
      <c r="J28" s="711"/>
      <c r="K28" s="1567"/>
      <c r="L28" s="1567"/>
      <c r="M28" s="1567"/>
      <c r="N28" s="1567"/>
      <c r="O28" s="1567"/>
      <c r="P28" s="1568"/>
      <c r="Q28" s="1567"/>
      <c r="R28" s="711"/>
      <c r="S28" s="960"/>
      <c r="T28" s="764"/>
    </row>
    <row r="29" spans="1:20" ht="15.75">
      <c r="A29" s="714"/>
      <c r="B29" s="715"/>
      <c r="C29" s="124" t="s">
        <v>0</v>
      </c>
      <c r="D29" s="1571" t="s">
        <v>554</v>
      </c>
      <c r="E29" s="1321" t="s">
        <v>552</v>
      </c>
      <c r="F29" s="1572" t="s">
        <v>416</v>
      </c>
      <c r="G29" s="717"/>
      <c r="H29" s="718" t="s">
        <v>555</v>
      </c>
      <c r="I29" s="868" t="s">
        <v>555</v>
      </c>
      <c r="J29" s="978"/>
      <c r="K29" s="719">
        <v>2009</v>
      </c>
      <c r="L29" s="1616"/>
      <c r="M29" s="1572" t="s">
        <v>396</v>
      </c>
      <c r="N29" s="1572" t="s">
        <v>382</v>
      </c>
      <c r="O29" s="1571" t="s">
        <v>553</v>
      </c>
      <c r="P29" s="1321" t="s">
        <v>370</v>
      </c>
      <c r="Q29" s="1572" t="s">
        <v>162</v>
      </c>
      <c r="R29" s="961"/>
      <c r="S29" s="962"/>
      <c r="T29" s="764"/>
    </row>
    <row r="30" spans="1:20" ht="14.25">
      <c r="A30" s="707"/>
      <c r="B30" s="720"/>
      <c r="C30" s="1766" t="s">
        <v>58</v>
      </c>
      <c r="D30" s="1571"/>
      <c r="E30" s="1324"/>
      <c r="F30" s="1573"/>
      <c r="G30" s="976"/>
      <c r="H30" s="718" t="s">
        <v>556</v>
      </c>
      <c r="I30" s="966" t="s">
        <v>557</v>
      </c>
      <c r="J30" s="989"/>
      <c r="K30" s="1572"/>
      <c r="L30" s="1617"/>
      <c r="M30" s="1572"/>
      <c r="N30" s="1573"/>
      <c r="O30" s="1571"/>
      <c r="P30" s="1324"/>
      <c r="Q30" s="1573"/>
      <c r="R30" s="722"/>
      <c r="S30" s="960"/>
      <c r="T30" s="764"/>
    </row>
    <row r="31" spans="1:20" ht="13.5">
      <c r="A31" s="707"/>
      <c r="B31" s="720"/>
      <c r="C31" s="723"/>
      <c r="D31" s="1574"/>
      <c r="E31" s="1557"/>
      <c r="F31" s="1575"/>
      <c r="G31" s="964"/>
      <c r="H31" s="727"/>
      <c r="I31" s="726"/>
      <c r="J31" s="964"/>
      <c r="K31" s="1575"/>
      <c r="L31" s="1618"/>
      <c r="M31" s="1575"/>
      <c r="N31" s="1575"/>
      <c r="O31" s="1574"/>
      <c r="P31" s="1557"/>
      <c r="Q31" s="1575"/>
      <c r="R31" s="725"/>
      <c r="S31" s="960"/>
      <c r="T31" s="764"/>
    </row>
    <row r="32" spans="1:20" ht="13.5">
      <c r="A32" s="707"/>
      <c r="B32" s="729"/>
      <c r="C32" s="730" t="s">
        <v>49</v>
      </c>
      <c r="D32" s="1542">
        <f>SUM(E32:F32)</f>
        <v>1569</v>
      </c>
      <c r="E32" s="1576">
        <v>801</v>
      </c>
      <c r="F32" s="1577">
        <v>768</v>
      </c>
      <c r="G32" s="731"/>
      <c r="H32" s="949">
        <f aca="true" t="shared" si="6" ref="H32:I35">D32/O32-1</f>
        <v>-0.0012730744748568057</v>
      </c>
      <c r="I32" s="482">
        <f t="shared" si="6"/>
        <v>0.005018820577164407</v>
      </c>
      <c r="J32" s="731"/>
      <c r="K32" s="1601">
        <f>SUM(M32:N32)+SUM(P32:Q32)</f>
        <v>3180</v>
      </c>
      <c r="L32" s="1619"/>
      <c r="M32" s="1620">
        <v>791</v>
      </c>
      <c r="N32" s="1620">
        <v>818</v>
      </c>
      <c r="O32" s="1542">
        <f>SUM(P32:Q32)</f>
        <v>1571</v>
      </c>
      <c r="P32" s="1576">
        <v>797</v>
      </c>
      <c r="Q32" s="1577">
        <v>774</v>
      </c>
      <c r="R32" s="771"/>
      <c r="S32" s="960"/>
      <c r="T32" s="764"/>
    </row>
    <row r="33" spans="1:20" ht="13.5">
      <c r="A33" s="707"/>
      <c r="B33" s="729"/>
      <c r="C33" s="730" t="s">
        <v>50</v>
      </c>
      <c r="D33" s="1542">
        <f>SUM(E33:F33)</f>
        <v>403</v>
      </c>
      <c r="E33" s="1576">
        <v>201</v>
      </c>
      <c r="F33" s="1577">
        <v>202</v>
      </c>
      <c r="G33" s="731"/>
      <c r="H33" s="949">
        <f t="shared" si="6"/>
        <v>0.020253164556962133</v>
      </c>
      <c r="I33" s="482">
        <f t="shared" si="6"/>
        <v>-0.014705882352941124</v>
      </c>
      <c r="J33" s="731"/>
      <c r="K33" s="1601">
        <f>SUM(M33:N33)+SUM(P33:Q33)</f>
        <v>802</v>
      </c>
      <c r="L33" s="1619"/>
      <c r="M33" s="1620">
        <v>207</v>
      </c>
      <c r="N33" s="1620">
        <v>200</v>
      </c>
      <c r="O33" s="1542">
        <f>SUM(P33:Q33)</f>
        <v>395</v>
      </c>
      <c r="P33" s="1576">
        <v>204</v>
      </c>
      <c r="Q33" s="1577">
        <v>191</v>
      </c>
      <c r="R33" s="771"/>
      <c r="S33" s="960"/>
      <c r="T33" s="764"/>
    </row>
    <row r="34" spans="1:20" ht="13.5">
      <c r="A34" s="707"/>
      <c r="B34" s="729"/>
      <c r="C34" s="730" t="s">
        <v>51</v>
      </c>
      <c r="D34" s="1542">
        <f>SUM(E34:F34)</f>
        <v>63</v>
      </c>
      <c r="E34" s="1576">
        <v>34</v>
      </c>
      <c r="F34" s="1577">
        <v>29</v>
      </c>
      <c r="G34" s="731"/>
      <c r="H34" s="1056">
        <f t="shared" si="6"/>
        <v>0.6578947368421053</v>
      </c>
      <c r="I34" s="1092">
        <f t="shared" si="6"/>
        <v>0.5454545454545454</v>
      </c>
      <c r="J34" s="731"/>
      <c r="K34" s="1601">
        <f>SUM(M34:N34)+SUM(P34:Q34)</f>
        <v>95</v>
      </c>
      <c r="L34" s="1619"/>
      <c r="M34" s="1620">
        <v>31</v>
      </c>
      <c r="N34" s="1620">
        <v>26</v>
      </c>
      <c r="O34" s="1542">
        <f>SUM(P34:Q34)</f>
        <v>38</v>
      </c>
      <c r="P34" s="1576">
        <v>22</v>
      </c>
      <c r="Q34" s="1577">
        <v>16</v>
      </c>
      <c r="R34" s="771"/>
      <c r="S34" s="960"/>
      <c r="T34" s="764"/>
    </row>
    <row r="35" spans="1:20" ht="14.25">
      <c r="A35" s="733"/>
      <c r="B35" s="734"/>
      <c r="C35" s="734" t="s">
        <v>52</v>
      </c>
      <c r="D35" s="1578">
        <f>SUM(D32:D34)</f>
        <v>2035</v>
      </c>
      <c r="E35" s="1579">
        <f>SUM(E32:E34)</f>
        <v>1036</v>
      </c>
      <c r="F35" s="1580">
        <f>SUM(F32:F34)</f>
        <v>999</v>
      </c>
      <c r="G35" s="1212"/>
      <c r="H35" s="1210">
        <f t="shared" si="6"/>
        <v>0.015469061876247414</v>
      </c>
      <c r="I35" s="1211">
        <f t="shared" si="6"/>
        <v>0.012707722385141729</v>
      </c>
      <c r="J35" s="1212"/>
      <c r="K35" s="1580">
        <f>SUM(K32:K34)</f>
        <v>4077</v>
      </c>
      <c r="L35" s="1621"/>
      <c r="M35" s="1580">
        <f>SUM(M32:M34)</f>
        <v>1029</v>
      </c>
      <c r="N35" s="1580">
        <f>SUM(N32:N34)</f>
        <v>1044</v>
      </c>
      <c r="O35" s="1578">
        <f>SUM(O32:O34)</f>
        <v>2004</v>
      </c>
      <c r="P35" s="1579">
        <f>SUM(P32:P34)</f>
        <v>1023</v>
      </c>
      <c r="Q35" s="1580">
        <f>SUM(Q32:Q34)</f>
        <v>981</v>
      </c>
      <c r="R35" s="776"/>
      <c r="S35" s="962"/>
      <c r="T35" s="764"/>
    </row>
    <row r="36" spans="1:20" ht="13.5">
      <c r="A36" s="707"/>
      <c r="B36" s="720"/>
      <c r="C36" s="736"/>
      <c r="D36" s="1581"/>
      <c r="E36" s="1582"/>
      <c r="F36" s="1583"/>
      <c r="G36" s="753"/>
      <c r="H36" s="770"/>
      <c r="I36" s="769"/>
      <c r="J36" s="753"/>
      <c r="K36" s="1583"/>
      <c r="L36" s="1622"/>
      <c r="M36" s="1583"/>
      <c r="N36" s="1583"/>
      <c r="O36" s="1581"/>
      <c r="P36" s="1582"/>
      <c r="Q36" s="1583"/>
      <c r="R36" s="772"/>
      <c r="S36" s="960"/>
      <c r="T36" s="764"/>
    </row>
    <row r="37" spans="1:20" ht="13.5">
      <c r="A37" s="707"/>
      <c r="B37" s="720"/>
      <c r="C37" s="730" t="s">
        <v>53</v>
      </c>
      <c r="D37" s="1542">
        <f aca="true" t="shared" si="7" ref="D37:D44">SUM(E37:F37)</f>
        <v>1959</v>
      </c>
      <c r="E37" s="1576">
        <v>990</v>
      </c>
      <c r="F37" s="1577">
        <v>969</v>
      </c>
      <c r="G37" s="731"/>
      <c r="H37" s="949">
        <f aca="true" t="shared" si="8" ref="H37:H45">D37/O37-1</f>
        <v>-0.05499276410998555</v>
      </c>
      <c r="I37" s="482">
        <f aca="true" t="shared" si="9" ref="I37:I45">E37/P37-1</f>
        <v>-0.0499040307101728</v>
      </c>
      <c r="J37" s="731"/>
      <c r="K37" s="1601">
        <f aca="true" t="shared" si="10" ref="K37:K44">SUM(M37:N37)+SUM(P37:Q37)</f>
        <v>4094</v>
      </c>
      <c r="L37" s="1619"/>
      <c r="M37" s="1620">
        <v>1003</v>
      </c>
      <c r="N37" s="1620">
        <v>1018</v>
      </c>
      <c r="O37" s="1542">
        <f aca="true" t="shared" si="11" ref="O37:O44">SUM(P37:Q37)</f>
        <v>2073</v>
      </c>
      <c r="P37" s="1576">
        <v>1042</v>
      </c>
      <c r="Q37" s="1577">
        <v>1031</v>
      </c>
      <c r="R37" s="771"/>
      <c r="S37" s="960"/>
      <c r="T37" s="764"/>
    </row>
    <row r="38" spans="1:20" ht="13.5">
      <c r="A38" s="707"/>
      <c r="B38" s="720"/>
      <c r="C38" s="730" t="s">
        <v>54</v>
      </c>
      <c r="D38" s="1542">
        <f t="shared" si="7"/>
        <v>1238</v>
      </c>
      <c r="E38" s="1576">
        <v>604</v>
      </c>
      <c r="F38" s="1577">
        <v>634</v>
      </c>
      <c r="G38" s="731"/>
      <c r="H38" s="949">
        <f t="shared" si="8"/>
        <v>-0.02134387351778655</v>
      </c>
      <c r="I38" s="482">
        <f t="shared" si="9"/>
        <v>-0.0427892234548336</v>
      </c>
      <c r="J38" s="731"/>
      <c r="K38" s="1601">
        <f t="shared" si="10"/>
        <v>2491</v>
      </c>
      <c r="L38" s="1619"/>
      <c r="M38" s="1620">
        <v>624</v>
      </c>
      <c r="N38" s="1620">
        <v>602</v>
      </c>
      <c r="O38" s="1542">
        <f t="shared" si="11"/>
        <v>1265</v>
      </c>
      <c r="P38" s="1576">
        <v>631</v>
      </c>
      <c r="Q38" s="1577">
        <v>634</v>
      </c>
      <c r="R38" s="771"/>
      <c r="S38" s="960"/>
      <c r="T38" s="764"/>
    </row>
    <row r="39" spans="1:20" ht="13.5">
      <c r="A39" s="707"/>
      <c r="B39" s="720"/>
      <c r="C39" s="730" t="s">
        <v>491</v>
      </c>
      <c r="D39" s="1542">
        <f t="shared" si="7"/>
        <v>951</v>
      </c>
      <c r="E39" s="1576">
        <v>477</v>
      </c>
      <c r="F39" s="1577">
        <v>474</v>
      </c>
      <c r="G39" s="731"/>
      <c r="H39" s="949">
        <f t="shared" si="8"/>
        <v>-0.11369990680335507</v>
      </c>
      <c r="I39" s="482">
        <f t="shared" si="9"/>
        <v>-0.10169491525423724</v>
      </c>
      <c r="J39" s="731"/>
      <c r="K39" s="1601">
        <f t="shared" si="10"/>
        <v>2097</v>
      </c>
      <c r="L39" s="1619"/>
      <c r="M39" s="1620">
        <v>537</v>
      </c>
      <c r="N39" s="1620">
        <v>487</v>
      </c>
      <c r="O39" s="1542">
        <f t="shared" si="11"/>
        <v>1073</v>
      </c>
      <c r="P39" s="1576">
        <v>531</v>
      </c>
      <c r="Q39" s="1577">
        <v>542</v>
      </c>
      <c r="R39" s="771"/>
      <c r="S39" s="960"/>
      <c r="T39" s="764"/>
    </row>
    <row r="40" spans="1:20" ht="13.5">
      <c r="A40" s="707"/>
      <c r="B40" s="720"/>
      <c r="C40" s="730" t="s">
        <v>55</v>
      </c>
      <c r="D40" s="1542">
        <f t="shared" si="7"/>
        <v>1757</v>
      </c>
      <c r="E40" s="1584">
        <v>899</v>
      </c>
      <c r="F40" s="1577">
        <v>858</v>
      </c>
      <c r="G40" s="731"/>
      <c r="H40" s="949">
        <f t="shared" si="8"/>
        <v>0.005148741418764313</v>
      </c>
      <c r="I40" s="482">
        <f t="shared" si="9"/>
        <v>0.04778554778554778</v>
      </c>
      <c r="J40" s="731"/>
      <c r="K40" s="1601">
        <f t="shared" si="10"/>
        <v>3404</v>
      </c>
      <c r="L40" s="1619"/>
      <c r="M40" s="1620">
        <v>835</v>
      </c>
      <c r="N40" s="1620">
        <v>821</v>
      </c>
      <c r="O40" s="1542">
        <f t="shared" si="11"/>
        <v>1748</v>
      </c>
      <c r="P40" s="1576">
        <v>858</v>
      </c>
      <c r="Q40" s="1577">
        <v>890</v>
      </c>
      <c r="R40" s="771"/>
      <c r="S40" s="960"/>
      <c r="T40" s="764"/>
    </row>
    <row r="41" spans="1:20" s="1683" customFormat="1" ht="13.5">
      <c r="A41" s="741"/>
      <c r="B41" s="742"/>
      <c r="C41" s="743" t="s">
        <v>484</v>
      </c>
      <c r="D41" s="1680">
        <f t="shared" si="7"/>
        <v>1406</v>
      </c>
      <c r="E41" s="1585">
        <v>704</v>
      </c>
      <c r="F41" s="1586">
        <v>702</v>
      </c>
      <c r="G41" s="773"/>
      <c r="H41" s="1025">
        <f t="shared" si="8"/>
        <v>-0.03632625085675123</v>
      </c>
      <c r="I41" s="1676">
        <f t="shared" si="9"/>
        <v>-0.027624309392265234</v>
      </c>
      <c r="J41" s="773"/>
      <c r="K41" s="1681">
        <f t="shared" si="10"/>
        <v>2862</v>
      </c>
      <c r="L41" s="1623"/>
      <c r="M41" s="1624">
        <v>714</v>
      </c>
      <c r="N41" s="1624">
        <v>689</v>
      </c>
      <c r="O41" s="1680">
        <f t="shared" si="11"/>
        <v>1459</v>
      </c>
      <c r="P41" s="1625">
        <v>724</v>
      </c>
      <c r="Q41" s="1586">
        <v>735</v>
      </c>
      <c r="R41" s="842"/>
      <c r="S41" s="963"/>
      <c r="T41" s="1682"/>
    </row>
    <row r="42" spans="1:20" s="1683" customFormat="1" ht="13.5">
      <c r="A42" s="741"/>
      <c r="B42" s="742"/>
      <c r="C42" s="745" t="s">
        <v>485</v>
      </c>
      <c r="D42" s="1680">
        <f t="shared" si="7"/>
        <v>102</v>
      </c>
      <c r="E42" s="1585">
        <v>51</v>
      </c>
      <c r="F42" s="1587">
        <v>51</v>
      </c>
      <c r="G42" s="773"/>
      <c r="H42" s="1025">
        <f t="shared" si="8"/>
        <v>-0.13559322033898302</v>
      </c>
      <c r="I42" s="1676">
        <f t="shared" si="9"/>
        <v>-0.13559322033898302</v>
      </c>
      <c r="J42" s="773"/>
      <c r="K42" s="1681">
        <f t="shared" si="10"/>
        <v>233</v>
      </c>
      <c r="L42" s="1623"/>
      <c r="M42" s="1626">
        <v>57</v>
      </c>
      <c r="N42" s="1626">
        <v>58</v>
      </c>
      <c r="O42" s="1680">
        <f t="shared" si="11"/>
        <v>118</v>
      </c>
      <c r="P42" s="1625">
        <v>59</v>
      </c>
      <c r="Q42" s="1587">
        <v>59</v>
      </c>
      <c r="R42" s="842"/>
      <c r="S42" s="963"/>
      <c r="T42" s="1682"/>
    </row>
    <row r="43" spans="1:20" s="1683" customFormat="1" ht="13.5">
      <c r="A43" s="741"/>
      <c r="B43" s="742"/>
      <c r="C43" s="743" t="s">
        <v>488</v>
      </c>
      <c r="D43" s="1680">
        <f t="shared" si="7"/>
        <v>430</v>
      </c>
      <c r="E43" s="1585">
        <v>237</v>
      </c>
      <c r="F43" s="1586">
        <v>193</v>
      </c>
      <c r="G43" s="773"/>
      <c r="H43" s="1025">
        <f t="shared" si="8"/>
        <v>0.1436170212765957</v>
      </c>
      <c r="I43" s="1676">
        <f t="shared" si="9"/>
        <v>0.3389830508474576</v>
      </c>
      <c r="J43" s="773"/>
      <c r="K43" s="1681">
        <f t="shared" si="10"/>
        <v>719</v>
      </c>
      <c r="L43" s="1623"/>
      <c r="M43" s="1624">
        <v>163</v>
      </c>
      <c r="N43" s="1624">
        <v>180</v>
      </c>
      <c r="O43" s="1680">
        <f t="shared" si="11"/>
        <v>376</v>
      </c>
      <c r="P43" s="1625">
        <v>177</v>
      </c>
      <c r="Q43" s="1586">
        <v>199</v>
      </c>
      <c r="R43" s="842"/>
      <c r="S43" s="963"/>
      <c r="T43" s="1682"/>
    </row>
    <row r="44" spans="1:20" ht="13.5">
      <c r="A44" s="707"/>
      <c r="B44" s="720"/>
      <c r="C44" s="730" t="s">
        <v>59</v>
      </c>
      <c r="D44" s="1542">
        <f t="shared" si="7"/>
        <v>-1283</v>
      </c>
      <c r="E44" s="1584">
        <v>-635</v>
      </c>
      <c r="F44" s="1577">
        <v>-648</v>
      </c>
      <c r="G44" s="731"/>
      <c r="H44" s="1056">
        <f t="shared" si="8"/>
        <v>-0.05869405722670584</v>
      </c>
      <c r="I44" s="1092">
        <f t="shared" si="9"/>
        <v>-0.05365126676602083</v>
      </c>
      <c r="J44" s="731"/>
      <c r="K44" s="1601">
        <f t="shared" si="10"/>
        <v>-2697</v>
      </c>
      <c r="L44" s="1619"/>
      <c r="M44" s="1620">
        <v>-672</v>
      </c>
      <c r="N44" s="1620">
        <v>-662</v>
      </c>
      <c r="O44" s="1542">
        <f t="shared" si="11"/>
        <v>-1363</v>
      </c>
      <c r="P44" s="1576">
        <v>-671</v>
      </c>
      <c r="Q44" s="1577">
        <v>-692</v>
      </c>
      <c r="R44" s="771"/>
      <c r="S44" s="960"/>
      <c r="T44" s="764"/>
    </row>
    <row r="45" spans="1:20" ht="14.25">
      <c r="A45" s="707"/>
      <c r="B45" s="720"/>
      <c r="C45" s="734" t="s">
        <v>492</v>
      </c>
      <c r="D45" s="1588">
        <f>SUM(D37:D40)+D44</f>
        <v>4622</v>
      </c>
      <c r="E45" s="1579">
        <f>SUM(E37:E40)+E44</f>
        <v>2335</v>
      </c>
      <c r="F45" s="1580">
        <f>SUM(F37:F40)+F44</f>
        <v>2287</v>
      </c>
      <c r="G45" s="1209"/>
      <c r="H45" s="1210">
        <f t="shared" si="8"/>
        <v>-0.036280233527939965</v>
      </c>
      <c r="I45" s="1211">
        <f t="shared" si="9"/>
        <v>-0.02342116269343375</v>
      </c>
      <c r="J45" s="1209"/>
      <c r="K45" s="1580">
        <f>SUM(K37:K40)+K44</f>
        <v>9389</v>
      </c>
      <c r="L45" s="1580"/>
      <c r="M45" s="1580">
        <f>SUM(M37:M40)+M44</f>
        <v>2327</v>
      </c>
      <c r="N45" s="1580">
        <f>SUM(N37:N40)+N44</f>
        <v>2266</v>
      </c>
      <c r="O45" s="1578">
        <f>SUM(O37:O40)+O44</f>
        <v>4796</v>
      </c>
      <c r="P45" s="1579">
        <f>SUM(P37:P40)+P44</f>
        <v>2391</v>
      </c>
      <c r="Q45" s="1580">
        <f>SUM(Q37:Q40)+Q44</f>
        <v>2405</v>
      </c>
      <c r="R45" s="776"/>
      <c r="S45" s="960"/>
      <c r="T45" s="764"/>
    </row>
    <row r="46" spans="1:20" ht="13.5">
      <c r="A46" s="707"/>
      <c r="B46" s="720"/>
      <c r="C46" s="736"/>
      <c r="D46" s="1589"/>
      <c r="E46" s="1590"/>
      <c r="F46" s="1591"/>
      <c r="G46" s="777"/>
      <c r="H46" s="775"/>
      <c r="I46" s="778"/>
      <c r="J46" s="777"/>
      <c r="K46" s="1591"/>
      <c r="L46" s="1591"/>
      <c r="M46" s="1591"/>
      <c r="N46" s="1591"/>
      <c r="O46" s="1589"/>
      <c r="P46" s="1590"/>
      <c r="Q46" s="1591"/>
      <c r="R46" s="776"/>
      <c r="S46" s="960"/>
      <c r="T46" s="764"/>
    </row>
    <row r="47" spans="1:20" ht="13.5">
      <c r="A47" s="707"/>
      <c r="B47" s="729"/>
      <c r="C47" s="730" t="s">
        <v>60</v>
      </c>
      <c r="D47" s="1542">
        <f>SUM(E47:F47)</f>
        <v>307</v>
      </c>
      <c r="E47" s="1576">
        <v>152</v>
      </c>
      <c r="F47" s="1577">
        <v>155</v>
      </c>
      <c r="G47" s="740"/>
      <c r="H47" s="949">
        <f aca="true" t="shared" si="12" ref="H47:I52">D47/O47-1</f>
        <v>-0.16120218579234968</v>
      </c>
      <c r="I47" s="482">
        <f t="shared" si="12"/>
        <v>-0.15083798882681565</v>
      </c>
      <c r="J47" s="740"/>
      <c r="K47" s="1601">
        <f>SUM(M47:N47)+SUM(P47:Q47)</f>
        <v>702</v>
      </c>
      <c r="L47" s="1627"/>
      <c r="M47" s="1620">
        <v>168</v>
      </c>
      <c r="N47" s="1620">
        <v>168</v>
      </c>
      <c r="O47" s="1542">
        <f>SUM(P47:Q47)</f>
        <v>366</v>
      </c>
      <c r="P47" s="1576">
        <v>179</v>
      </c>
      <c r="Q47" s="1577">
        <v>187</v>
      </c>
      <c r="R47" s="776"/>
      <c r="S47" s="960"/>
      <c r="T47" s="764"/>
    </row>
    <row r="48" spans="1:20" ht="13.5">
      <c r="A48" s="707"/>
      <c r="B48" s="729"/>
      <c r="C48" s="730" t="s">
        <v>61</v>
      </c>
      <c r="D48" s="1542">
        <f>SUM(E48:F48)</f>
        <v>915</v>
      </c>
      <c r="E48" s="1576">
        <v>464</v>
      </c>
      <c r="F48" s="1577">
        <v>451</v>
      </c>
      <c r="G48" s="740"/>
      <c r="H48" s="949">
        <f t="shared" si="12"/>
        <v>-0.07012195121951215</v>
      </c>
      <c r="I48" s="482">
        <f t="shared" si="12"/>
        <v>-0.07385229540918159</v>
      </c>
      <c r="J48" s="740"/>
      <c r="K48" s="1601">
        <f>SUM(M48:N48)+SUM(P48:Q48)</f>
        <v>1934</v>
      </c>
      <c r="L48" s="1627"/>
      <c r="M48" s="1620">
        <v>468</v>
      </c>
      <c r="N48" s="1620">
        <v>482</v>
      </c>
      <c r="O48" s="1542">
        <f>SUM(P48:Q48)</f>
        <v>984</v>
      </c>
      <c r="P48" s="1576">
        <v>501</v>
      </c>
      <c r="Q48" s="1577">
        <v>483</v>
      </c>
      <c r="R48" s="776"/>
      <c r="S48" s="960"/>
      <c r="T48" s="764"/>
    </row>
    <row r="49" spans="1:20" ht="13.5">
      <c r="A49" s="707"/>
      <c r="B49" s="729"/>
      <c r="C49" s="730" t="s">
        <v>62</v>
      </c>
      <c r="D49" s="1542">
        <f>SUM(E49:F49)</f>
        <v>513</v>
      </c>
      <c r="E49" s="1576">
        <v>256</v>
      </c>
      <c r="F49" s="1577">
        <v>257</v>
      </c>
      <c r="G49" s="740"/>
      <c r="H49" s="949">
        <f t="shared" si="12"/>
        <v>-0.015355086372360827</v>
      </c>
      <c r="I49" s="482">
        <f t="shared" si="12"/>
        <v>-0.01538461538461533</v>
      </c>
      <c r="J49" s="740"/>
      <c r="K49" s="1601">
        <f>SUM(M49:N49)+SUM(P49:Q49)</f>
        <v>1042</v>
      </c>
      <c r="L49" s="1627"/>
      <c r="M49" s="1620">
        <v>259</v>
      </c>
      <c r="N49" s="1620">
        <v>262</v>
      </c>
      <c r="O49" s="1542">
        <f>SUM(P49:Q49)</f>
        <v>521</v>
      </c>
      <c r="P49" s="1576">
        <v>260</v>
      </c>
      <c r="Q49" s="1577">
        <v>261</v>
      </c>
      <c r="R49" s="776"/>
      <c r="S49" s="960"/>
      <c r="T49" s="764"/>
    </row>
    <row r="50" spans="1:20" ht="13.5">
      <c r="A50" s="707"/>
      <c r="B50" s="729"/>
      <c r="C50" s="730" t="s">
        <v>63</v>
      </c>
      <c r="D50" s="1542">
        <f>SUM(E50:F50)</f>
        <v>107</v>
      </c>
      <c r="E50" s="1576">
        <v>56</v>
      </c>
      <c r="F50" s="1577">
        <v>51</v>
      </c>
      <c r="G50" s="740"/>
      <c r="H50" s="949">
        <f t="shared" si="12"/>
        <v>0.07000000000000006</v>
      </c>
      <c r="I50" s="482">
        <f t="shared" si="12"/>
        <v>0.0980392156862746</v>
      </c>
      <c r="J50" s="740"/>
      <c r="K50" s="1601">
        <f>SUM(M50:N50)+SUM(P50:Q50)</f>
        <v>201</v>
      </c>
      <c r="L50" s="1619"/>
      <c r="M50" s="1620">
        <v>50</v>
      </c>
      <c r="N50" s="1620">
        <v>51</v>
      </c>
      <c r="O50" s="1542">
        <f>SUM(P50:Q50)</f>
        <v>100</v>
      </c>
      <c r="P50" s="1576">
        <v>51</v>
      </c>
      <c r="Q50" s="1577">
        <v>49</v>
      </c>
      <c r="R50" s="771"/>
      <c r="S50" s="960"/>
      <c r="T50" s="764"/>
    </row>
    <row r="51" spans="1:20" ht="13.5">
      <c r="A51" s="707"/>
      <c r="B51" s="729"/>
      <c r="C51" s="730" t="s">
        <v>59</v>
      </c>
      <c r="D51" s="1542">
        <f>SUM(E51:F51)</f>
        <v>117</v>
      </c>
      <c r="E51" s="1576">
        <v>62</v>
      </c>
      <c r="F51" s="1577">
        <v>55</v>
      </c>
      <c r="G51" s="740"/>
      <c r="H51" s="1056">
        <f t="shared" si="12"/>
        <v>0.1470588235294117</v>
      </c>
      <c r="I51" s="1092">
        <f t="shared" si="12"/>
        <v>0.21568627450980382</v>
      </c>
      <c r="J51" s="740"/>
      <c r="K51" s="1601">
        <f>SUM(M51:N51)+SUM(P51:Q51)</f>
        <v>215</v>
      </c>
      <c r="L51" s="1619"/>
      <c r="M51" s="1620">
        <v>58</v>
      </c>
      <c r="N51" s="1620">
        <v>55</v>
      </c>
      <c r="O51" s="1542">
        <f>SUM(P51:Q51)</f>
        <v>102</v>
      </c>
      <c r="P51" s="1576">
        <v>51</v>
      </c>
      <c r="Q51" s="1577">
        <v>51</v>
      </c>
      <c r="R51" s="771"/>
      <c r="S51" s="960"/>
      <c r="T51" s="764"/>
    </row>
    <row r="52" spans="1:20" ht="14.25">
      <c r="A52" s="733"/>
      <c r="B52" s="734"/>
      <c r="C52" s="779" t="s">
        <v>53</v>
      </c>
      <c r="D52" s="1578">
        <f>SUM(D47:D51)</f>
        <v>1959</v>
      </c>
      <c r="E52" s="1579">
        <f>SUM(E47:E51)</f>
        <v>990</v>
      </c>
      <c r="F52" s="1580">
        <f>SUM(F47:F51)</f>
        <v>969</v>
      </c>
      <c r="G52" s="1212"/>
      <c r="H52" s="1210">
        <f t="shared" si="12"/>
        <v>-0.05499276410998555</v>
      </c>
      <c r="I52" s="1211">
        <f t="shared" si="12"/>
        <v>-0.0499040307101728</v>
      </c>
      <c r="J52" s="1212"/>
      <c r="K52" s="1580">
        <f>SUM(K47:K51)</f>
        <v>4094</v>
      </c>
      <c r="L52" s="1621"/>
      <c r="M52" s="1580">
        <f>SUM(M47:M51)</f>
        <v>1003</v>
      </c>
      <c r="N52" s="1580">
        <f>SUM(N47:N51)</f>
        <v>1018</v>
      </c>
      <c r="O52" s="1578">
        <f>SUM(O47:O51)</f>
        <v>2073</v>
      </c>
      <c r="P52" s="1579">
        <f>SUM(P47:P51)</f>
        <v>1042</v>
      </c>
      <c r="Q52" s="1580">
        <f>SUM(Q47:Q51)</f>
        <v>1031</v>
      </c>
      <c r="R52" s="776"/>
      <c r="S52" s="962"/>
      <c r="T52" s="764"/>
    </row>
    <row r="53" spans="1:20" ht="13.5">
      <c r="A53" s="707"/>
      <c r="B53" s="729"/>
      <c r="C53" s="736"/>
      <c r="D53" s="1581"/>
      <c r="E53" s="1592"/>
      <c r="F53" s="1583"/>
      <c r="G53" s="740"/>
      <c r="H53" s="770"/>
      <c r="I53" s="780"/>
      <c r="J53" s="740"/>
      <c r="K53" s="1583"/>
      <c r="L53" s="1628"/>
      <c r="M53" s="1583"/>
      <c r="N53" s="1583"/>
      <c r="O53" s="1581"/>
      <c r="P53" s="1592"/>
      <c r="Q53" s="1583"/>
      <c r="R53" s="781"/>
      <c r="S53" s="960"/>
      <c r="T53" s="764"/>
    </row>
    <row r="54" spans="1:20" ht="13.5">
      <c r="A54" s="707"/>
      <c r="B54" s="729"/>
      <c r="C54" s="730" t="s">
        <v>64</v>
      </c>
      <c r="D54" s="1542">
        <f>SUM(E54:F54)</f>
        <v>509</v>
      </c>
      <c r="E54" s="1576">
        <v>239</v>
      </c>
      <c r="F54" s="1577">
        <v>270</v>
      </c>
      <c r="G54" s="740"/>
      <c r="H54" s="949">
        <f aca="true" t="shared" si="13" ref="H54:I58">D54/O54-1</f>
        <v>-0.028625954198473247</v>
      </c>
      <c r="I54" s="482">
        <f t="shared" si="13"/>
        <v>-0.07722007722007718</v>
      </c>
      <c r="J54" s="740"/>
      <c r="K54" s="1601">
        <f>SUM(M54:N54)+SUM(P54:Q54)</f>
        <v>1026</v>
      </c>
      <c r="L54" s="1627"/>
      <c r="M54" s="1620">
        <v>251</v>
      </c>
      <c r="N54" s="1620">
        <v>251</v>
      </c>
      <c r="O54" s="1542">
        <f>SUM(P54:Q54)</f>
        <v>524</v>
      </c>
      <c r="P54" s="1576">
        <v>259</v>
      </c>
      <c r="Q54" s="1577">
        <v>265</v>
      </c>
      <c r="R54" s="776"/>
      <c r="S54" s="960"/>
      <c r="T54" s="764"/>
    </row>
    <row r="55" spans="1:20" ht="13.5">
      <c r="A55" s="707"/>
      <c r="B55" s="729"/>
      <c r="C55" s="730" t="s">
        <v>65</v>
      </c>
      <c r="D55" s="1542">
        <f>SUM(E55:F55)</f>
        <v>209</v>
      </c>
      <c r="E55" s="1576">
        <v>103</v>
      </c>
      <c r="F55" s="1577">
        <v>106</v>
      </c>
      <c r="G55" s="740"/>
      <c r="H55" s="949">
        <f t="shared" si="13"/>
        <v>-0.05429864253393668</v>
      </c>
      <c r="I55" s="482">
        <f t="shared" si="13"/>
        <v>-0.0803571428571429</v>
      </c>
      <c r="J55" s="740"/>
      <c r="K55" s="1601">
        <f>SUM(M55:N55)+SUM(P55:Q55)</f>
        <v>439</v>
      </c>
      <c r="L55" s="1627"/>
      <c r="M55" s="1620">
        <v>110</v>
      </c>
      <c r="N55" s="1620">
        <v>108</v>
      </c>
      <c r="O55" s="1542">
        <f>SUM(P55:Q55)</f>
        <v>221</v>
      </c>
      <c r="P55" s="1576">
        <v>112</v>
      </c>
      <c r="Q55" s="1577">
        <v>109</v>
      </c>
      <c r="R55" s="776"/>
      <c r="S55" s="960">
        <v>101</v>
      </c>
      <c r="T55" s="764"/>
    </row>
    <row r="56" spans="1:20" ht="13.5">
      <c r="A56" s="707"/>
      <c r="B56" s="729"/>
      <c r="C56" s="730" t="s">
        <v>61</v>
      </c>
      <c r="D56" s="1542">
        <f>SUM(E56:F56)</f>
        <v>454</v>
      </c>
      <c r="E56" s="1576">
        <v>229</v>
      </c>
      <c r="F56" s="1577">
        <v>225</v>
      </c>
      <c r="G56" s="740"/>
      <c r="H56" s="949">
        <f t="shared" si="13"/>
        <v>0.02947845804988658</v>
      </c>
      <c r="I56" s="482">
        <f t="shared" si="13"/>
        <v>0.055299539170506895</v>
      </c>
      <c r="J56" s="740"/>
      <c r="K56" s="1601">
        <f>SUM(M56:N56)+SUM(P56:Q56)</f>
        <v>872</v>
      </c>
      <c r="L56" s="1627"/>
      <c r="M56" s="1629">
        <v>223</v>
      </c>
      <c r="N56" s="1620">
        <v>208</v>
      </c>
      <c r="O56" s="1542">
        <f>SUM(P56:Q56)</f>
        <v>441</v>
      </c>
      <c r="P56" s="1576">
        <v>217</v>
      </c>
      <c r="Q56" s="1577">
        <v>224</v>
      </c>
      <c r="R56" s="776"/>
      <c r="S56" s="960">
        <v>240</v>
      </c>
      <c r="T56" s="764"/>
    </row>
    <row r="57" spans="1:20" ht="13.5">
      <c r="A57" s="707"/>
      <c r="B57" s="729"/>
      <c r="C57" s="730" t="s">
        <v>59</v>
      </c>
      <c r="D57" s="1542">
        <f>SUM(E57:F57)</f>
        <v>66</v>
      </c>
      <c r="E57" s="1576">
        <v>33</v>
      </c>
      <c r="F57" s="1577">
        <v>33</v>
      </c>
      <c r="G57" s="740"/>
      <c r="H57" s="1056">
        <f t="shared" si="13"/>
        <v>-0.16455696202531644</v>
      </c>
      <c r="I57" s="1092">
        <f t="shared" si="13"/>
        <v>-0.2325581395348837</v>
      </c>
      <c r="J57" s="740"/>
      <c r="K57" s="1601">
        <f>SUM(M57:N57)+SUM(P57:Q57)</f>
        <v>154</v>
      </c>
      <c r="L57" s="1619"/>
      <c r="M57" s="1629">
        <v>40</v>
      </c>
      <c r="N57" s="1620">
        <v>35</v>
      </c>
      <c r="O57" s="1542">
        <f>SUM(P57:Q57)</f>
        <v>79</v>
      </c>
      <c r="P57" s="1576">
        <v>43</v>
      </c>
      <c r="Q57" s="1577">
        <v>36</v>
      </c>
      <c r="R57" s="771"/>
      <c r="S57" s="960"/>
      <c r="T57" s="764"/>
    </row>
    <row r="58" spans="1:20" ht="14.25">
      <c r="A58" s="733"/>
      <c r="B58" s="734"/>
      <c r="C58" s="782" t="s">
        <v>54</v>
      </c>
      <c r="D58" s="1578">
        <f>SUM(D54:D57)</f>
        <v>1238</v>
      </c>
      <c r="E58" s="1579">
        <f>SUM(E54:E57)</f>
        <v>604</v>
      </c>
      <c r="F58" s="1580">
        <f>SUM(F54:F57)</f>
        <v>634</v>
      </c>
      <c r="G58" s="1212"/>
      <c r="H58" s="1210">
        <f t="shared" si="13"/>
        <v>-0.02134387351778655</v>
      </c>
      <c r="I58" s="1211">
        <f t="shared" si="13"/>
        <v>-0.0427892234548336</v>
      </c>
      <c r="J58" s="1212"/>
      <c r="K58" s="1580">
        <f>SUM(K54:K57)</f>
        <v>2491</v>
      </c>
      <c r="L58" s="1621"/>
      <c r="M58" s="1580">
        <f>SUM(M54:M57)</f>
        <v>624</v>
      </c>
      <c r="N58" s="1580">
        <f>SUM(N54:N57)</f>
        <v>602</v>
      </c>
      <c r="O58" s="1578">
        <f>SUM(O54:O57)</f>
        <v>1265</v>
      </c>
      <c r="P58" s="1579">
        <f>SUM(P54:P57)</f>
        <v>631</v>
      </c>
      <c r="Q58" s="1580">
        <f>SUM(Q54:Q57)</f>
        <v>634</v>
      </c>
      <c r="R58" s="776"/>
      <c r="S58" s="962"/>
      <c r="T58" s="764"/>
    </row>
    <row r="59" spans="1:20" ht="14.25">
      <c r="A59" s="733"/>
      <c r="B59" s="734"/>
      <c r="C59" s="779"/>
      <c r="D59" s="1581"/>
      <c r="E59" s="1592"/>
      <c r="F59" s="1583"/>
      <c r="G59" s="753"/>
      <c r="H59" s="770"/>
      <c r="I59" s="780"/>
      <c r="J59" s="753"/>
      <c r="K59" s="1583"/>
      <c r="L59" s="1628"/>
      <c r="M59" s="1583"/>
      <c r="N59" s="1583"/>
      <c r="O59" s="1581"/>
      <c r="P59" s="1592"/>
      <c r="Q59" s="1583"/>
      <c r="R59" s="781"/>
      <c r="S59" s="962"/>
      <c r="T59" s="764"/>
    </row>
    <row r="60" spans="1:20" ht="13.5">
      <c r="A60" s="707"/>
      <c r="B60" s="729"/>
      <c r="C60" s="730" t="s">
        <v>505</v>
      </c>
      <c r="D60" s="1542">
        <f>SUM(E60:F60)</f>
        <v>734</v>
      </c>
      <c r="E60" s="1584">
        <v>368</v>
      </c>
      <c r="F60" s="1577">
        <v>366</v>
      </c>
      <c r="G60" s="740"/>
      <c r="H60" s="949">
        <f aca="true" t="shared" si="14" ref="H60:I64">D60/O60-1</f>
        <v>-0.12410501193317425</v>
      </c>
      <c r="I60" s="482">
        <f t="shared" si="14"/>
        <v>-0.12171837708830546</v>
      </c>
      <c r="J60" s="740"/>
      <c r="K60" s="1601">
        <f>SUM(M60:N60)+SUM(P60:Q60)</f>
        <v>1654</v>
      </c>
      <c r="L60" s="1627"/>
      <c r="M60" s="1629">
        <v>432</v>
      </c>
      <c r="N60" s="1620">
        <v>384</v>
      </c>
      <c r="O60" s="1542">
        <f>SUM(P60:Q60)</f>
        <v>838</v>
      </c>
      <c r="P60" s="1576">
        <v>419</v>
      </c>
      <c r="Q60" s="1577">
        <v>419</v>
      </c>
      <c r="R60" s="776"/>
      <c r="S60" s="960"/>
      <c r="T60" s="764"/>
    </row>
    <row r="61" spans="1:20" ht="13.5">
      <c r="A61" s="707"/>
      <c r="B61" s="729"/>
      <c r="C61" s="730" t="s">
        <v>66</v>
      </c>
      <c r="D61" s="1542">
        <f>SUM(E61:F61)</f>
        <v>231</v>
      </c>
      <c r="E61" s="1584">
        <v>115</v>
      </c>
      <c r="F61" s="1577">
        <v>116</v>
      </c>
      <c r="G61" s="740"/>
      <c r="H61" s="949">
        <f t="shared" si="14"/>
        <v>0.017621145374449254</v>
      </c>
      <c r="I61" s="482">
        <f t="shared" si="14"/>
        <v>0</v>
      </c>
      <c r="J61" s="740"/>
      <c r="K61" s="1601">
        <f>SUM(M61:N61)+SUM(P61:Q61)</f>
        <v>456</v>
      </c>
      <c r="L61" s="1627"/>
      <c r="M61" s="1629">
        <v>120</v>
      </c>
      <c r="N61" s="1620">
        <v>109</v>
      </c>
      <c r="O61" s="1542">
        <f>SUM(P61:Q61)</f>
        <v>227</v>
      </c>
      <c r="P61" s="1576">
        <v>115</v>
      </c>
      <c r="Q61" s="1577">
        <v>112</v>
      </c>
      <c r="R61" s="776"/>
      <c r="S61" s="960"/>
      <c r="T61" s="764"/>
    </row>
    <row r="62" spans="1:20" ht="13.5">
      <c r="A62" s="707"/>
      <c r="B62" s="729"/>
      <c r="C62" s="730" t="s">
        <v>507</v>
      </c>
      <c r="D62" s="1542">
        <f>SUM(E62:F62)</f>
        <v>16</v>
      </c>
      <c r="E62" s="1584">
        <v>8</v>
      </c>
      <c r="F62" s="1577">
        <v>8</v>
      </c>
      <c r="G62" s="740"/>
      <c r="H62" s="949">
        <f t="shared" si="14"/>
        <v>-0.40740740740740744</v>
      </c>
      <c r="I62" s="482">
        <f t="shared" si="14"/>
        <v>0.6000000000000001</v>
      </c>
      <c r="J62" s="740"/>
      <c r="K62" s="1601">
        <f>SUM(M62:N62)+SUM(P62:Q62)</f>
        <v>35</v>
      </c>
      <c r="L62" s="1627"/>
      <c r="M62" s="1629">
        <v>-1</v>
      </c>
      <c r="N62" s="1620">
        <v>9</v>
      </c>
      <c r="O62" s="1542">
        <f>SUM(P62:Q62)</f>
        <v>27</v>
      </c>
      <c r="P62" s="1576">
        <v>5</v>
      </c>
      <c r="Q62" s="1577">
        <v>22</v>
      </c>
      <c r="R62" s="776"/>
      <c r="S62" s="960"/>
      <c r="T62" s="764"/>
    </row>
    <row r="63" spans="1:20" ht="13.5">
      <c r="A63" s="707"/>
      <c r="B63" s="729"/>
      <c r="C63" s="730" t="s">
        <v>160</v>
      </c>
      <c r="D63" s="1542">
        <f>SUM(E63:F63)</f>
        <v>-30</v>
      </c>
      <c r="E63" s="1584">
        <v>-14</v>
      </c>
      <c r="F63" s="1577">
        <v>-16</v>
      </c>
      <c r="G63" s="740"/>
      <c r="H63" s="1056">
        <f t="shared" si="14"/>
        <v>0.5789473684210527</v>
      </c>
      <c r="I63" s="1092">
        <f t="shared" si="14"/>
        <v>0.75</v>
      </c>
      <c r="J63" s="740"/>
      <c r="K63" s="1601">
        <f>SUM(M63:N63)+SUM(P63:Q63)</f>
        <v>-48</v>
      </c>
      <c r="L63" s="1619"/>
      <c r="M63" s="1629">
        <v>-14</v>
      </c>
      <c r="N63" s="1620">
        <v>-15</v>
      </c>
      <c r="O63" s="1542">
        <f>SUM(P63:Q63)</f>
        <v>-19</v>
      </c>
      <c r="P63" s="1576">
        <v>-8</v>
      </c>
      <c r="Q63" s="1577">
        <v>-11</v>
      </c>
      <c r="R63" s="771"/>
      <c r="S63" s="960"/>
      <c r="T63" s="764"/>
    </row>
    <row r="64" spans="1:20" ht="14.25">
      <c r="A64" s="733"/>
      <c r="B64" s="734"/>
      <c r="C64" s="783" t="s">
        <v>483</v>
      </c>
      <c r="D64" s="1588">
        <f>SUM(D60:D63)</f>
        <v>951</v>
      </c>
      <c r="E64" s="1593">
        <f>SUM(E60:E63)</f>
        <v>477</v>
      </c>
      <c r="F64" s="1580">
        <f>SUM(F60:F63)</f>
        <v>474</v>
      </c>
      <c r="G64" s="1212"/>
      <c r="H64" s="1210">
        <f t="shared" si="14"/>
        <v>-0.11369990680335507</v>
      </c>
      <c r="I64" s="1211">
        <f t="shared" si="14"/>
        <v>-0.10169491525423724</v>
      </c>
      <c r="J64" s="1212"/>
      <c r="K64" s="1580">
        <f>SUM(K60:K63)</f>
        <v>2097</v>
      </c>
      <c r="L64" s="1621"/>
      <c r="M64" s="1580">
        <f>SUM(M60:M63)</f>
        <v>537</v>
      </c>
      <c r="N64" s="1580">
        <f>SUM(N60:N63)</f>
        <v>487</v>
      </c>
      <c r="O64" s="1578">
        <f>SUM(O60:O63)</f>
        <v>1073</v>
      </c>
      <c r="P64" s="1579">
        <f>SUM(P60:P63)</f>
        <v>531</v>
      </c>
      <c r="Q64" s="1580">
        <f>SUM(Q60:Q63)</f>
        <v>542</v>
      </c>
      <c r="R64" s="776"/>
      <c r="S64" s="962"/>
      <c r="T64" s="764"/>
    </row>
    <row r="65" spans="1:20" ht="14.25">
      <c r="A65" s="733"/>
      <c r="B65" s="734"/>
      <c r="C65" s="782"/>
      <c r="D65" s="1581"/>
      <c r="E65" s="1590"/>
      <c r="F65" s="1583"/>
      <c r="G65" s="753"/>
      <c r="H65" s="770"/>
      <c r="I65" s="778"/>
      <c r="J65" s="753"/>
      <c r="K65" s="1583"/>
      <c r="L65" s="1630"/>
      <c r="M65" s="1583"/>
      <c r="N65" s="1583"/>
      <c r="O65" s="1581"/>
      <c r="P65" s="1590"/>
      <c r="Q65" s="1583"/>
      <c r="R65" s="784"/>
      <c r="S65" s="962"/>
      <c r="T65" s="764"/>
    </row>
    <row r="66" spans="1:20" ht="14.25">
      <c r="A66" s="733"/>
      <c r="B66" s="734"/>
      <c r="C66" s="734" t="s">
        <v>56</v>
      </c>
      <c r="D66" s="1559">
        <f>SUM(E66:F66)</f>
        <v>49</v>
      </c>
      <c r="E66" s="1594">
        <v>24</v>
      </c>
      <c r="F66" s="1595">
        <v>25</v>
      </c>
      <c r="G66" s="753"/>
      <c r="H66" s="950">
        <f>D66/O66-1</f>
        <v>-0.35526315789473684</v>
      </c>
      <c r="I66" s="951">
        <f>E66/P66-1</f>
        <v>-0.33333333333333337</v>
      </c>
      <c r="J66" s="753"/>
      <c r="K66" s="1611">
        <f>SUM(M66:N66)+SUM(P66:Q66)</f>
        <v>142</v>
      </c>
      <c r="L66" s="1627"/>
      <c r="M66" s="1631">
        <v>32</v>
      </c>
      <c r="N66" s="1631">
        <v>34</v>
      </c>
      <c r="O66" s="1559">
        <f>SUM(P66:Q66)</f>
        <v>76</v>
      </c>
      <c r="P66" s="1594">
        <v>36</v>
      </c>
      <c r="Q66" s="1595">
        <v>40</v>
      </c>
      <c r="R66" s="776"/>
      <c r="S66" s="962"/>
      <c r="T66" s="764"/>
    </row>
    <row r="67" spans="1:20" ht="14.25">
      <c r="A67" s="733"/>
      <c r="B67" s="734"/>
      <c r="C67" s="734"/>
      <c r="D67" s="1589"/>
      <c r="E67" s="1590"/>
      <c r="F67" s="1591"/>
      <c r="G67" s="753"/>
      <c r="H67" s="775"/>
      <c r="I67" s="785"/>
      <c r="J67" s="753"/>
      <c r="K67" s="1591"/>
      <c r="L67" s="1630"/>
      <c r="M67" s="1591"/>
      <c r="N67" s="1591"/>
      <c r="O67" s="1589"/>
      <c r="P67" s="1590"/>
      <c r="Q67" s="1591"/>
      <c r="R67" s="784"/>
      <c r="S67" s="962"/>
      <c r="T67" s="764"/>
    </row>
    <row r="68" spans="1:20" ht="14.25">
      <c r="A68" s="733"/>
      <c r="B68" s="734"/>
      <c r="C68" s="734" t="s">
        <v>57</v>
      </c>
      <c r="D68" s="1559">
        <f>SUM(E68:F68)</f>
        <v>-87</v>
      </c>
      <c r="E68" s="1594">
        <v>-47</v>
      </c>
      <c r="F68" s="1596">
        <v>-40</v>
      </c>
      <c r="G68" s="753"/>
      <c r="H68" s="950">
        <f>D68/O68-1</f>
        <v>0.08749999999999991</v>
      </c>
      <c r="I68" s="1031">
        <f>E68/P68-1</f>
        <v>0.11904761904761907</v>
      </c>
      <c r="J68" s="753"/>
      <c r="K68" s="1611">
        <f>SUM(M68:N68)+SUM(P68:Q68)</f>
        <v>-157</v>
      </c>
      <c r="L68" s="1627"/>
      <c r="M68" s="1631">
        <v>-40</v>
      </c>
      <c r="N68" s="1632">
        <v>-37</v>
      </c>
      <c r="O68" s="1559">
        <f>SUM(P68:Q68)</f>
        <v>-80</v>
      </c>
      <c r="P68" s="1594">
        <v>-42</v>
      </c>
      <c r="Q68" s="1596">
        <v>-38</v>
      </c>
      <c r="R68" s="776"/>
      <c r="S68" s="962"/>
      <c r="T68" s="764"/>
    </row>
    <row r="69" spans="1:20" ht="14.25">
      <c r="A69" s="733"/>
      <c r="B69" s="734"/>
      <c r="C69" s="734"/>
      <c r="D69" s="1589"/>
      <c r="E69" s="1590"/>
      <c r="F69" s="1591"/>
      <c r="G69" s="753"/>
      <c r="H69" s="775"/>
      <c r="I69" s="778"/>
      <c r="J69" s="753"/>
      <c r="K69" s="1591"/>
      <c r="L69" s="1630"/>
      <c r="M69" s="1591"/>
      <c r="N69" s="1591"/>
      <c r="O69" s="1589"/>
      <c r="P69" s="1590"/>
      <c r="Q69" s="1591"/>
      <c r="R69" s="784"/>
      <c r="S69" s="962"/>
      <c r="T69" s="764"/>
    </row>
    <row r="70" spans="1:20" ht="14.25">
      <c r="A70" s="707"/>
      <c r="B70" s="720"/>
      <c r="C70" s="734" t="s">
        <v>489</v>
      </c>
      <c r="D70" s="1375">
        <f>D35+D45+D66+D68</f>
        <v>6619</v>
      </c>
      <c r="E70" s="1376">
        <f>+E35+E45+E66+E68</f>
        <v>3348</v>
      </c>
      <c r="F70" s="1377">
        <f>F35+F45+F66+F68</f>
        <v>3271</v>
      </c>
      <c r="G70" s="1174"/>
      <c r="H70" s="1055">
        <f>D70/O70-1</f>
        <v>-0.026044732195409037</v>
      </c>
      <c r="I70" s="483">
        <f>E70/P70-1</f>
        <v>-0.017605633802816878</v>
      </c>
      <c r="J70" s="1174"/>
      <c r="K70" s="1378">
        <f>K35+K45+K66+K68</f>
        <v>13451</v>
      </c>
      <c r="L70" s="1281"/>
      <c r="M70" s="1379">
        <f>M35+M45+M66+M68</f>
        <v>3348</v>
      </c>
      <c r="N70" s="1380">
        <f>N35+N45+N66+N68</f>
        <v>3307</v>
      </c>
      <c r="O70" s="1759">
        <f>O35+O45+O66+O68</f>
        <v>6796</v>
      </c>
      <c r="P70" s="1381">
        <f>P35+P45+P66+P68</f>
        <v>3408</v>
      </c>
      <c r="Q70" s="1382">
        <f>Q35+Q45+Q66+Q68</f>
        <v>3388</v>
      </c>
      <c r="R70" s="776"/>
      <c r="S70" s="960"/>
      <c r="T70" s="764"/>
    </row>
    <row r="71" spans="1:20" ht="14.25">
      <c r="A71" s="707"/>
      <c r="B71" s="720"/>
      <c r="C71" s="734"/>
      <c r="D71" s="1556"/>
      <c r="E71" s="1557"/>
      <c r="F71" s="1558"/>
      <c r="G71" s="753"/>
      <c r="H71" s="748"/>
      <c r="I71" s="726"/>
      <c r="J71" s="753"/>
      <c r="K71" s="1558"/>
      <c r="L71" s="1615"/>
      <c r="M71" s="1558"/>
      <c r="N71" s="1558"/>
      <c r="O71" s="1556"/>
      <c r="P71" s="1557"/>
      <c r="Q71" s="1558"/>
      <c r="R71" s="753"/>
      <c r="S71" s="960"/>
      <c r="T71" s="764"/>
    </row>
    <row r="72" spans="1:20" ht="9" customHeight="1">
      <c r="A72" s="707"/>
      <c r="B72" s="708"/>
      <c r="C72" s="709"/>
      <c r="D72" s="1567"/>
      <c r="E72" s="1568"/>
      <c r="F72" s="1567"/>
      <c r="G72" s="709"/>
      <c r="H72" s="709"/>
      <c r="I72" s="712"/>
      <c r="J72" s="709"/>
      <c r="K72" s="1567"/>
      <c r="L72" s="1567"/>
      <c r="M72" s="1567"/>
      <c r="N72" s="1567"/>
      <c r="O72" s="1567"/>
      <c r="P72" s="1568"/>
      <c r="Q72" s="1567"/>
      <c r="R72" s="709"/>
      <c r="S72" s="960"/>
      <c r="T72" s="764"/>
    </row>
    <row r="73" spans="1:19" s="764" customFormat="1" ht="12.75">
      <c r="A73" s="761"/>
      <c r="B73" s="762"/>
      <c r="C73" s="762"/>
      <c r="D73" s="1549"/>
      <c r="E73" s="1569"/>
      <c r="F73" s="1570"/>
      <c r="G73" s="728"/>
      <c r="H73" s="762"/>
      <c r="I73" s="738"/>
      <c r="J73" s="728"/>
      <c r="K73" s="1570"/>
      <c r="L73" s="1549"/>
      <c r="M73" s="1570"/>
      <c r="N73" s="1570"/>
      <c r="O73" s="1549"/>
      <c r="P73" s="1569"/>
      <c r="Q73" s="1570"/>
      <c r="R73" s="728"/>
      <c r="S73" s="763"/>
    </row>
    <row r="74" spans="1:20" ht="9" customHeight="1">
      <c r="A74" s="707"/>
      <c r="B74" s="708"/>
      <c r="C74" s="709"/>
      <c r="D74" s="1567"/>
      <c r="E74" s="1568"/>
      <c r="F74" s="1567"/>
      <c r="G74" s="711"/>
      <c r="H74" s="709"/>
      <c r="I74" s="712"/>
      <c r="J74" s="711"/>
      <c r="K74" s="1567"/>
      <c r="L74" s="1567"/>
      <c r="M74" s="1567"/>
      <c r="N74" s="1567"/>
      <c r="O74" s="1567"/>
      <c r="P74" s="1568"/>
      <c r="Q74" s="1567"/>
      <c r="R74" s="711"/>
      <c r="S74" s="960"/>
      <c r="T74" s="764"/>
    </row>
    <row r="75" spans="1:20" ht="15.75">
      <c r="A75" s="714"/>
      <c r="B75" s="715"/>
      <c r="C75" s="124" t="s">
        <v>0</v>
      </c>
      <c r="D75" s="1571" t="s">
        <v>554</v>
      </c>
      <c r="E75" s="1321" t="s">
        <v>552</v>
      </c>
      <c r="F75" s="1572" t="s">
        <v>416</v>
      </c>
      <c r="G75" s="717"/>
      <c r="H75" s="718" t="s">
        <v>555</v>
      </c>
      <c r="I75" s="868" t="s">
        <v>555</v>
      </c>
      <c r="J75" s="978"/>
      <c r="K75" s="719">
        <v>2009</v>
      </c>
      <c r="L75" s="1616"/>
      <c r="M75" s="1572" t="s">
        <v>396</v>
      </c>
      <c r="N75" s="1572" t="s">
        <v>382</v>
      </c>
      <c r="O75" s="1571" t="s">
        <v>553</v>
      </c>
      <c r="P75" s="1321" t="s">
        <v>370</v>
      </c>
      <c r="Q75" s="1572" t="s">
        <v>162</v>
      </c>
      <c r="R75" s="961"/>
      <c r="S75" s="962"/>
      <c r="T75" s="764"/>
    </row>
    <row r="76" spans="1:20" ht="14.25">
      <c r="A76" s="707"/>
      <c r="B76" s="720"/>
      <c r="C76" s="1766" t="s">
        <v>235</v>
      </c>
      <c r="D76" s="1571"/>
      <c r="E76" s="1324"/>
      <c r="F76" s="1573"/>
      <c r="G76" s="976"/>
      <c r="H76" s="718" t="s">
        <v>556</v>
      </c>
      <c r="I76" s="966" t="s">
        <v>557</v>
      </c>
      <c r="J76" s="990"/>
      <c r="K76" s="1572"/>
      <c r="L76" s="1617"/>
      <c r="M76" s="1572"/>
      <c r="N76" s="1573"/>
      <c r="O76" s="1571"/>
      <c r="P76" s="1324"/>
      <c r="Q76" s="1573"/>
      <c r="R76" s="722"/>
      <c r="S76" s="960"/>
      <c r="T76" s="764"/>
    </row>
    <row r="77" spans="1:20" ht="13.5">
      <c r="A77" s="707"/>
      <c r="B77" s="720"/>
      <c r="C77" s="723"/>
      <c r="D77" s="1598"/>
      <c r="E77" s="1590"/>
      <c r="F77" s="1599"/>
      <c r="G77" s="725"/>
      <c r="H77" s="786"/>
      <c r="I77" s="778"/>
      <c r="J77" s="725"/>
      <c r="K77" s="1599"/>
      <c r="L77" s="1633"/>
      <c r="M77" s="1599"/>
      <c r="N77" s="1599"/>
      <c r="O77" s="1598"/>
      <c r="P77" s="1590"/>
      <c r="Q77" s="1599"/>
      <c r="R77" s="787"/>
      <c r="S77" s="960"/>
      <c r="T77" s="764"/>
    </row>
    <row r="78" spans="1:20" ht="13.5">
      <c r="A78" s="707"/>
      <c r="B78" s="729"/>
      <c r="C78" s="730" t="s">
        <v>49</v>
      </c>
      <c r="D78" s="1542">
        <f>SUM(E78:F78)</f>
        <v>1529</v>
      </c>
      <c r="E78" s="1576">
        <v>780</v>
      </c>
      <c r="F78" s="1577">
        <v>749</v>
      </c>
      <c r="G78" s="731"/>
      <c r="H78" s="949">
        <f aca="true" t="shared" si="15" ref="H78:I81">D78/O78-1</f>
        <v>-0.001958224543080922</v>
      </c>
      <c r="I78" s="482">
        <f t="shared" si="15"/>
        <v>0.0038610038610038533</v>
      </c>
      <c r="J78" s="731"/>
      <c r="K78" s="1601">
        <f>SUM(M78:N78)+SUM(P78:Q78)</f>
        <v>3098</v>
      </c>
      <c r="L78" s="1619"/>
      <c r="M78" s="1620">
        <v>768</v>
      </c>
      <c r="N78" s="1620">
        <v>798</v>
      </c>
      <c r="O78" s="1542">
        <f>SUM(P78:Q78)</f>
        <v>1532</v>
      </c>
      <c r="P78" s="1576">
        <v>777</v>
      </c>
      <c r="Q78" s="1577">
        <v>755</v>
      </c>
      <c r="R78" s="771"/>
      <c r="S78" s="960"/>
      <c r="T78" s="764"/>
    </row>
    <row r="79" spans="1:20" ht="13.5">
      <c r="A79" s="707"/>
      <c r="B79" s="729"/>
      <c r="C79" s="730" t="s">
        <v>50</v>
      </c>
      <c r="D79" s="1542">
        <f>SUM(E79:F79)</f>
        <v>374</v>
      </c>
      <c r="E79" s="1576">
        <v>185</v>
      </c>
      <c r="F79" s="1577">
        <v>189</v>
      </c>
      <c r="G79" s="731"/>
      <c r="H79" s="949">
        <f t="shared" si="15"/>
        <v>0.021857923497267784</v>
      </c>
      <c r="I79" s="482">
        <f t="shared" si="15"/>
        <v>-0.021164021164021163</v>
      </c>
      <c r="J79" s="731"/>
      <c r="K79" s="1601">
        <f>SUM(M79:N79)+SUM(P79:Q79)</f>
        <v>744</v>
      </c>
      <c r="L79" s="1619"/>
      <c r="M79" s="1620">
        <v>192</v>
      </c>
      <c r="N79" s="1620">
        <v>186</v>
      </c>
      <c r="O79" s="1542">
        <f>SUM(P79:Q79)</f>
        <v>366</v>
      </c>
      <c r="P79" s="1576">
        <v>189</v>
      </c>
      <c r="Q79" s="1577">
        <v>177</v>
      </c>
      <c r="R79" s="771"/>
      <c r="S79" s="960"/>
      <c r="T79" s="764"/>
    </row>
    <row r="80" spans="1:20" ht="13.5">
      <c r="A80" s="707"/>
      <c r="B80" s="729"/>
      <c r="C80" s="730" t="s">
        <v>67</v>
      </c>
      <c r="D80" s="1542">
        <f>SUM(E80:F80)</f>
        <v>111</v>
      </c>
      <c r="E80" s="1576">
        <v>59</v>
      </c>
      <c r="F80" s="1577">
        <v>52</v>
      </c>
      <c r="G80" s="731"/>
      <c r="H80" s="1056">
        <f t="shared" si="15"/>
        <v>0.35365853658536595</v>
      </c>
      <c r="I80" s="1092">
        <f t="shared" si="15"/>
        <v>0.34090909090909083</v>
      </c>
      <c r="J80" s="731"/>
      <c r="K80" s="1601">
        <f>SUM(M80:N80)+SUM(P80:Q80)</f>
        <v>195</v>
      </c>
      <c r="L80" s="1619"/>
      <c r="M80" s="1620">
        <v>57</v>
      </c>
      <c r="N80" s="1620">
        <v>56</v>
      </c>
      <c r="O80" s="1542">
        <f>SUM(P80:Q80)</f>
        <v>82</v>
      </c>
      <c r="P80" s="1576">
        <v>44</v>
      </c>
      <c r="Q80" s="1577">
        <v>38</v>
      </c>
      <c r="R80" s="771"/>
      <c r="S80" s="960"/>
      <c r="T80" s="764"/>
    </row>
    <row r="81" spans="1:20" ht="14.25">
      <c r="A81" s="733"/>
      <c r="B81" s="734"/>
      <c r="C81" s="734" t="s">
        <v>52</v>
      </c>
      <c r="D81" s="1578">
        <f>SUM(D78:D80)</f>
        <v>2014</v>
      </c>
      <c r="E81" s="1579">
        <v>1024</v>
      </c>
      <c r="F81" s="1580">
        <f>SUM(F78:F80)</f>
        <v>990</v>
      </c>
      <c r="G81" s="1212"/>
      <c r="H81" s="1214">
        <f t="shared" si="15"/>
        <v>0.01717171717171717</v>
      </c>
      <c r="I81" s="1215">
        <f t="shared" si="15"/>
        <v>0.013861386138613874</v>
      </c>
      <c r="J81" s="1212"/>
      <c r="K81" s="1580">
        <f>SUM(K78:K80)</f>
        <v>4037</v>
      </c>
      <c r="L81" s="1621"/>
      <c r="M81" s="1580">
        <f>SUM(M78:M80)</f>
        <v>1017</v>
      </c>
      <c r="N81" s="1580">
        <f>SUM(N78:N80)</f>
        <v>1040</v>
      </c>
      <c r="O81" s="1578">
        <f>SUM(O78:O80)</f>
        <v>1980</v>
      </c>
      <c r="P81" s="1579">
        <f>SUM(P78:P80)</f>
        <v>1010</v>
      </c>
      <c r="Q81" s="1580">
        <f>SUM(Q78:Q80)</f>
        <v>970</v>
      </c>
      <c r="R81" s="776"/>
      <c r="S81" s="962"/>
      <c r="T81" s="764"/>
    </row>
    <row r="82" spans="1:20" ht="13.5">
      <c r="A82" s="707"/>
      <c r="B82" s="720"/>
      <c r="C82" s="736"/>
      <c r="D82" s="1581"/>
      <c r="E82" s="1582"/>
      <c r="F82" s="1583"/>
      <c r="G82" s="788"/>
      <c r="H82" s="770"/>
      <c r="I82" s="769"/>
      <c r="J82" s="788"/>
      <c r="K82" s="1583"/>
      <c r="L82" s="1622"/>
      <c r="M82" s="1583"/>
      <c r="N82" s="1583"/>
      <c r="O82" s="1581"/>
      <c r="P82" s="1582"/>
      <c r="Q82" s="1583"/>
      <c r="R82" s="772"/>
      <c r="S82" s="960"/>
      <c r="T82" s="764"/>
    </row>
    <row r="83" spans="1:20" ht="13.5">
      <c r="A83" s="707"/>
      <c r="B83" s="720"/>
      <c r="C83" s="730" t="s">
        <v>53</v>
      </c>
      <c r="D83" s="1542">
        <f aca="true" t="shared" si="16" ref="D83:D90">SUM(E83:F83)</f>
        <v>1875</v>
      </c>
      <c r="E83" s="1576">
        <v>947</v>
      </c>
      <c r="F83" s="1577">
        <v>928</v>
      </c>
      <c r="G83" s="731"/>
      <c r="H83" s="949">
        <f aca="true" t="shared" si="17" ref="H83:H91">D83/O83-1</f>
        <v>-0.04677173360447384</v>
      </c>
      <c r="I83" s="482">
        <f aca="true" t="shared" si="18" ref="I83:I91">E83/P83-1</f>
        <v>-0.04343434343434338</v>
      </c>
      <c r="J83" s="731"/>
      <c r="K83" s="1601">
        <f aca="true" t="shared" si="19" ref="K83:K90">SUM(M83:N83)+SUM(P83:Q83)</f>
        <v>3890</v>
      </c>
      <c r="L83" s="1619"/>
      <c r="M83" s="1620">
        <v>956</v>
      </c>
      <c r="N83" s="1620">
        <v>967</v>
      </c>
      <c r="O83" s="1542">
        <f aca="true" t="shared" si="20" ref="O83:O90">SUM(P83:Q83)</f>
        <v>1967</v>
      </c>
      <c r="P83" s="1576">
        <v>990</v>
      </c>
      <c r="Q83" s="1577">
        <v>977</v>
      </c>
      <c r="R83" s="771"/>
      <c r="S83" s="960"/>
      <c r="T83" s="764"/>
    </row>
    <row r="84" spans="1:20" ht="13.5">
      <c r="A84" s="707"/>
      <c r="B84" s="720"/>
      <c r="C84" s="730" t="s">
        <v>54</v>
      </c>
      <c r="D84" s="1542">
        <f t="shared" si="16"/>
        <v>1130</v>
      </c>
      <c r="E84" s="1576">
        <v>551</v>
      </c>
      <c r="F84" s="1577">
        <v>579</v>
      </c>
      <c r="G84" s="731"/>
      <c r="H84" s="949">
        <f t="shared" si="17"/>
        <v>0.006233303650934996</v>
      </c>
      <c r="I84" s="482">
        <f t="shared" si="18"/>
        <v>-0.017825311942959</v>
      </c>
      <c r="J84" s="731"/>
      <c r="K84" s="1601">
        <f t="shared" si="19"/>
        <v>2219</v>
      </c>
      <c r="L84" s="1619"/>
      <c r="M84" s="1620">
        <v>561</v>
      </c>
      <c r="N84" s="1620">
        <v>535</v>
      </c>
      <c r="O84" s="1542">
        <f t="shared" si="20"/>
        <v>1123</v>
      </c>
      <c r="P84" s="1576">
        <v>561</v>
      </c>
      <c r="Q84" s="1577">
        <v>562</v>
      </c>
      <c r="R84" s="771"/>
      <c r="S84" s="960"/>
      <c r="T84" s="764"/>
    </row>
    <row r="85" spans="1:20" ht="13.5">
      <c r="A85" s="707"/>
      <c r="B85" s="720"/>
      <c r="C85" s="730" t="s">
        <v>491</v>
      </c>
      <c r="D85" s="1542">
        <f t="shared" si="16"/>
        <v>874</v>
      </c>
      <c r="E85" s="1576">
        <v>440</v>
      </c>
      <c r="F85" s="1577">
        <v>434</v>
      </c>
      <c r="G85" s="731"/>
      <c r="H85" s="949">
        <f t="shared" si="17"/>
        <v>-0.126</v>
      </c>
      <c r="I85" s="482">
        <f t="shared" si="18"/>
        <v>-0.11111111111111116</v>
      </c>
      <c r="J85" s="731"/>
      <c r="K85" s="1601">
        <f t="shared" si="19"/>
        <v>1948</v>
      </c>
      <c r="L85" s="1619"/>
      <c r="M85" s="1620">
        <v>493</v>
      </c>
      <c r="N85" s="1620">
        <v>455</v>
      </c>
      <c r="O85" s="1542">
        <f t="shared" si="20"/>
        <v>1000</v>
      </c>
      <c r="P85" s="1576">
        <v>495</v>
      </c>
      <c r="Q85" s="1577">
        <v>505</v>
      </c>
      <c r="R85" s="771"/>
      <c r="S85" s="960"/>
      <c r="T85" s="764"/>
    </row>
    <row r="86" spans="1:20" ht="13.5">
      <c r="A86" s="707"/>
      <c r="B86" s="720"/>
      <c r="C86" s="730" t="s">
        <v>55</v>
      </c>
      <c r="D86" s="1542">
        <f t="shared" si="16"/>
        <v>676</v>
      </c>
      <c r="E86" s="1584">
        <v>362</v>
      </c>
      <c r="F86" s="1577">
        <v>314</v>
      </c>
      <c r="G86" s="731"/>
      <c r="H86" s="949">
        <f t="shared" si="17"/>
        <v>0.04160246533127898</v>
      </c>
      <c r="I86" s="482">
        <f t="shared" si="18"/>
        <v>0.14920634920634912</v>
      </c>
      <c r="J86" s="731"/>
      <c r="K86" s="1601">
        <f t="shared" si="19"/>
        <v>1214</v>
      </c>
      <c r="L86" s="1619"/>
      <c r="M86" s="1620">
        <v>288</v>
      </c>
      <c r="N86" s="1620">
        <v>277</v>
      </c>
      <c r="O86" s="1542">
        <f t="shared" si="20"/>
        <v>649</v>
      </c>
      <c r="P86" s="1576">
        <v>315</v>
      </c>
      <c r="Q86" s="1577">
        <v>334</v>
      </c>
      <c r="R86" s="771"/>
      <c r="S86" s="960"/>
      <c r="T86" s="764"/>
    </row>
    <row r="87" spans="1:20" s="1683" customFormat="1" ht="13.5">
      <c r="A87" s="741"/>
      <c r="B87" s="742"/>
      <c r="C87" s="743" t="s">
        <v>484</v>
      </c>
      <c r="D87" s="1680">
        <f t="shared" si="16"/>
        <v>328</v>
      </c>
      <c r="E87" s="1585">
        <v>169</v>
      </c>
      <c r="F87" s="1586">
        <v>159</v>
      </c>
      <c r="G87" s="773"/>
      <c r="H87" s="1025">
        <f t="shared" si="17"/>
        <v>-0.06552706552706555</v>
      </c>
      <c r="I87" s="1676">
        <f t="shared" si="18"/>
        <v>-0.04519774011299438</v>
      </c>
      <c r="J87" s="773"/>
      <c r="K87" s="1681">
        <f t="shared" si="19"/>
        <v>656</v>
      </c>
      <c r="L87" s="1623"/>
      <c r="M87" s="1624">
        <v>164</v>
      </c>
      <c r="N87" s="1624">
        <v>141</v>
      </c>
      <c r="O87" s="1680">
        <f t="shared" si="20"/>
        <v>351</v>
      </c>
      <c r="P87" s="1625">
        <v>177</v>
      </c>
      <c r="Q87" s="1586">
        <v>174</v>
      </c>
      <c r="R87" s="842"/>
      <c r="S87" s="963"/>
      <c r="T87" s="1682"/>
    </row>
    <row r="88" spans="1:20" s="1683" customFormat="1" ht="13.5">
      <c r="A88" s="741"/>
      <c r="B88" s="742"/>
      <c r="C88" s="745" t="s">
        <v>485</v>
      </c>
      <c r="D88" s="1680">
        <f t="shared" si="16"/>
        <v>2</v>
      </c>
      <c r="E88" s="1585">
        <v>1</v>
      </c>
      <c r="F88" s="1587">
        <v>1</v>
      </c>
      <c r="G88" s="773"/>
      <c r="H88" s="1025">
        <f t="shared" si="17"/>
        <v>-0.6</v>
      </c>
      <c r="I88" s="1676">
        <f t="shared" si="18"/>
        <v>-0.6666666666666667</v>
      </c>
      <c r="J88" s="773"/>
      <c r="K88" s="1681">
        <f t="shared" si="19"/>
        <v>8</v>
      </c>
      <c r="L88" s="1623"/>
      <c r="M88" s="1626">
        <v>1</v>
      </c>
      <c r="N88" s="1626">
        <v>2</v>
      </c>
      <c r="O88" s="1680">
        <f t="shared" si="20"/>
        <v>5</v>
      </c>
      <c r="P88" s="1625">
        <v>3</v>
      </c>
      <c r="Q88" s="1587">
        <v>2</v>
      </c>
      <c r="R88" s="842"/>
      <c r="S88" s="963"/>
      <c r="T88" s="1682"/>
    </row>
    <row r="89" spans="1:20" s="1683" customFormat="1" ht="13.5">
      <c r="A89" s="741"/>
      <c r="B89" s="742"/>
      <c r="C89" s="743" t="s">
        <v>488</v>
      </c>
      <c r="D89" s="1680">
        <f t="shared" si="16"/>
        <v>348</v>
      </c>
      <c r="E89" s="1585">
        <v>192</v>
      </c>
      <c r="F89" s="1586">
        <v>156</v>
      </c>
      <c r="G89" s="773"/>
      <c r="H89" s="1025">
        <f t="shared" si="17"/>
        <v>0.16778523489932895</v>
      </c>
      <c r="I89" s="1676">
        <f t="shared" si="18"/>
        <v>0.3913043478260869</v>
      </c>
      <c r="J89" s="773"/>
      <c r="K89" s="1681">
        <f t="shared" si="19"/>
        <v>558</v>
      </c>
      <c r="L89" s="1623"/>
      <c r="M89" s="1624">
        <v>124</v>
      </c>
      <c r="N89" s="1624">
        <v>136</v>
      </c>
      <c r="O89" s="1680">
        <f t="shared" si="20"/>
        <v>298</v>
      </c>
      <c r="P89" s="1625">
        <v>138</v>
      </c>
      <c r="Q89" s="1586">
        <v>160</v>
      </c>
      <c r="R89" s="842"/>
      <c r="S89" s="963"/>
      <c r="T89" s="1682"/>
    </row>
    <row r="90" spans="1:20" ht="13.5">
      <c r="A90" s="707"/>
      <c r="B90" s="720"/>
      <c r="C90" s="730" t="s">
        <v>72</v>
      </c>
      <c r="D90" s="1542">
        <f t="shared" si="16"/>
        <v>0</v>
      </c>
      <c r="E90" s="1584">
        <v>-1</v>
      </c>
      <c r="F90" s="1577">
        <v>1</v>
      </c>
      <c r="G90" s="731"/>
      <c r="H90" s="1003" t="s">
        <v>589</v>
      </c>
      <c r="I90" s="1092">
        <f t="shared" si="18"/>
        <v>0</v>
      </c>
      <c r="J90" s="731"/>
      <c r="K90" s="1601">
        <f t="shared" si="19"/>
        <v>1</v>
      </c>
      <c r="L90" s="1619"/>
      <c r="M90" s="1620">
        <v>0</v>
      </c>
      <c r="N90" s="1620">
        <v>1</v>
      </c>
      <c r="O90" s="1542">
        <f t="shared" si="20"/>
        <v>0</v>
      </c>
      <c r="P90" s="1576">
        <v>-1</v>
      </c>
      <c r="Q90" s="1577">
        <v>1</v>
      </c>
      <c r="R90" s="771"/>
      <c r="S90" s="960"/>
      <c r="T90" s="764"/>
    </row>
    <row r="91" spans="1:20" ht="14.25">
      <c r="A91" s="707"/>
      <c r="B91" s="720"/>
      <c r="C91" s="734" t="s">
        <v>487</v>
      </c>
      <c r="D91" s="1578">
        <f>SUM(D83:D86)+D90</f>
        <v>4555</v>
      </c>
      <c r="E91" s="1579">
        <f>SUM(E83:E86)+E90</f>
        <v>2299</v>
      </c>
      <c r="F91" s="1580">
        <f>SUM(F83:F86)+F90</f>
        <v>2256</v>
      </c>
      <c r="G91" s="1212"/>
      <c r="H91" s="1210">
        <f t="shared" si="17"/>
        <v>-0.038826756699725684</v>
      </c>
      <c r="I91" s="1211">
        <f t="shared" si="18"/>
        <v>-0.025847457627118597</v>
      </c>
      <c r="J91" s="1212"/>
      <c r="K91" s="1580">
        <f>SUM(K83:K86)+K90</f>
        <v>9272</v>
      </c>
      <c r="L91" s="1580"/>
      <c r="M91" s="1580">
        <f>SUM(M83:M86)+M90</f>
        <v>2298</v>
      </c>
      <c r="N91" s="1580">
        <f>SUM(N83:N86)+N90</f>
        <v>2235</v>
      </c>
      <c r="O91" s="1578">
        <f>SUM(O83:O86)+O90</f>
        <v>4739</v>
      </c>
      <c r="P91" s="1579">
        <f>SUM(P83:P86)+P90</f>
        <v>2360</v>
      </c>
      <c r="Q91" s="1580">
        <f>SUM(Q83:Q86)+Q90</f>
        <v>2379</v>
      </c>
      <c r="R91" s="776"/>
      <c r="S91" s="960"/>
      <c r="T91" s="764"/>
    </row>
    <row r="92" spans="1:20" ht="13.5">
      <c r="A92" s="707"/>
      <c r="B92" s="720"/>
      <c r="C92" s="736"/>
      <c r="D92" s="1589"/>
      <c r="E92" s="1590"/>
      <c r="F92" s="1591"/>
      <c r="G92" s="740"/>
      <c r="H92" s="775"/>
      <c r="I92" s="778"/>
      <c r="J92" s="740"/>
      <c r="K92" s="1591"/>
      <c r="L92" s="1591"/>
      <c r="M92" s="1591"/>
      <c r="N92" s="1591"/>
      <c r="O92" s="1589"/>
      <c r="P92" s="1590"/>
      <c r="Q92" s="1591"/>
      <c r="R92" s="776"/>
      <c r="S92" s="960"/>
      <c r="T92" s="764"/>
    </row>
    <row r="93" spans="1:20" ht="14.25">
      <c r="A93" s="733"/>
      <c r="B93" s="734"/>
      <c r="C93" s="734" t="s">
        <v>56</v>
      </c>
      <c r="D93" s="1559">
        <f>SUM(E93:F93)</f>
        <v>50</v>
      </c>
      <c r="E93" s="1594">
        <v>25</v>
      </c>
      <c r="F93" s="1596">
        <v>25</v>
      </c>
      <c r="G93" s="753"/>
      <c r="H93" s="949">
        <f>D93/O93-1</f>
        <v>-0.35064935064935066</v>
      </c>
      <c r="I93" s="482">
        <f>E93/P93-1</f>
        <v>-0.3421052631578947</v>
      </c>
      <c r="J93" s="753"/>
      <c r="K93" s="1611">
        <f>SUM(M93:N93)+SUM(P93:Q93)</f>
        <v>142</v>
      </c>
      <c r="L93" s="1627"/>
      <c r="M93" s="1631">
        <v>33</v>
      </c>
      <c r="N93" s="1632">
        <v>32</v>
      </c>
      <c r="O93" s="1559">
        <f>SUM(P93:Q93)</f>
        <v>77</v>
      </c>
      <c r="P93" s="1594">
        <v>38</v>
      </c>
      <c r="Q93" s="1596">
        <v>39</v>
      </c>
      <c r="R93" s="776"/>
      <c r="S93" s="962"/>
      <c r="T93" s="764"/>
    </row>
    <row r="94" spans="1:20" ht="13.5">
      <c r="A94" s="707"/>
      <c r="B94" s="720"/>
      <c r="C94" s="736"/>
      <c r="D94" s="1581"/>
      <c r="E94" s="1592"/>
      <c r="F94" s="1583"/>
      <c r="G94" s="788"/>
      <c r="H94" s="770"/>
      <c r="I94" s="780"/>
      <c r="J94" s="788"/>
      <c r="K94" s="1583"/>
      <c r="L94" s="1622"/>
      <c r="M94" s="1583"/>
      <c r="N94" s="1583"/>
      <c r="O94" s="1581"/>
      <c r="P94" s="1592"/>
      <c r="Q94" s="1583"/>
      <c r="R94" s="772"/>
      <c r="S94" s="960"/>
      <c r="T94" s="764"/>
    </row>
    <row r="95" spans="1:20" ht="14.25">
      <c r="A95" s="707"/>
      <c r="B95" s="720"/>
      <c r="C95" s="734" t="s">
        <v>490</v>
      </c>
      <c r="D95" s="1375">
        <f>D81+D91+D93</f>
        <v>6619</v>
      </c>
      <c r="E95" s="1376">
        <f>E81+E91+E93</f>
        <v>3348</v>
      </c>
      <c r="F95" s="1377">
        <f>F81+F91+F93</f>
        <v>3271</v>
      </c>
      <c r="G95" s="1174"/>
      <c r="H95" s="1055">
        <f>D95/O95-1</f>
        <v>-0.026044732195409037</v>
      </c>
      <c r="I95" s="483">
        <f>E95/P95-1</f>
        <v>-0.017605633802816878</v>
      </c>
      <c r="J95" s="1174"/>
      <c r="K95" s="1378">
        <f>K81+K91+K93</f>
        <v>13451</v>
      </c>
      <c r="L95" s="1281"/>
      <c r="M95" s="1379">
        <f>M81+M91+M93</f>
        <v>3348</v>
      </c>
      <c r="N95" s="1380">
        <f>N81+N91+N93</f>
        <v>3307</v>
      </c>
      <c r="O95" s="1759">
        <f>O81+O91+O93</f>
        <v>6796</v>
      </c>
      <c r="P95" s="1381">
        <f>P81+P91+P93</f>
        <v>3408</v>
      </c>
      <c r="Q95" s="1382">
        <f>Q81+Q91+Q93</f>
        <v>3388</v>
      </c>
      <c r="R95" s="776"/>
      <c r="S95" s="960"/>
      <c r="T95" s="764"/>
    </row>
    <row r="96" spans="1:20" ht="14.25">
      <c r="A96" s="707"/>
      <c r="B96" s="720"/>
      <c r="C96" s="734"/>
      <c r="D96" s="748"/>
      <c r="E96" s="746"/>
      <c r="F96" s="735"/>
      <c r="G96" s="753"/>
      <c r="H96" s="748"/>
      <c r="I96" s="726"/>
      <c r="J96" s="753"/>
      <c r="K96" s="735"/>
      <c r="L96" s="753"/>
      <c r="M96" s="735"/>
      <c r="N96" s="735"/>
      <c r="O96" s="748"/>
      <c r="P96" s="746"/>
      <c r="Q96" s="735"/>
      <c r="R96" s="753"/>
      <c r="S96" s="960"/>
      <c r="T96" s="764"/>
    </row>
    <row r="97" spans="1:19" ht="9" customHeight="1">
      <c r="A97" s="707"/>
      <c r="B97" s="708"/>
      <c r="C97" s="709"/>
      <c r="D97" s="709"/>
      <c r="E97" s="710"/>
      <c r="F97" s="709"/>
      <c r="G97" s="709"/>
      <c r="H97" s="709"/>
      <c r="I97" s="712"/>
      <c r="J97" s="709"/>
      <c r="K97" s="709"/>
      <c r="L97" s="709"/>
      <c r="M97" s="709"/>
      <c r="N97" s="709"/>
      <c r="O97" s="709"/>
      <c r="P97" s="710"/>
      <c r="Q97" s="709"/>
      <c r="R97" s="709"/>
      <c r="S97" s="707"/>
    </row>
    <row r="98" spans="18:19" ht="12.75">
      <c r="R98" s="791"/>
      <c r="S98" s="791"/>
    </row>
    <row r="99" spans="18:19" ht="12.75">
      <c r="R99" s="791"/>
      <c r="S99" s="791"/>
    </row>
    <row r="100" spans="18:19" ht="12.75">
      <c r="R100" s="791"/>
      <c r="S100" s="791"/>
    </row>
    <row r="101" spans="18:19" ht="12.75">
      <c r="R101" s="791"/>
      <c r="S101" s="791"/>
    </row>
    <row r="102" spans="18:19" ht="12.75">
      <c r="R102" s="791"/>
      <c r="S102" s="791"/>
    </row>
    <row r="103" spans="18:19" ht="12.75">
      <c r="R103" s="791"/>
      <c r="S103" s="791"/>
    </row>
    <row r="104" spans="18:19" ht="12.75">
      <c r="R104" s="791"/>
      <c r="S104" s="791"/>
    </row>
    <row r="105" spans="18:19" ht="12.75">
      <c r="R105" s="791"/>
      <c r="S105" s="791"/>
    </row>
    <row r="106" spans="18:19" ht="12.75">
      <c r="R106" s="791"/>
      <c r="S106" s="791"/>
    </row>
    <row r="107" spans="18:19" ht="12.75">
      <c r="R107" s="791"/>
      <c r="S107" s="791"/>
    </row>
    <row r="108" spans="18:19" ht="12.75">
      <c r="R108" s="791"/>
      <c r="S108" s="791"/>
    </row>
    <row r="109" spans="18:19" ht="12.75">
      <c r="R109" s="791"/>
      <c r="S109" s="791"/>
    </row>
    <row r="110" spans="18:19" ht="12.75">
      <c r="R110" s="791"/>
      <c r="S110" s="791"/>
    </row>
    <row r="111" spans="18:19" ht="12.75">
      <c r="R111" s="791"/>
      <c r="S111" s="791"/>
    </row>
    <row r="112" spans="18:19" ht="12.75">
      <c r="R112" s="791"/>
      <c r="S112" s="791"/>
    </row>
    <row r="113" spans="18:19" ht="12.75">
      <c r="R113" s="791"/>
      <c r="S113" s="791"/>
    </row>
    <row r="114" spans="18:19" ht="12.75">
      <c r="R114" s="791"/>
      <c r="S114" s="791"/>
    </row>
    <row r="115" spans="18:19" ht="12.75">
      <c r="R115" s="791"/>
      <c r="S115" s="791"/>
    </row>
    <row r="116" spans="18:19" ht="12.75">
      <c r="R116" s="791"/>
      <c r="S116" s="791"/>
    </row>
    <row r="117" spans="18:19" ht="12.75">
      <c r="R117" s="791"/>
      <c r="S117" s="791"/>
    </row>
    <row r="118" spans="18:19" ht="12.75">
      <c r="R118" s="791"/>
      <c r="S118" s="791"/>
    </row>
    <row r="119" spans="18:19" ht="12.75">
      <c r="R119" s="791"/>
      <c r="S119" s="791"/>
    </row>
    <row r="120" spans="18:19" ht="12.75">
      <c r="R120" s="791"/>
      <c r="S120" s="791"/>
    </row>
    <row r="121" spans="18:19" ht="12.75">
      <c r="R121" s="791"/>
      <c r="S121" s="791"/>
    </row>
    <row r="122" spans="18:19" ht="12.75">
      <c r="R122" s="791"/>
      <c r="S122" s="791"/>
    </row>
    <row r="123" spans="18:19" ht="12.75">
      <c r="R123" s="791"/>
      <c r="S123" s="791"/>
    </row>
    <row r="124" spans="18:19" ht="12.75">
      <c r="R124" s="791"/>
      <c r="S124" s="791"/>
    </row>
    <row r="125" spans="18:19" ht="12.75">
      <c r="R125" s="791"/>
      <c r="S125" s="791"/>
    </row>
    <row r="126" spans="18:19" ht="12.75">
      <c r="R126" s="791"/>
      <c r="S126" s="791"/>
    </row>
    <row r="127" spans="18:19" ht="12.75">
      <c r="R127" s="791"/>
      <c r="S127" s="791"/>
    </row>
    <row r="128" spans="18:19" ht="12.75">
      <c r="R128" s="791"/>
      <c r="S128" s="791"/>
    </row>
    <row r="129" spans="18:19" ht="12.75">
      <c r="R129" s="791"/>
      <c r="S129" s="791"/>
    </row>
    <row r="130" spans="18:19" ht="12.75">
      <c r="R130" s="791"/>
      <c r="S130" s="791"/>
    </row>
    <row r="131" spans="18:19" ht="12.75">
      <c r="R131" s="791"/>
      <c r="S131" s="791"/>
    </row>
    <row r="132" spans="18:19" ht="12.75">
      <c r="R132" s="791"/>
      <c r="S132" s="791"/>
    </row>
    <row r="133" spans="18:19" ht="12.75">
      <c r="R133" s="791"/>
      <c r="S133" s="791"/>
    </row>
    <row r="134" spans="18:19" ht="12.75">
      <c r="R134" s="791"/>
      <c r="S134" s="791"/>
    </row>
    <row r="135" spans="18:19" ht="12.75">
      <c r="R135" s="791"/>
      <c r="S135" s="791"/>
    </row>
    <row r="136" spans="18:19" ht="12.75">
      <c r="R136" s="791"/>
      <c r="S136" s="791"/>
    </row>
    <row r="137" spans="18:19" ht="12.75">
      <c r="R137" s="791"/>
      <c r="S137" s="791"/>
    </row>
    <row r="138" spans="18:19" ht="12.75">
      <c r="R138" s="791"/>
      <c r="S138" s="791"/>
    </row>
    <row r="139" spans="18:19" ht="12.75">
      <c r="R139" s="791"/>
      <c r="S139" s="791"/>
    </row>
    <row r="140" spans="18:19" ht="12.75">
      <c r="R140" s="791"/>
      <c r="S140" s="791"/>
    </row>
    <row r="141" spans="18:19" ht="12.75">
      <c r="R141" s="791"/>
      <c r="S141" s="791"/>
    </row>
    <row r="142" spans="18:19" ht="12.75">
      <c r="R142" s="791"/>
      <c r="S142" s="791"/>
    </row>
    <row r="143" spans="18:19" ht="12.75">
      <c r="R143" s="791"/>
      <c r="S143" s="791"/>
    </row>
    <row r="144" spans="18:19" ht="12.75">
      <c r="R144" s="791"/>
      <c r="S144" s="791"/>
    </row>
    <row r="145" spans="18:19" ht="12.75">
      <c r="R145" s="791"/>
      <c r="S145" s="791"/>
    </row>
    <row r="146" spans="18:19" ht="12.75">
      <c r="R146" s="791"/>
      <c r="S146" s="791"/>
    </row>
    <row r="147" spans="18:19" ht="12.75">
      <c r="R147" s="791"/>
      <c r="S147" s="791"/>
    </row>
    <row r="148" spans="18:19" ht="12.75">
      <c r="R148" s="791"/>
      <c r="S148" s="791"/>
    </row>
    <row r="149" spans="18:19" ht="12.75">
      <c r="R149" s="791"/>
      <c r="S149" s="791"/>
    </row>
    <row r="150" spans="18:19" ht="12.75">
      <c r="R150" s="791"/>
      <c r="S150" s="791"/>
    </row>
    <row r="151" spans="18:19" ht="12.75">
      <c r="R151" s="791"/>
      <c r="S151" s="791"/>
    </row>
    <row r="152" spans="18:19" ht="12.75">
      <c r="R152" s="791"/>
      <c r="S152" s="791"/>
    </row>
    <row r="153" spans="18:19" ht="12.75">
      <c r="R153" s="791"/>
      <c r="S153" s="791"/>
    </row>
    <row r="154" spans="18:19" ht="12.75">
      <c r="R154" s="791"/>
      <c r="S154" s="791"/>
    </row>
    <row r="155" spans="18:19" ht="12.75">
      <c r="R155" s="791"/>
      <c r="S155" s="791"/>
    </row>
    <row r="156" spans="18:19" ht="12.75">
      <c r="R156" s="791"/>
      <c r="S156" s="791"/>
    </row>
    <row r="157" spans="18:19" ht="12.75">
      <c r="R157" s="791"/>
      <c r="S157" s="791"/>
    </row>
    <row r="158" spans="18:19" ht="12.75">
      <c r="R158" s="791"/>
      <c r="S158" s="791"/>
    </row>
    <row r="159" spans="18:19" ht="12.75">
      <c r="R159" s="791"/>
      <c r="S159" s="791"/>
    </row>
    <row r="160" spans="18:19" ht="12.75">
      <c r="R160" s="791"/>
      <c r="S160" s="791"/>
    </row>
    <row r="161" spans="18:19" ht="12.75">
      <c r="R161" s="791"/>
      <c r="S161" s="791"/>
    </row>
    <row r="162" spans="18:19" ht="12.75">
      <c r="R162" s="791"/>
      <c r="S162" s="791"/>
    </row>
    <row r="163" spans="18:19" ht="12.75">
      <c r="R163" s="791"/>
      <c r="S163" s="791"/>
    </row>
    <row r="164" spans="18:19" ht="12.75">
      <c r="R164" s="791"/>
      <c r="S164" s="791"/>
    </row>
    <row r="165" spans="18:19" ht="12.75">
      <c r="R165" s="791"/>
      <c r="S165" s="791"/>
    </row>
    <row r="166" spans="18:19" ht="12.75">
      <c r="R166" s="791"/>
      <c r="S166" s="791"/>
    </row>
    <row r="167" spans="18:19" ht="12.75">
      <c r="R167" s="791"/>
      <c r="S167" s="791"/>
    </row>
    <row r="168" spans="18:19" ht="12.75">
      <c r="R168" s="791"/>
      <c r="S168" s="791"/>
    </row>
    <row r="169" spans="18:19" ht="12.75">
      <c r="R169" s="791"/>
      <c r="S169" s="791"/>
    </row>
    <row r="170" spans="18:19" ht="12.75">
      <c r="R170" s="791"/>
      <c r="S170" s="791"/>
    </row>
    <row r="171" spans="18:19" ht="12.75">
      <c r="R171" s="791"/>
      <c r="S171" s="791"/>
    </row>
    <row r="172" spans="18:19" ht="12.75">
      <c r="R172" s="791"/>
      <c r="S172" s="791"/>
    </row>
    <row r="173" spans="18:19" ht="12.75">
      <c r="R173" s="791"/>
      <c r="S173" s="791"/>
    </row>
    <row r="174" spans="18:19" ht="12.75">
      <c r="R174" s="791"/>
      <c r="S174" s="791"/>
    </row>
    <row r="175" spans="18:19" ht="12.75">
      <c r="R175" s="791"/>
      <c r="S175" s="791"/>
    </row>
    <row r="176" spans="18:19" ht="12.75">
      <c r="R176" s="791"/>
      <c r="S176" s="791"/>
    </row>
    <row r="177" spans="18:19" ht="12.75">
      <c r="R177" s="791"/>
      <c r="S177" s="791"/>
    </row>
    <row r="178" spans="18:19" ht="12.75">
      <c r="R178" s="791"/>
      <c r="S178" s="791"/>
    </row>
    <row r="179" spans="18:19" ht="12.75">
      <c r="R179" s="791"/>
      <c r="S179" s="791"/>
    </row>
    <row r="180" spans="18:19" ht="12.75">
      <c r="R180" s="791"/>
      <c r="S180" s="791"/>
    </row>
    <row r="181" spans="18:19" ht="12.75">
      <c r="R181" s="791"/>
      <c r="S181" s="791"/>
    </row>
    <row r="182" spans="18:19" ht="12.75">
      <c r="R182" s="791"/>
      <c r="S182" s="791"/>
    </row>
    <row r="183" spans="18:19" ht="12.75">
      <c r="R183" s="791"/>
      <c r="S183" s="791"/>
    </row>
    <row r="184" spans="18:19" ht="12.75">
      <c r="R184" s="791"/>
      <c r="S184" s="791"/>
    </row>
    <row r="185" spans="18:19" ht="12.75">
      <c r="R185" s="791"/>
      <c r="S185" s="791"/>
    </row>
    <row r="186" spans="18:19" ht="12.75">
      <c r="R186" s="791"/>
      <c r="S186" s="791"/>
    </row>
    <row r="187" spans="18:19" ht="12.75">
      <c r="R187" s="791"/>
      <c r="S187" s="791"/>
    </row>
    <row r="188" spans="18:19" ht="12.75">
      <c r="R188" s="791"/>
      <c r="S188" s="791"/>
    </row>
    <row r="189" spans="18:19" ht="12.75">
      <c r="R189" s="791"/>
      <c r="S189" s="791"/>
    </row>
    <row r="190" spans="18:19" ht="12.75">
      <c r="R190" s="791"/>
      <c r="S190" s="791"/>
    </row>
    <row r="191" spans="18:19" ht="12.75">
      <c r="R191" s="791"/>
      <c r="S191" s="791"/>
    </row>
    <row r="192" spans="18:19" ht="12.75">
      <c r="R192" s="791"/>
      <c r="S192" s="791"/>
    </row>
    <row r="193" spans="18:19" ht="12.75">
      <c r="R193" s="791"/>
      <c r="S193" s="791"/>
    </row>
    <row r="194" spans="18:19" ht="12.75">
      <c r="R194" s="791"/>
      <c r="S194" s="791"/>
    </row>
    <row r="195" spans="18:19" ht="12.75">
      <c r="R195" s="791"/>
      <c r="S195" s="791"/>
    </row>
    <row r="196" spans="18:19" ht="12.75">
      <c r="R196" s="791"/>
      <c r="S196" s="791"/>
    </row>
    <row r="197" spans="18:19" ht="12.75">
      <c r="R197" s="791"/>
      <c r="S197" s="791"/>
    </row>
    <row r="198" spans="18:19" ht="12.75">
      <c r="R198" s="791"/>
      <c r="S198" s="791"/>
    </row>
    <row r="199" spans="18:19" ht="12.75">
      <c r="R199" s="791"/>
      <c r="S199" s="791"/>
    </row>
    <row r="200" spans="18:19" ht="12.75">
      <c r="R200" s="791"/>
      <c r="S200" s="791"/>
    </row>
    <row r="201" spans="18:19" ht="12.75">
      <c r="R201" s="791"/>
      <c r="S201" s="791"/>
    </row>
    <row r="202" spans="18:19" ht="12.75">
      <c r="R202" s="791"/>
      <c r="S202" s="791"/>
    </row>
    <row r="203" spans="18:19" ht="12.75">
      <c r="R203" s="791"/>
      <c r="S203" s="791"/>
    </row>
    <row r="204" spans="18:19" ht="12.75">
      <c r="R204" s="791"/>
      <c r="S204" s="791"/>
    </row>
    <row r="205" spans="18:19" ht="12.75">
      <c r="R205" s="791"/>
      <c r="S205" s="791"/>
    </row>
    <row r="206" spans="18:19" ht="12.75">
      <c r="R206" s="791"/>
      <c r="S206" s="791"/>
    </row>
  </sheetData>
  <sheetProtection password="8355" sheet="1"/>
  <printOptions horizontalCentered="1"/>
  <pageMargins left="0.75" right="0.75" top="1" bottom="1" header="0.5" footer="0.5"/>
  <pageSetup fitToHeight="1" fitToWidth="1" horizontalDpi="600" verticalDpi="600" orientation="portrait" paperSize="9" scale="54" r:id="rId1"/>
  <headerFooter alignWithMargins="0">
    <oddFooter>&amp;L&amp;8KPN Investor Relations&amp;C&amp;8&amp;A&amp;R&amp;8Q2 2010</oddFooter>
  </headerFooter>
  <rowBreaks count="1" manualBreakCount="1">
    <brk id="73" max="18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9"/>
  <sheetViews>
    <sheetView view="pageBreakPreview" zoomScale="85" zoomScaleSheetLayoutView="85" zoomScalePageLayoutView="0" workbookViewId="0" topLeftCell="A1">
      <selection activeCell="A1" sqref="A1"/>
    </sheetView>
  </sheetViews>
  <sheetFormatPr defaultColWidth="9.140625" defaultRowHeight="12.75"/>
  <cols>
    <col min="1" max="1" width="1.28515625" style="713" customWidth="1"/>
    <col min="2" max="2" width="1.8515625" style="713" customWidth="1"/>
    <col min="3" max="3" width="39.00390625" style="713" customWidth="1"/>
    <col min="4" max="4" width="8.7109375" style="791" customWidth="1"/>
    <col min="5" max="6" width="8.7109375" style="713" customWidth="1"/>
    <col min="7" max="7" width="1.7109375" style="713" customWidth="1"/>
    <col min="8" max="8" width="8.7109375" style="713" customWidth="1"/>
    <col min="9" max="9" width="8.7109375" style="790" customWidth="1"/>
    <col min="10" max="10" width="1.7109375" style="713" customWidth="1"/>
    <col min="11" max="11" width="8.7109375" style="713" customWidth="1"/>
    <col min="12" max="12" width="1.7109375" style="713" customWidth="1"/>
    <col min="13" max="14" width="8.7109375" style="713" customWidth="1"/>
    <col min="15" max="15" width="8.7109375" style="791" customWidth="1"/>
    <col min="16" max="17" width="8.7109375" style="713" customWidth="1"/>
    <col min="18" max="18" width="1.7109375" style="791" customWidth="1"/>
    <col min="19" max="19" width="1.28515625" style="791" customWidth="1"/>
    <col min="20" max="16384" width="9.140625" style="713" customWidth="1"/>
  </cols>
  <sheetData>
    <row r="1" spans="1:19" ht="9" customHeight="1">
      <c r="A1" s="792" t="s">
        <v>391</v>
      </c>
      <c r="B1" s="793"/>
      <c r="C1" s="794"/>
      <c r="D1" s="794"/>
      <c r="E1" s="794"/>
      <c r="F1" s="794"/>
      <c r="G1" s="794"/>
      <c r="H1" s="794"/>
      <c r="I1" s="795"/>
      <c r="J1" s="794"/>
      <c r="K1" s="794"/>
      <c r="L1" s="794"/>
      <c r="M1" s="794"/>
      <c r="N1" s="794"/>
      <c r="O1" s="794"/>
      <c r="P1" s="794"/>
      <c r="Q1" s="794"/>
      <c r="R1" s="794"/>
      <c r="S1" s="792"/>
    </row>
    <row r="2" spans="1:19" ht="15.75">
      <c r="A2" s="796"/>
      <c r="B2" s="715"/>
      <c r="C2" s="124" t="s">
        <v>68</v>
      </c>
      <c r="D2" s="718" t="s">
        <v>554</v>
      </c>
      <c r="E2" s="162" t="s">
        <v>552</v>
      </c>
      <c r="F2" s="719" t="s">
        <v>416</v>
      </c>
      <c r="G2" s="717"/>
      <c r="H2" s="718" t="s">
        <v>555</v>
      </c>
      <c r="I2" s="868" t="s">
        <v>555</v>
      </c>
      <c r="J2" s="797"/>
      <c r="K2" s="719">
        <v>2009</v>
      </c>
      <c r="L2" s="717"/>
      <c r="M2" s="719" t="s">
        <v>396</v>
      </c>
      <c r="N2" s="719" t="s">
        <v>382</v>
      </c>
      <c r="O2" s="718" t="s">
        <v>553</v>
      </c>
      <c r="P2" s="162" t="s">
        <v>370</v>
      </c>
      <c r="Q2" s="719" t="s">
        <v>162</v>
      </c>
      <c r="R2" s="840"/>
      <c r="S2" s="796"/>
    </row>
    <row r="3" spans="1:19" ht="14.25">
      <c r="A3" s="792"/>
      <c r="B3" s="798"/>
      <c r="C3" s="1766" t="s">
        <v>338</v>
      </c>
      <c r="D3" s="718"/>
      <c r="E3" s="716"/>
      <c r="F3" s="798"/>
      <c r="G3" s="976"/>
      <c r="H3" s="718" t="s">
        <v>556</v>
      </c>
      <c r="I3" s="966" t="s">
        <v>557</v>
      </c>
      <c r="J3" s="977"/>
      <c r="K3" s="719"/>
      <c r="L3" s="976"/>
      <c r="M3" s="719"/>
      <c r="N3" s="798"/>
      <c r="O3" s="718"/>
      <c r="P3" s="716"/>
      <c r="Q3" s="798"/>
      <c r="R3" s="722"/>
      <c r="S3" s="792"/>
    </row>
    <row r="4" spans="1:19" ht="13.5">
      <c r="A4" s="792"/>
      <c r="B4" s="798"/>
      <c r="C4" s="722"/>
      <c r="D4" s="727"/>
      <c r="E4" s="724"/>
      <c r="F4" s="723"/>
      <c r="G4" s="725"/>
      <c r="H4" s="727"/>
      <c r="I4" s="726"/>
      <c r="J4" s="725"/>
      <c r="K4" s="723"/>
      <c r="L4" s="725"/>
      <c r="M4" s="723"/>
      <c r="N4" s="723"/>
      <c r="O4" s="727"/>
      <c r="P4" s="724"/>
      <c r="Q4" s="723"/>
      <c r="R4" s="725"/>
      <c r="S4" s="792"/>
    </row>
    <row r="5" spans="1:19" ht="13.5">
      <c r="A5" s="792"/>
      <c r="B5" s="729"/>
      <c r="C5" s="730" t="s">
        <v>49</v>
      </c>
      <c r="D5" s="1634">
        <f>SUM(E5:F5)</f>
        <v>1217</v>
      </c>
      <c r="E5" s="1576">
        <v>616</v>
      </c>
      <c r="F5" s="1577">
        <v>601</v>
      </c>
      <c r="G5" s="731"/>
      <c r="H5" s="941">
        <f aca="true" t="shared" si="0" ref="H5:I8">D5/O5-1</f>
        <v>-0.030278884462151434</v>
      </c>
      <c r="I5" s="484">
        <f t="shared" si="0"/>
        <v>-0.028391167192429068</v>
      </c>
      <c r="J5" s="731"/>
      <c r="K5" s="1650">
        <f>SUM(M5:N5)+SUM(P5:Q5)</f>
        <v>2536</v>
      </c>
      <c r="L5" s="1619"/>
      <c r="M5" s="1620">
        <v>637</v>
      </c>
      <c r="N5" s="1620">
        <v>644</v>
      </c>
      <c r="O5" s="1634">
        <f>SUM(P5:Q5)</f>
        <v>1255</v>
      </c>
      <c r="P5" s="1576">
        <v>634</v>
      </c>
      <c r="Q5" s="1577">
        <v>621</v>
      </c>
      <c r="R5" s="771"/>
      <c r="S5" s="792"/>
    </row>
    <row r="6" spans="1:19" ht="13.5">
      <c r="A6" s="792"/>
      <c r="B6" s="729"/>
      <c r="C6" s="730" t="s">
        <v>50</v>
      </c>
      <c r="D6" s="1634">
        <f>SUM(E6:F6)</f>
        <v>315</v>
      </c>
      <c r="E6" s="1576">
        <v>151</v>
      </c>
      <c r="F6" s="1577">
        <v>164</v>
      </c>
      <c r="G6" s="731"/>
      <c r="H6" s="941">
        <f t="shared" si="0"/>
        <v>-0.048338368580060465</v>
      </c>
      <c r="I6" s="484">
        <f t="shared" si="0"/>
        <v>-0.09580838323353291</v>
      </c>
      <c r="J6" s="731"/>
      <c r="K6" s="1650">
        <f>SUM(M6:N6)+SUM(P6:Q6)</f>
        <v>678</v>
      </c>
      <c r="L6" s="1619"/>
      <c r="M6" s="1620">
        <v>178</v>
      </c>
      <c r="N6" s="1620">
        <v>169</v>
      </c>
      <c r="O6" s="1634">
        <f>SUM(P6:Q6)</f>
        <v>331</v>
      </c>
      <c r="P6" s="1576">
        <v>167</v>
      </c>
      <c r="Q6" s="1577">
        <v>164</v>
      </c>
      <c r="R6" s="771"/>
      <c r="S6" s="792"/>
    </row>
    <row r="7" spans="1:19" ht="13.5">
      <c r="A7" s="792"/>
      <c r="B7" s="729"/>
      <c r="C7" s="730" t="s">
        <v>51</v>
      </c>
      <c r="D7" s="1634">
        <f>SUM(E7:F7)</f>
        <v>75</v>
      </c>
      <c r="E7" s="1576">
        <v>39</v>
      </c>
      <c r="F7" s="1577">
        <v>36</v>
      </c>
      <c r="G7" s="731"/>
      <c r="H7" s="981">
        <f t="shared" si="0"/>
        <v>0.10294117647058831</v>
      </c>
      <c r="I7" s="982">
        <f t="shared" si="0"/>
        <v>0.11428571428571432</v>
      </c>
      <c r="J7" s="731"/>
      <c r="K7" s="1650">
        <f>SUM(M7:N7)+SUM(P7:Q7)</f>
        <v>147</v>
      </c>
      <c r="L7" s="1619"/>
      <c r="M7" s="1620">
        <v>46</v>
      </c>
      <c r="N7" s="1620">
        <v>33</v>
      </c>
      <c r="O7" s="1634">
        <f>SUM(P7:Q7)</f>
        <v>68</v>
      </c>
      <c r="P7" s="1576">
        <v>35</v>
      </c>
      <c r="Q7" s="1577">
        <v>33</v>
      </c>
      <c r="R7" s="771"/>
      <c r="S7" s="792"/>
    </row>
    <row r="8" spans="1:19" ht="14.25">
      <c r="A8" s="799"/>
      <c r="B8" s="800"/>
      <c r="C8" s="800" t="s">
        <v>52</v>
      </c>
      <c r="D8" s="1578">
        <f>SUM(D5:D7)</f>
        <v>1607</v>
      </c>
      <c r="E8" s="1579">
        <f>SUM(E5:E7)</f>
        <v>806</v>
      </c>
      <c r="F8" s="1580">
        <f>SUM(F5:F7)</f>
        <v>801</v>
      </c>
      <c r="G8" s="1209"/>
      <c r="H8" s="1004">
        <f t="shared" si="0"/>
        <v>-0.028415961305925053</v>
      </c>
      <c r="I8" s="418">
        <f t="shared" si="0"/>
        <v>-0.03588516746411485</v>
      </c>
      <c r="J8" s="1209"/>
      <c r="K8" s="1580">
        <f>SUM(K5:K7)</f>
        <v>3361</v>
      </c>
      <c r="L8" s="1621"/>
      <c r="M8" s="1580">
        <f>SUM(M5:M7)</f>
        <v>861</v>
      </c>
      <c r="N8" s="1580">
        <f>SUM(N5:N7)</f>
        <v>846</v>
      </c>
      <c r="O8" s="1578">
        <f>SUM(O5:O7)</f>
        <v>1654</v>
      </c>
      <c r="P8" s="1579">
        <f>SUM(P5:P7)</f>
        <v>836</v>
      </c>
      <c r="Q8" s="1580">
        <f>SUM(Q5:Q7)</f>
        <v>818</v>
      </c>
      <c r="R8" s="776"/>
      <c r="S8" s="799"/>
    </row>
    <row r="9" spans="1:19" ht="13.5">
      <c r="A9" s="792"/>
      <c r="B9" s="798"/>
      <c r="C9" s="722"/>
      <c r="D9" s="1581"/>
      <c r="E9" s="1582"/>
      <c r="F9" s="1583"/>
      <c r="G9" s="737"/>
      <c r="H9" s="770"/>
      <c r="I9" s="769"/>
      <c r="J9" s="737"/>
      <c r="K9" s="1583"/>
      <c r="L9" s="1622"/>
      <c r="M9" s="1583"/>
      <c r="N9" s="1583"/>
      <c r="O9" s="1581"/>
      <c r="P9" s="1582"/>
      <c r="Q9" s="1583"/>
      <c r="R9" s="772"/>
      <c r="S9" s="792"/>
    </row>
    <row r="10" spans="1:19" ht="13.5">
      <c r="A10" s="792"/>
      <c r="B10" s="798"/>
      <c r="C10" s="730" t="s">
        <v>53</v>
      </c>
      <c r="D10" s="1634">
        <f aca="true" t="shared" si="1" ref="D10:D17">SUM(E10:F10)</f>
        <v>1522</v>
      </c>
      <c r="E10" s="1576">
        <v>759</v>
      </c>
      <c r="F10" s="1577">
        <v>763</v>
      </c>
      <c r="G10" s="740"/>
      <c r="H10" s="941">
        <f aca="true" t="shared" si="2" ref="H10:H18">D10/O10-1</f>
        <v>-0.10680751173708924</v>
      </c>
      <c r="I10" s="484">
        <f aca="true" t="shared" si="3" ref="I10:I18">E10/P10-1</f>
        <v>-0.0953516090584029</v>
      </c>
      <c r="J10" s="740"/>
      <c r="K10" s="1650">
        <f aca="true" t="shared" si="4" ref="K10:K17">SUM(M10:N10)+SUM(P10:Q10)</f>
        <v>3353</v>
      </c>
      <c r="L10" s="1619"/>
      <c r="M10" s="1620">
        <v>821</v>
      </c>
      <c r="N10" s="1620">
        <v>828</v>
      </c>
      <c r="O10" s="1634">
        <f aca="true" t="shared" si="5" ref="O10:O17">SUM(P10:Q10)</f>
        <v>1704</v>
      </c>
      <c r="P10" s="1576">
        <v>839</v>
      </c>
      <c r="Q10" s="1577">
        <v>865</v>
      </c>
      <c r="R10" s="771"/>
      <c r="S10" s="792"/>
    </row>
    <row r="11" spans="1:19" ht="13.5">
      <c r="A11" s="792"/>
      <c r="B11" s="798"/>
      <c r="C11" s="730" t="s">
        <v>54</v>
      </c>
      <c r="D11" s="1634">
        <f t="shared" si="1"/>
        <v>864</v>
      </c>
      <c r="E11" s="1576">
        <v>430</v>
      </c>
      <c r="F11" s="1577">
        <v>434</v>
      </c>
      <c r="G11" s="740"/>
      <c r="H11" s="941">
        <f t="shared" si="2"/>
        <v>-0.03678929765886285</v>
      </c>
      <c r="I11" s="484">
        <f t="shared" si="3"/>
        <v>-0.022727272727272707</v>
      </c>
      <c r="J11" s="740"/>
      <c r="K11" s="1650">
        <f t="shared" si="4"/>
        <v>1778</v>
      </c>
      <c r="L11" s="1619"/>
      <c r="M11" s="1620">
        <v>451</v>
      </c>
      <c r="N11" s="1620">
        <v>430</v>
      </c>
      <c r="O11" s="1634">
        <f t="shared" si="5"/>
        <v>897</v>
      </c>
      <c r="P11" s="1576">
        <v>440</v>
      </c>
      <c r="Q11" s="1577">
        <v>457</v>
      </c>
      <c r="R11" s="771"/>
      <c r="S11" s="792"/>
    </row>
    <row r="12" spans="1:19" ht="13.5">
      <c r="A12" s="792"/>
      <c r="B12" s="798"/>
      <c r="C12" s="730" t="s">
        <v>491</v>
      </c>
      <c r="D12" s="1634">
        <f t="shared" si="1"/>
        <v>958</v>
      </c>
      <c r="E12" s="1576">
        <v>477</v>
      </c>
      <c r="F12" s="1577">
        <v>481</v>
      </c>
      <c r="G12" s="740"/>
      <c r="H12" s="941">
        <f t="shared" si="2"/>
        <v>-0.17413793103448272</v>
      </c>
      <c r="I12" s="484">
        <f t="shared" si="3"/>
        <v>-0.146690518783542</v>
      </c>
      <c r="J12" s="740"/>
      <c r="K12" s="1650">
        <f t="shared" si="4"/>
        <v>2187</v>
      </c>
      <c r="L12" s="1619"/>
      <c r="M12" s="1620">
        <v>536</v>
      </c>
      <c r="N12" s="1620">
        <v>491</v>
      </c>
      <c r="O12" s="1634">
        <f t="shared" si="5"/>
        <v>1160</v>
      </c>
      <c r="P12" s="1576">
        <v>559</v>
      </c>
      <c r="Q12" s="1577">
        <v>601</v>
      </c>
      <c r="R12" s="771"/>
      <c r="S12" s="792"/>
    </row>
    <row r="13" spans="1:19" ht="13.5">
      <c r="A13" s="792"/>
      <c r="B13" s="798"/>
      <c r="C13" s="730" t="s">
        <v>55</v>
      </c>
      <c r="D13" s="1634">
        <f t="shared" si="1"/>
        <v>1340</v>
      </c>
      <c r="E13" s="1584">
        <v>694</v>
      </c>
      <c r="F13" s="1577">
        <v>646</v>
      </c>
      <c r="G13" s="740"/>
      <c r="H13" s="941">
        <f t="shared" si="2"/>
        <v>0.001494768310911887</v>
      </c>
      <c r="I13" s="484">
        <f t="shared" si="3"/>
        <v>0.0644171779141105</v>
      </c>
      <c r="J13" s="740"/>
      <c r="K13" s="1650">
        <f t="shared" si="4"/>
        <v>2597</v>
      </c>
      <c r="L13" s="1619"/>
      <c r="M13" s="1620">
        <v>629</v>
      </c>
      <c r="N13" s="1620">
        <v>630</v>
      </c>
      <c r="O13" s="1634">
        <f t="shared" si="5"/>
        <v>1338</v>
      </c>
      <c r="P13" s="1576">
        <v>652</v>
      </c>
      <c r="Q13" s="1577">
        <v>686</v>
      </c>
      <c r="R13" s="771"/>
      <c r="S13" s="792"/>
    </row>
    <row r="14" spans="1:19" s="1683" customFormat="1" ht="13.5">
      <c r="A14" s="801"/>
      <c r="B14" s="802"/>
      <c r="C14" s="743" t="s">
        <v>484</v>
      </c>
      <c r="D14" s="1635">
        <f t="shared" si="1"/>
        <v>993</v>
      </c>
      <c r="E14" s="1585">
        <v>501</v>
      </c>
      <c r="F14" s="1586">
        <v>492</v>
      </c>
      <c r="G14" s="744"/>
      <c r="H14" s="1038">
        <f t="shared" si="2"/>
        <v>-0.04243008678881388</v>
      </c>
      <c r="I14" s="599">
        <f t="shared" si="3"/>
        <v>-0.027184466019417486</v>
      </c>
      <c r="J14" s="744"/>
      <c r="K14" s="1651">
        <f t="shared" si="4"/>
        <v>2041</v>
      </c>
      <c r="L14" s="1623"/>
      <c r="M14" s="1624">
        <v>508</v>
      </c>
      <c r="N14" s="1624">
        <v>496</v>
      </c>
      <c r="O14" s="1635">
        <f t="shared" si="5"/>
        <v>1037</v>
      </c>
      <c r="P14" s="1625">
        <v>515</v>
      </c>
      <c r="Q14" s="1586">
        <v>522</v>
      </c>
      <c r="R14" s="842"/>
      <c r="S14" s="801"/>
    </row>
    <row r="15" spans="1:19" s="1683" customFormat="1" ht="13.5">
      <c r="A15" s="801"/>
      <c r="B15" s="802"/>
      <c r="C15" s="745" t="s">
        <v>485</v>
      </c>
      <c r="D15" s="1635">
        <f t="shared" si="1"/>
        <v>77</v>
      </c>
      <c r="E15" s="1585">
        <v>34</v>
      </c>
      <c r="F15" s="1587">
        <v>43</v>
      </c>
      <c r="G15" s="744"/>
      <c r="H15" s="1038">
        <f t="shared" si="2"/>
        <v>-0.1348314606741573</v>
      </c>
      <c r="I15" s="599">
        <f t="shared" si="3"/>
        <v>-0.26086956521739135</v>
      </c>
      <c r="J15" s="744"/>
      <c r="K15" s="1651">
        <f t="shared" si="4"/>
        <v>182</v>
      </c>
      <c r="L15" s="1623"/>
      <c r="M15" s="1626">
        <v>51</v>
      </c>
      <c r="N15" s="1626">
        <v>42</v>
      </c>
      <c r="O15" s="1635">
        <f t="shared" si="5"/>
        <v>89</v>
      </c>
      <c r="P15" s="1625">
        <v>46</v>
      </c>
      <c r="Q15" s="1587">
        <v>43</v>
      </c>
      <c r="R15" s="842"/>
      <c r="S15" s="801"/>
    </row>
    <row r="16" spans="1:19" s="1683" customFormat="1" ht="13.5">
      <c r="A16" s="801"/>
      <c r="B16" s="802"/>
      <c r="C16" s="743" t="s">
        <v>488</v>
      </c>
      <c r="D16" s="1635">
        <f t="shared" si="1"/>
        <v>426</v>
      </c>
      <c r="E16" s="1585">
        <v>234</v>
      </c>
      <c r="F16" s="1586">
        <v>192</v>
      </c>
      <c r="G16" s="744"/>
      <c r="H16" s="1038">
        <f t="shared" si="2"/>
        <v>0.10077519379844957</v>
      </c>
      <c r="I16" s="599">
        <f t="shared" si="3"/>
        <v>0.3146067415730338</v>
      </c>
      <c r="J16" s="744"/>
      <c r="K16" s="1651">
        <f t="shared" si="4"/>
        <v>734</v>
      </c>
      <c r="L16" s="1623"/>
      <c r="M16" s="1624">
        <v>162</v>
      </c>
      <c r="N16" s="1624">
        <v>185</v>
      </c>
      <c r="O16" s="1635">
        <f t="shared" si="5"/>
        <v>387</v>
      </c>
      <c r="P16" s="1625">
        <v>178</v>
      </c>
      <c r="Q16" s="1586">
        <v>209</v>
      </c>
      <c r="R16" s="842"/>
      <c r="S16" s="801"/>
    </row>
    <row r="17" spans="1:19" ht="13.5">
      <c r="A17" s="792"/>
      <c r="B17" s="798"/>
      <c r="C17" s="730" t="s">
        <v>59</v>
      </c>
      <c r="D17" s="1634">
        <f t="shared" si="1"/>
        <v>-1280</v>
      </c>
      <c r="E17" s="1584">
        <v>-636</v>
      </c>
      <c r="F17" s="1577">
        <v>-644</v>
      </c>
      <c r="G17" s="731"/>
      <c r="H17" s="981">
        <f t="shared" si="2"/>
        <v>-0.04477611940298509</v>
      </c>
      <c r="I17" s="982">
        <f t="shared" si="3"/>
        <v>-0.03782148260211804</v>
      </c>
      <c r="J17" s="731"/>
      <c r="K17" s="1650">
        <f t="shared" si="4"/>
        <v>-2665</v>
      </c>
      <c r="L17" s="1619"/>
      <c r="M17" s="1620">
        <v>-670</v>
      </c>
      <c r="N17" s="1620">
        <v>-655</v>
      </c>
      <c r="O17" s="1634">
        <f t="shared" si="5"/>
        <v>-1340</v>
      </c>
      <c r="P17" s="1576">
        <v>-661</v>
      </c>
      <c r="Q17" s="1577">
        <v>-679</v>
      </c>
      <c r="R17" s="771"/>
      <c r="S17" s="792"/>
    </row>
    <row r="18" spans="1:19" ht="14.25">
      <c r="A18" s="799"/>
      <c r="B18" s="800"/>
      <c r="C18" s="800" t="s">
        <v>492</v>
      </c>
      <c r="D18" s="1588">
        <f>SUM(D10:D13)+D17</f>
        <v>3404</v>
      </c>
      <c r="E18" s="1579">
        <f>SUM(E10:E13)+E17</f>
        <v>1724</v>
      </c>
      <c r="F18" s="1580">
        <f>SUM(F10:F13)+F17</f>
        <v>1680</v>
      </c>
      <c r="G18" s="1208"/>
      <c r="H18" s="1004">
        <f t="shared" si="2"/>
        <v>-0.09444001064112795</v>
      </c>
      <c r="I18" s="418">
        <f t="shared" si="3"/>
        <v>-0.05740841990158552</v>
      </c>
      <c r="J18" s="1208"/>
      <c r="K18" s="1580">
        <f>SUM(K10:K13)+K17</f>
        <v>7250</v>
      </c>
      <c r="L18" s="1580"/>
      <c r="M18" s="1580">
        <f>SUM(M10:M13)+M17</f>
        <v>1767</v>
      </c>
      <c r="N18" s="1580">
        <f>SUM(N10:N13)+N17</f>
        <v>1724</v>
      </c>
      <c r="O18" s="1578">
        <f>SUM(O10:O13)+O17</f>
        <v>3759</v>
      </c>
      <c r="P18" s="1579">
        <f>SUM(P10:P13)+P17</f>
        <v>1829</v>
      </c>
      <c r="Q18" s="1580">
        <f>SUM(Q10:Q13)+Q17</f>
        <v>1930</v>
      </c>
      <c r="R18" s="766"/>
      <c r="S18" s="799"/>
    </row>
    <row r="19" spans="1:19" ht="13.5">
      <c r="A19" s="792"/>
      <c r="B19" s="798"/>
      <c r="C19" s="722"/>
      <c r="D19" s="1598"/>
      <c r="E19" s="1582"/>
      <c r="F19" s="1599"/>
      <c r="G19" s="722"/>
      <c r="H19" s="786"/>
      <c r="I19" s="778"/>
      <c r="J19" s="722"/>
      <c r="K19" s="1599"/>
      <c r="L19" s="1599"/>
      <c r="M19" s="1599"/>
      <c r="N19" s="1599"/>
      <c r="O19" s="1598"/>
      <c r="P19" s="1582"/>
      <c r="Q19" s="1599"/>
      <c r="R19" s="771"/>
      <c r="S19" s="792"/>
    </row>
    <row r="20" spans="1:19" ht="14.25">
      <c r="A20" s="799"/>
      <c r="B20" s="800"/>
      <c r="C20" s="800" t="s">
        <v>56</v>
      </c>
      <c r="D20" s="1645">
        <f>SUM(E20:F20)</f>
        <v>75</v>
      </c>
      <c r="E20" s="1594">
        <v>32</v>
      </c>
      <c r="F20" s="1596">
        <v>43</v>
      </c>
      <c r="G20" s="803"/>
      <c r="H20" s="979">
        <f>D20/O20-1</f>
        <v>-0.25</v>
      </c>
      <c r="I20" s="980">
        <f>E20/P20-1</f>
        <v>-0.30434782608695654</v>
      </c>
      <c r="J20" s="803"/>
      <c r="K20" s="1652">
        <f>SUM(M20:N20)+SUM(P20:Q20)</f>
        <v>205</v>
      </c>
      <c r="L20" s="1627"/>
      <c r="M20" s="1631">
        <v>59</v>
      </c>
      <c r="N20" s="1632">
        <v>46</v>
      </c>
      <c r="O20" s="1653">
        <f>SUM(P20:Q20)</f>
        <v>100</v>
      </c>
      <c r="P20" s="1594">
        <v>46</v>
      </c>
      <c r="Q20" s="1596">
        <v>54</v>
      </c>
      <c r="R20" s="776"/>
      <c r="S20" s="799"/>
    </row>
    <row r="21" spans="1:19" ht="14.25">
      <c r="A21" s="799"/>
      <c r="B21" s="800"/>
      <c r="C21" s="722"/>
      <c r="D21" s="1636"/>
      <c r="E21" s="1637"/>
      <c r="F21" s="1638"/>
      <c r="G21" s="803"/>
      <c r="H21" s="804"/>
      <c r="I21" s="463"/>
      <c r="J21" s="803"/>
      <c r="K21" s="1638"/>
      <c r="L21" s="1619"/>
      <c r="M21" s="1638"/>
      <c r="N21" s="1638"/>
      <c r="O21" s="1636"/>
      <c r="P21" s="1637"/>
      <c r="Q21" s="1638"/>
      <c r="R21" s="771"/>
      <c r="S21" s="799"/>
    </row>
    <row r="22" spans="1:19" ht="14.25">
      <c r="A22" s="799"/>
      <c r="B22" s="800"/>
      <c r="C22" s="800" t="s">
        <v>69</v>
      </c>
      <c r="D22" s="1645">
        <f>SUM(E22:F22)</f>
        <v>-87</v>
      </c>
      <c r="E22" s="1594">
        <v>-47</v>
      </c>
      <c r="F22" s="1596">
        <v>-40</v>
      </c>
      <c r="G22" s="803"/>
      <c r="H22" s="979">
        <f>D22/O22-1</f>
        <v>0.08749999999999991</v>
      </c>
      <c r="I22" s="980">
        <f>E22/P22-1</f>
        <v>0.11904761904761907</v>
      </c>
      <c r="J22" s="803"/>
      <c r="K22" s="1652">
        <f>SUM(M22:N22)+SUM(P22:Q22)</f>
        <v>-157</v>
      </c>
      <c r="L22" s="1627"/>
      <c r="M22" s="1631">
        <v>-40</v>
      </c>
      <c r="N22" s="1632">
        <v>-37</v>
      </c>
      <c r="O22" s="1653">
        <f>SUM(P22:Q22)</f>
        <v>-80</v>
      </c>
      <c r="P22" s="1594">
        <v>-42</v>
      </c>
      <c r="Q22" s="1596">
        <v>-38</v>
      </c>
      <c r="R22" s="776"/>
      <c r="S22" s="799"/>
    </row>
    <row r="23" spans="1:19" ht="13.5">
      <c r="A23" s="792"/>
      <c r="B23" s="798"/>
      <c r="C23" s="722"/>
      <c r="D23" s="1598"/>
      <c r="E23" s="1582"/>
      <c r="F23" s="1599"/>
      <c r="G23" s="722"/>
      <c r="H23" s="786"/>
      <c r="I23" s="780"/>
      <c r="J23" s="722"/>
      <c r="K23" s="1599"/>
      <c r="L23" s="1599"/>
      <c r="M23" s="1599"/>
      <c r="N23" s="1599"/>
      <c r="O23" s="1598"/>
      <c r="P23" s="1582"/>
      <c r="Q23" s="1599"/>
      <c r="R23" s="771"/>
      <c r="S23" s="792"/>
    </row>
    <row r="24" spans="1:19" ht="14.25">
      <c r="A24" s="792"/>
      <c r="B24" s="798"/>
      <c r="C24" s="800" t="s">
        <v>70</v>
      </c>
      <c r="D24" s="1646">
        <f>+D8+D18+D20+D22</f>
        <v>4999</v>
      </c>
      <c r="E24" s="1647">
        <f>+E8+E18+E20+E22</f>
        <v>2515</v>
      </c>
      <c r="F24" s="1648">
        <f>F8+F18+F20+F22</f>
        <v>2484</v>
      </c>
      <c r="G24" s="1208"/>
      <c r="H24" s="992">
        <f>D24/O24-1</f>
        <v>-0.07988220136204671</v>
      </c>
      <c r="I24" s="507">
        <f>E24/P24-1</f>
        <v>-0.05769951292618958</v>
      </c>
      <c r="J24" s="1208"/>
      <c r="K24" s="1654">
        <f>K8+K18+K20+K22</f>
        <v>10659</v>
      </c>
      <c r="L24" s="1621"/>
      <c r="M24" s="1655">
        <f>M8+M18+M20+M22</f>
        <v>2647</v>
      </c>
      <c r="N24" s="1656">
        <f>N8+N18+N20+N22</f>
        <v>2579</v>
      </c>
      <c r="O24" s="1646">
        <f>O8+O18+O20+O22</f>
        <v>5433</v>
      </c>
      <c r="P24" s="1647">
        <f>P8+P18+P20+P22</f>
        <v>2669</v>
      </c>
      <c r="Q24" s="1648">
        <f>Q8+Q18+Q20+Q22</f>
        <v>2764</v>
      </c>
      <c r="R24" s="766"/>
      <c r="S24" s="792"/>
    </row>
    <row r="25" spans="1:19" ht="14.25">
      <c r="A25" s="792"/>
      <c r="B25" s="798"/>
      <c r="C25" s="800"/>
      <c r="D25" s="1639"/>
      <c r="E25" s="1640"/>
      <c r="F25" s="1641"/>
      <c r="G25" s="803"/>
      <c r="H25" s="808"/>
      <c r="I25" s="806"/>
      <c r="J25" s="803"/>
      <c r="K25" s="1641"/>
      <c r="L25" s="1641"/>
      <c r="M25" s="1641"/>
      <c r="N25" s="1641"/>
      <c r="O25" s="1639"/>
      <c r="P25" s="1640"/>
      <c r="Q25" s="1641"/>
      <c r="R25" s="803"/>
      <c r="S25" s="792"/>
    </row>
    <row r="26" spans="1:19" ht="9" customHeight="1">
      <c r="A26" s="792"/>
      <c r="B26" s="793"/>
      <c r="C26" s="794"/>
      <c r="D26" s="1642"/>
      <c r="E26" s="1642"/>
      <c r="F26" s="1642"/>
      <c r="G26" s="794"/>
      <c r="H26" s="794"/>
      <c r="I26" s="795"/>
      <c r="J26" s="794"/>
      <c r="K26" s="1642"/>
      <c r="L26" s="1642"/>
      <c r="M26" s="1642"/>
      <c r="N26" s="1642"/>
      <c r="O26" s="1642"/>
      <c r="P26" s="1642"/>
      <c r="Q26" s="1642"/>
      <c r="R26" s="794"/>
      <c r="S26" s="792"/>
    </row>
    <row r="27" spans="1:19" ht="13.5">
      <c r="A27" s="809"/>
      <c r="B27" s="812"/>
      <c r="C27" s="756"/>
      <c r="D27" s="1643"/>
      <c r="E27" s="1644"/>
      <c r="F27" s="1644"/>
      <c r="G27" s="756"/>
      <c r="H27" s="756"/>
      <c r="I27" s="810"/>
      <c r="J27" s="756"/>
      <c r="K27" s="1644"/>
      <c r="L27" s="1644"/>
      <c r="M27" s="1644"/>
      <c r="N27" s="1644"/>
      <c r="O27" s="1643"/>
      <c r="P27" s="1644"/>
      <c r="Q27" s="1644"/>
      <c r="R27" s="760"/>
      <c r="S27" s="811"/>
    </row>
    <row r="28" spans="1:19" ht="9" customHeight="1">
      <c r="A28" s="792"/>
      <c r="B28" s="793"/>
      <c r="C28" s="794"/>
      <c r="D28" s="1642"/>
      <c r="E28" s="1642"/>
      <c r="F28" s="1642"/>
      <c r="G28" s="794"/>
      <c r="H28" s="794"/>
      <c r="I28" s="795"/>
      <c r="J28" s="794"/>
      <c r="K28" s="1642"/>
      <c r="L28" s="1642"/>
      <c r="M28" s="1642"/>
      <c r="N28" s="1642"/>
      <c r="O28" s="1642"/>
      <c r="P28" s="1642"/>
      <c r="Q28" s="1642"/>
      <c r="R28" s="794"/>
      <c r="S28" s="792"/>
    </row>
    <row r="29" spans="1:19" ht="15.75">
      <c r="A29" s="796"/>
      <c r="B29" s="715"/>
      <c r="C29" s="124" t="s">
        <v>68</v>
      </c>
      <c r="D29" s="1571" t="s">
        <v>554</v>
      </c>
      <c r="E29" s="1321" t="s">
        <v>552</v>
      </c>
      <c r="F29" s="1572" t="s">
        <v>416</v>
      </c>
      <c r="G29" s="717"/>
      <c r="H29" s="718" t="s">
        <v>555</v>
      </c>
      <c r="I29" s="868" t="s">
        <v>555</v>
      </c>
      <c r="J29" s="797"/>
      <c r="K29" s="719">
        <v>2009</v>
      </c>
      <c r="L29" s="1616"/>
      <c r="M29" s="1572" t="s">
        <v>396</v>
      </c>
      <c r="N29" s="1572" t="s">
        <v>382</v>
      </c>
      <c r="O29" s="1571" t="s">
        <v>553</v>
      </c>
      <c r="P29" s="1321" t="s">
        <v>370</v>
      </c>
      <c r="Q29" s="1572" t="s">
        <v>162</v>
      </c>
      <c r="R29" s="840"/>
      <c r="S29" s="796"/>
    </row>
    <row r="30" spans="1:19" ht="15.75">
      <c r="A30" s="792"/>
      <c r="B30" s="798"/>
      <c r="C30" s="1766" t="s">
        <v>378</v>
      </c>
      <c r="D30" s="1571"/>
      <c r="E30" s="1324"/>
      <c r="F30" s="1573"/>
      <c r="G30" s="976"/>
      <c r="H30" s="718" t="s">
        <v>556</v>
      </c>
      <c r="I30" s="966" t="s">
        <v>557</v>
      </c>
      <c r="J30" s="977"/>
      <c r="K30" s="1572"/>
      <c r="L30" s="1617"/>
      <c r="M30" s="1572"/>
      <c r="N30" s="1573"/>
      <c r="O30" s="1571"/>
      <c r="P30" s="1324"/>
      <c r="Q30" s="1573"/>
      <c r="R30" s="722"/>
      <c r="S30" s="792"/>
    </row>
    <row r="31" spans="1:19" ht="13.5">
      <c r="A31" s="792"/>
      <c r="B31" s="798"/>
      <c r="C31" s="722"/>
      <c r="D31" s="1598"/>
      <c r="E31" s="1590"/>
      <c r="F31" s="1599"/>
      <c r="G31" s="722"/>
      <c r="H31" s="786"/>
      <c r="I31" s="778"/>
      <c r="J31" s="722"/>
      <c r="K31" s="1599"/>
      <c r="L31" s="1633"/>
      <c r="M31" s="1599"/>
      <c r="N31" s="1599"/>
      <c r="O31" s="1598"/>
      <c r="P31" s="1590"/>
      <c r="Q31" s="1599"/>
      <c r="R31" s="787"/>
      <c r="S31" s="792"/>
    </row>
    <row r="32" spans="1:19" ht="13.5">
      <c r="A32" s="792"/>
      <c r="B32" s="798"/>
      <c r="C32" s="730" t="s">
        <v>49</v>
      </c>
      <c r="D32" s="1634">
        <f>SUM(E32:F32)</f>
        <v>177</v>
      </c>
      <c r="E32" s="1576">
        <v>90</v>
      </c>
      <c r="F32" s="1577">
        <v>87</v>
      </c>
      <c r="G32" s="722"/>
      <c r="H32" s="941">
        <f aca="true" t="shared" si="6" ref="H32:I35">D32/O32-1</f>
        <v>-0.13658536585365855</v>
      </c>
      <c r="I32" s="484">
        <f t="shared" si="6"/>
        <v>-0.12621359223300976</v>
      </c>
      <c r="J32" s="722"/>
      <c r="K32" s="1650">
        <f>SUM(M32:N32)+SUM(P32:Q32)</f>
        <v>413</v>
      </c>
      <c r="L32" s="1619"/>
      <c r="M32" s="1620">
        <v>105</v>
      </c>
      <c r="N32" s="1620">
        <v>103</v>
      </c>
      <c r="O32" s="1634">
        <f>SUM(P32:Q32)</f>
        <v>205</v>
      </c>
      <c r="P32" s="1576">
        <v>103</v>
      </c>
      <c r="Q32" s="1577">
        <v>102</v>
      </c>
      <c r="R32" s="771"/>
      <c r="S32" s="792"/>
    </row>
    <row r="33" spans="1:19" ht="13.5">
      <c r="A33" s="792"/>
      <c r="B33" s="798"/>
      <c r="C33" s="730" t="s">
        <v>50</v>
      </c>
      <c r="D33" s="1634">
        <f>SUM(E33:F33)</f>
        <v>39</v>
      </c>
      <c r="E33" s="1576">
        <v>19</v>
      </c>
      <c r="F33" s="1577">
        <v>20</v>
      </c>
      <c r="G33" s="722"/>
      <c r="H33" s="941">
        <f t="shared" si="6"/>
        <v>-0.26415094339622647</v>
      </c>
      <c r="I33" s="484">
        <f t="shared" si="6"/>
        <v>-0.20833333333333337</v>
      </c>
      <c r="J33" s="722"/>
      <c r="K33" s="1650">
        <f>SUM(M33:N33)+SUM(P33:Q33)</f>
        <v>106</v>
      </c>
      <c r="L33" s="1619"/>
      <c r="M33" s="1620">
        <v>27</v>
      </c>
      <c r="N33" s="1620">
        <v>26</v>
      </c>
      <c r="O33" s="1634">
        <f>SUM(P33:Q33)</f>
        <v>53</v>
      </c>
      <c r="P33" s="1576">
        <v>24</v>
      </c>
      <c r="Q33" s="1577">
        <v>29</v>
      </c>
      <c r="R33" s="771"/>
      <c r="S33" s="792"/>
    </row>
    <row r="34" spans="1:19" ht="13.5">
      <c r="A34" s="792"/>
      <c r="B34" s="798"/>
      <c r="C34" s="730" t="s">
        <v>67</v>
      </c>
      <c r="D34" s="1634">
        <f>SUM(E34:F34)</f>
        <v>0</v>
      </c>
      <c r="E34" s="1576">
        <v>-1</v>
      </c>
      <c r="F34" s="1577">
        <v>1</v>
      </c>
      <c r="G34" s="722"/>
      <c r="H34" s="941" t="s">
        <v>589</v>
      </c>
      <c r="I34" s="484">
        <f t="shared" si="6"/>
        <v>-2</v>
      </c>
      <c r="J34" s="722"/>
      <c r="K34" s="1650">
        <f>SUM(M34:N34)+SUM(P34:Q34)</f>
        <v>1</v>
      </c>
      <c r="L34" s="1619"/>
      <c r="M34" s="1620">
        <v>0</v>
      </c>
      <c r="N34" s="1620">
        <v>1</v>
      </c>
      <c r="O34" s="1634">
        <f>SUM(P34:Q34)</f>
        <v>0</v>
      </c>
      <c r="P34" s="1576">
        <v>1</v>
      </c>
      <c r="Q34" s="1577">
        <v>-1</v>
      </c>
      <c r="R34" s="771"/>
      <c r="S34" s="792"/>
    </row>
    <row r="35" spans="1:19" ht="14.25">
      <c r="A35" s="799"/>
      <c r="B35" s="800"/>
      <c r="C35" s="800" t="s">
        <v>52</v>
      </c>
      <c r="D35" s="1578">
        <f>SUM(D32:D34)</f>
        <v>216</v>
      </c>
      <c r="E35" s="1579">
        <f>SUM(E32:E34)</f>
        <v>108</v>
      </c>
      <c r="F35" s="1580">
        <f>SUM(F32:F34)</f>
        <v>108</v>
      </c>
      <c r="G35" s="1208"/>
      <c r="H35" s="992">
        <f t="shared" si="6"/>
        <v>-0.16279069767441856</v>
      </c>
      <c r="I35" s="507">
        <f t="shared" si="6"/>
        <v>-0.15625</v>
      </c>
      <c r="J35" s="1208"/>
      <c r="K35" s="1580">
        <f>SUM(K32:K34)</f>
        <v>520</v>
      </c>
      <c r="L35" s="1621"/>
      <c r="M35" s="1580">
        <f>SUM(M32:M34)</f>
        <v>132</v>
      </c>
      <c r="N35" s="1580">
        <f>SUM(N32:N34)</f>
        <v>130</v>
      </c>
      <c r="O35" s="1578">
        <f>SUM(O32:O34)</f>
        <v>258</v>
      </c>
      <c r="P35" s="1579">
        <f>SUM(P32:P34)</f>
        <v>128</v>
      </c>
      <c r="Q35" s="1580">
        <f>SUM(Q32:Q34)</f>
        <v>130</v>
      </c>
      <c r="R35" s="776"/>
      <c r="S35" s="799"/>
    </row>
    <row r="36" spans="1:19" ht="13.5">
      <c r="A36" s="792"/>
      <c r="B36" s="798"/>
      <c r="C36" s="722"/>
      <c r="D36" s="1581"/>
      <c r="E36" s="1582"/>
      <c r="F36" s="1583"/>
      <c r="G36" s="722"/>
      <c r="H36" s="770"/>
      <c r="I36" s="769"/>
      <c r="J36" s="722"/>
      <c r="K36" s="1583"/>
      <c r="L36" s="1622"/>
      <c r="M36" s="1583"/>
      <c r="N36" s="1583"/>
      <c r="O36" s="1581"/>
      <c r="P36" s="1582"/>
      <c r="Q36" s="1583"/>
      <c r="R36" s="772"/>
      <c r="S36" s="792"/>
    </row>
    <row r="37" spans="1:19" ht="13.5">
      <c r="A37" s="792"/>
      <c r="B37" s="798"/>
      <c r="C37" s="730" t="s">
        <v>53</v>
      </c>
      <c r="D37" s="1634">
        <f aca="true" t="shared" si="7" ref="D37:D44">SUM(E37:F37)</f>
        <v>50</v>
      </c>
      <c r="E37" s="1576">
        <v>26</v>
      </c>
      <c r="F37" s="1577">
        <v>24</v>
      </c>
      <c r="G37" s="722"/>
      <c r="H37" s="941">
        <f aca="true" t="shared" si="8" ref="H37:H44">D37/O37-1</f>
        <v>-0.13793103448275867</v>
      </c>
      <c r="I37" s="484">
        <f aca="true" t="shared" si="9" ref="I37:I45">E37/P37-1</f>
        <v>-0.10344827586206895</v>
      </c>
      <c r="J37" s="722"/>
      <c r="K37" s="1650">
        <f aca="true" t="shared" si="10" ref="K37:K44">SUM(M37:N37)+SUM(P37:Q37)</f>
        <v>113</v>
      </c>
      <c r="L37" s="1619"/>
      <c r="M37" s="1620">
        <v>29</v>
      </c>
      <c r="N37" s="1620">
        <v>26</v>
      </c>
      <c r="O37" s="1634">
        <f aca="true" t="shared" si="11" ref="O37:O44">SUM(P37:Q37)</f>
        <v>58</v>
      </c>
      <c r="P37" s="1576">
        <v>29</v>
      </c>
      <c r="Q37" s="1577">
        <v>29</v>
      </c>
      <c r="R37" s="771"/>
      <c r="S37" s="792"/>
    </row>
    <row r="38" spans="1:19" ht="13.5">
      <c r="A38" s="792"/>
      <c r="B38" s="798"/>
      <c r="C38" s="730" t="s">
        <v>54</v>
      </c>
      <c r="D38" s="1634">
        <f t="shared" si="7"/>
        <v>15</v>
      </c>
      <c r="E38" s="1576">
        <v>7</v>
      </c>
      <c r="F38" s="1577">
        <v>8</v>
      </c>
      <c r="G38" s="722"/>
      <c r="H38" s="941">
        <f t="shared" si="8"/>
        <v>-0.16666666666666663</v>
      </c>
      <c r="I38" s="484">
        <f t="shared" si="9"/>
        <v>-0.2222222222222222</v>
      </c>
      <c r="J38" s="722"/>
      <c r="K38" s="1650">
        <f t="shared" si="10"/>
        <v>34</v>
      </c>
      <c r="L38" s="1619"/>
      <c r="M38" s="1620">
        <v>8</v>
      </c>
      <c r="N38" s="1620">
        <v>8</v>
      </c>
      <c r="O38" s="1634">
        <f t="shared" si="11"/>
        <v>18</v>
      </c>
      <c r="P38" s="1576">
        <v>9</v>
      </c>
      <c r="Q38" s="1577">
        <v>9</v>
      </c>
      <c r="R38" s="771"/>
      <c r="S38" s="792"/>
    </row>
    <row r="39" spans="1:19" ht="13.5">
      <c r="A39" s="792"/>
      <c r="B39" s="798"/>
      <c r="C39" s="730" t="s">
        <v>491</v>
      </c>
      <c r="D39" s="1634">
        <f t="shared" si="7"/>
        <v>49</v>
      </c>
      <c r="E39" s="1576">
        <v>25</v>
      </c>
      <c r="F39" s="1577">
        <v>24</v>
      </c>
      <c r="G39" s="722"/>
      <c r="H39" s="941">
        <f t="shared" si="8"/>
        <v>0.13953488372093026</v>
      </c>
      <c r="I39" s="484">
        <f t="shared" si="9"/>
        <v>0.08695652173913038</v>
      </c>
      <c r="J39" s="722"/>
      <c r="K39" s="1650">
        <f t="shared" si="10"/>
        <v>87</v>
      </c>
      <c r="L39" s="1619"/>
      <c r="M39" s="1620">
        <v>22</v>
      </c>
      <c r="N39" s="1620">
        <v>22</v>
      </c>
      <c r="O39" s="1634">
        <f t="shared" si="11"/>
        <v>43</v>
      </c>
      <c r="P39" s="1576">
        <v>23</v>
      </c>
      <c r="Q39" s="1577">
        <v>20</v>
      </c>
      <c r="R39" s="771"/>
      <c r="S39" s="792"/>
    </row>
    <row r="40" spans="1:19" ht="13.5">
      <c r="A40" s="792"/>
      <c r="B40" s="798"/>
      <c r="C40" s="730" t="s">
        <v>55</v>
      </c>
      <c r="D40" s="1634">
        <f t="shared" si="7"/>
        <v>358</v>
      </c>
      <c r="E40" s="1584">
        <v>179</v>
      </c>
      <c r="F40" s="1577">
        <v>179</v>
      </c>
      <c r="G40" s="722"/>
      <c r="H40" s="941">
        <f t="shared" si="8"/>
        <v>-0.09367088607594942</v>
      </c>
      <c r="I40" s="484">
        <f t="shared" si="9"/>
        <v>-0.09137055837563457</v>
      </c>
      <c r="J40" s="722"/>
      <c r="K40" s="1650">
        <f t="shared" si="10"/>
        <v>772</v>
      </c>
      <c r="L40" s="1619"/>
      <c r="M40" s="1620">
        <v>187</v>
      </c>
      <c r="N40" s="1620">
        <v>190</v>
      </c>
      <c r="O40" s="1634">
        <f t="shared" si="11"/>
        <v>395</v>
      </c>
      <c r="P40" s="1576">
        <v>197</v>
      </c>
      <c r="Q40" s="1577">
        <v>198</v>
      </c>
      <c r="R40" s="771"/>
      <c r="S40" s="792"/>
    </row>
    <row r="41" spans="1:19" s="1683" customFormat="1" ht="13.5">
      <c r="A41" s="801"/>
      <c r="B41" s="802"/>
      <c r="C41" s="743" t="s">
        <v>484</v>
      </c>
      <c r="D41" s="1635">
        <f t="shared" si="7"/>
        <v>352</v>
      </c>
      <c r="E41" s="1585">
        <v>175</v>
      </c>
      <c r="F41" s="1586">
        <v>177</v>
      </c>
      <c r="G41" s="813"/>
      <c r="H41" s="1038">
        <f t="shared" si="8"/>
        <v>-0.09278350515463918</v>
      </c>
      <c r="I41" s="599">
        <f t="shared" si="9"/>
        <v>-0.08376963350785338</v>
      </c>
      <c r="J41" s="813"/>
      <c r="K41" s="1651">
        <f t="shared" si="10"/>
        <v>759</v>
      </c>
      <c r="L41" s="1623"/>
      <c r="M41" s="1624">
        <v>183</v>
      </c>
      <c r="N41" s="1624">
        <v>188</v>
      </c>
      <c r="O41" s="1635">
        <f t="shared" si="11"/>
        <v>388</v>
      </c>
      <c r="P41" s="1625">
        <v>191</v>
      </c>
      <c r="Q41" s="1586">
        <v>197</v>
      </c>
      <c r="R41" s="842"/>
      <c r="S41" s="801"/>
    </row>
    <row r="42" spans="1:19" s="1683" customFormat="1" ht="13.5">
      <c r="A42" s="801"/>
      <c r="B42" s="802"/>
      <c r="C42" s="745" t="s">
        <v>485</v>
      </c>
      <c r="D42" s="1635">
        <f t="shared" si="7"/>
        <v>13</v>
      </c>
      <c r="E42" s="1585">
        <v>6</v>
      </c>
      <c r="F42" s="1587">
        <v>7</v>
      </c>
      <c r="G42" s="813"/>
      <c r="H42" s="1038">
        <f t="shared" si="8"/>
        <v>-0.1333333333333333</v>
      </c>
      <c r="I42" s="599">
        <f t="shared" si="9"/>
        <v>-0.1428571428571429</v>
      </c>
      <c r="J42" s="813"/>
      <c r="K42" s="1651">
        <f t="shared" si="10"/>
        <v>31</v>
      </c>
      <c r="L42" s="1623"/>
      <c r="M42" s="1626">
        <v>9</v>
      </c>
      <c r="N42" s="1626">
        <v>7</v>
      </c>
      <c r="O42" s="1635">
        <f t="shared" si="11"/>
        <v>15</v>
      </c>
      <c r="P42" s="1625">
        <v>7</v>
      </c>
      <c r="Q42" s="1587">
        <v>8</v>
      </c>
      <c r="R42" s="842"/>
      <c r="S42" s="801"/>
    </row>
    <row r="43" spans="1:19" s="1683" customFormat="1" ht="13.5">
      <c r="A43" s="801"/>
      <c r="B43" s="802"/>
      <c r="C43" s="743" t="s">
        <v>488</v>
      </c>
      <c r="D43" s="1635">
        <f t="shared" si="7"/>
        <v>6</v>
      </c>
      <c r="E43" s="1585">
        <v>2</v>
      </c>
      <c r="F43" s="1586">
        <v>4</v>
      </c>
      <c r="G43" s="813"/>
      <c r="H43" s="1038">
        <f t="shared" si="8"/>
        <v>0</v>
      </c>
      <c r="I43" s="599">
        <f t="shared" si="9"/>
        <v>-0.33333333333333337</v>
      </c>
      <c r="J43" s="813"/>
      <c r="K43" s="1651">
        <f t="shared" si="10"/>
        <v>13</v>
      </c>
      <c r="L43" s="1623"/>
      <c r="M43" s="1624">
        <v>3</v>
      </c>
      <c r="N43" s="1624">
        <v>4</v>
      </c>
      <c r="O43" s="1635">
        <f t="shared" si="11"/>
        <v>6</v>
      </c>
      <c r="P43" s="1625">
        <v>3</v>
      </c>
      <c r="Q43" s="1586">
        <v>3</v>
      </c>
      <c r="R43" s="842"/>
      <c r="S43" s="801"/>
    </row>
    <row r="44" spans="1:19" ht="13.5">
      <c r="A44" s="792"/>
      <c r="B44" s="798"/>
      <c r="C44" s="730" t="s">
        <v>72</v>
      </c>
      <c r="D44" s="1634">
        <f t="shared" si="7"/>
        <v>9</v>
      </c>
      <c r="E44" s="1584">
        <v>4</v>
      </c>
      <c r="F44" s="1577">
        <v>5</v>
      </c>
      <c r="G44" s="722"/>
      <c r="H44" s="941">
        <f t="shared" si="8"/>
        <v>0.5</v>
      </c>
      <c r="I44" s="484">
        <f t="shared" si="9"/>
        <v>1</v>
      </c>
      <c r="J44" s="722"/>
      <c r="K44" s="1651">
        <f t="shared" si="10"/>
        <v>18</v>
      </c>
      <c r="L44" s="1619"/>
      <c r="M44" s="1620">
        <v>4</v>
      </c>
      <c r="N44" s="1620">
        <v>8</v>
      </c>
      <c r="O44" s="1634">
        <f t="shared" si="11"/>
        <v>6</v>
      </c>
      <c r="P44" s="1576">
        <v>2</v>
      </c>
      <c r="Q44" s="1577">
        <v>4</v>
      </c>
      <c r="R44" s="771"/>
      <c r="S44" s="792"/>
    </row>
    <row r="45" spans="1:19" ht="14.25">
      <c r="A45" s="799"/>
      <c r="B45" s="800"/>
      <c r="C45" s="800" t="s">
        <v>492</v>
      </c>
      <c r="D45" s="1588">
        <f>SUM(D37:D40)+D44</f>
        <v>481</v>
      </c>
      <c r="E45" s="1579">
        <f>SUM(E37:E40)+E44</f>
        <v>241</v>
      </c>
      <c r="F45" s="1580">
        <f>SUM(F37:F40)+F44</f>
        <v>240</v>
      </c>
      <c r="G45" s="1208"/>
      <c r="H45" s="1004">
        <f>D45/O45-1</f>
        <v>-0.07499999999999996</v>
      </c>
      <c r="I45" s="418">
        <f t="shared" si="9"/>
        <v>-0.07307692307692304</v>
      </c>
      <c r="J45" s="1208"/>
      <c r="K45" s="1580">
        <f>SUM(K37:K40)+K44</f>
        <v>1024</v>
      </c>
      <c r="L45" s="1580"/>
      <c r="M45" s="1580">
        <f>SUM(M37:M40)+M44</f>
        <v>250</v>
      </c>
      <c r="N45" s="1580">
        <f>SUM(N37:N40)+N44</f>
        <v>254</v>
      </c>
      <c r="O45" s="1578">
        <f>SUM(O37:O40)+O44</f>
        <v>520</v>
      </c>
      <c r="P45" s="1579">
        <f>SUM(P37:P40)+P44</f>
        <v>260</v>
      </c>
      <c r="Q45" s="1580">
        <f>SUM(Q37:Q40)+Q44</f>
        <v>260</v>
      </c>
      <c r="R45" s="776"/>
      <c r="S45" s="799"/>
    </row>
    <row r="46" spans="1:19" ht="13.5">
      <c r="A46" s="792"/>
      <c r="B46" s="798"/>
      <c r="C46" s="722"/>
      <c r="D46" s="1598"/>
      <c r="E46" s="1582"/>
      <c r="F46" s="1599"/>
      <c r="G46" s="722"/>
      <c r="H46" s="786"/>
      <c r="I46" s="778"/>
      <c r="J46" s="722"/>
      <c r="K46" s="1599"/>
      <c r="L46" s="1599"/>
      <c r="M46" s="1599"/>
      <c r="N46" s="1599"/>
      <c r="O46" s="1598"/>
      <c r="P46" s="1582"/>
      <c r="Q46" s="1599"/>
      <c r="R46" s="771"/>
      <c r="S46" s="792"/>
    </row>
    <row r="47" spans="1:19" ht="14.25">
      <c r="A47" s="799"/>
      <c r="B47" s="800"/>
      <c r="C47" s="800" t="s">
        <v>56</v>
      </c>
      <c r="D47" s="1645">
        <f>SUM(E47:F47)</f>
        <v>2</v>
      </c>
      <c r="E47" s="1594">
        <v>2</v>
      </c>
      <c r="F47" s="1596">
        <v>0</v>
      </c>
      <c r="G47" s="803"/>
      <c r="H47" s="979">
        <f>D47/O47-1</f>
        <v>-0.6</v>
      </c>
      <c r="I47" s="980">
        <f>E47/P47-1</f>
        <v>-0.33333333333333337</v>
      </c>
      <c r="J47" s="803"/>
      <c r="K47" s="1652">
        <f>SUM(M47:N47)+SUM(P47:Q47)</f>
        <v>6</v>
      </c>
      <c r="L47" s="1627"/>
      <c r="M47" s="1631">
        <v>1</v>
      </c>
      <c r="N47" s="1632">
        <v>0</v>
      </c>
      <c r="O47" s="1653">
        <f>SUM(P47:Q47)</f>
        <v>5</v>
      </c>
      <c r="P47" s="1594">
        <v>3</v>
      </c>
      <c r="Q47" s="1596">
        <v>2</v>
      </c>
      <c r="R47" s="776"/>
      <c r="S47" s="799"/>
    </row>
    <row r="48" spans="1:19" ht="13.5">
      <c r="A48" s="792"/>
      <c r="B48" s="798"/>
      <c r="C48" s="722"/>
      <c r="D48" s="1636"/>
      <c r="E48" s="1637"/>
      <c r="F48" s="1638"/>
      <c r="G48" s="722"/>
      <c r="H48" s="804"/>
      <c r="I48" s="597"/>
      <c r="J48" s="722"/>
      <c r="K48" s="1638"/>
      <c r="L48" s="1619"/>
      <c r="M48" s="1638"/>
      <c r="N48" s="1638"/>
      <c r="O48" s="1636"/>
      <c r="P48" s="1637"/>
      <c r="Q48" s="1638"/>
      <c r="R48" s="771"/>
      <c r="S48" s="792"/>
    </row>
    <row r="49" spans="1:19" ht="14.25">
      <c r="A49" s="792"/>
      <c r="B49" s="798"/>
      <c r="C49" s="800" t="s">
        <v>71</v>
      </c>
      <c r="D49" s="1646">
        <f>+D35+D45+D47</f>
        <v>699</v>
      </c>
      <c r="E49" s="1647">
        <f>+E35+E45+E47</f>
        <v>351</v>
      </c>
      <c r="F49" s="1648">
        <f>F35+F45+F47</f>
        <v>348</v>
      </c>
      <c r="G49" s="1208"/>
      <c r="H49" s="992">
        <f>D49/O49-1</f>
        <v>-0.10727969348659006</v>
      </c>
      <c r="I49" s="507">
        <f>E49/P49-1</f>
        <v>-0.10230179028132991</v>
      </c>
      <c r="J49" s="1208"/>
      <c r="K49" s="1654">
        <f>K35+K45+K47</f>
        <v>1550</v>
      </c>
      <c r="L49" s="1621"/>
      <c r="M49" s="1655">
        <f>M35+M45+M47</f>
        <v>383</v>
      </c>
      <c r="N49" s="1656">
        <f>N35+N45+N47</f>
        <v>384</v>
      </c>
      <c r="O49" s="1646">
        <f>O35+O45+O47</f>
        <v>783</v>
      </c>
      <c r="P49" s="1647">
        <f>P35+P45+P47</f>
        <v>391</v>
      </c>
      <c r="Q49" s="1648">
        <f>Q35+Q45+Q47</f>
        <v>392</v>
      </c>
      <c r="R49" s="766"/>
      <c r="S49" s="792"/>
    </row>
    <row r="50" spans="1:19" ht="14.25">
      <c r="A50" s="792"/>
      <c r="B50" s="798"/>
      <c r="C50" s="800"/>
      <c r="D50" s="1598"/>
      <c r="E50" s="1582"/>
      <c r="F50" s="1599"/>
      <c r="G50" s="803"/>
      <c r="H50" s="786"/>
      <c r="I50" s="780"/>
      <c r="J50" s="803"/>
      <c r="K50" s="1599"/>
      <c r="L50" s="1599"/>
      <c r="M50" s="1599"/>
      <c r="N50" s="1599"/>
      <c r="O50" s="1598"/>
      <c r="P50" s="1582"/>
      <c r="Q50" s="1599"/>
      <c r="R50" s="771"/>
      <c r="S50" s="792"/>
    </row>
    <row r="51" spans="1:19" ht="9" customHeight="1">
      <c r="A51" s="792"/>
      <c r="B51" s="793"/>
      <c r="C51" s="794"/>
      <c r="D51" s="1642"/>
      <c r="E51" s="1642"/>
      <c r="F51" s="1642"/>
      <c r="G51" s="794"/>
      <c r="H51" s="794"/>
      <c r="I51" s="795"/>
      <c r="J51" s="794"/>
      <c r="K51" s="1642"/>
      <c r="L51" s="1642"/>
      <c r="M51" s="1642"/>
      <c r="N51" s="1642"/>
      <c r="O51" s="1642"/>
      <c r="P51" s="1642"/>
      <c r="Q51" s="1642"/>
      <c r="R51" s="794"/>
      <c r="S51" s="792"/>
    </row>
    <row r="52" spans="1:19" ht="13.5">
      <c r="A52" s="809"/>
      <c r="B52" s="755" t="s">
        <v>142</v>
      </c>
      <c r="C52" s="756"/>
      <c r="D52" s="1643"/>
      <c r="E52" s="1644"/>
      <c r="F52" s="1644"/>
      <c r="G52" s="756"/>
      <c r="H52" s="756"/>
      <c r="I52" s="810"/>
      <c r="J52" s="756"/>
      <c r="K52" s="1644"/>
      <c r="L52" s="1644"/>
      <c r="M52" s="1644"/>
      <c r="N52" s="1644"/>
      <c r="O52" s="1643"/>
      <c r="P52" s="1644"/>
      <c r="Q52" s="1644"/>
      <c r="R52" s="760"/>
      <c r="S52" s="811"/>
    </row>
    <row r="53" spans="1:19" ht="13.5">
      <c r="A53" s="809"/>
      <c r="B53" s="755"/>
      <c r="C53" s="756"/>
      <c r="D53" s="1643"/>
      <c r="E53" s="1644"/>
      <c r="F53" s="1644"/>
      <c r="G53" s="756"/>
      <c r="H53" s="756"/>
      <c r="I53" s="810"/>
      <c r="J53" s="756"/>
      <c r="K53" s="1644"/>
      <c r="L53" s="1644"/>
      <c r="M53" s="1644"/>
      <c r="N53" s="1644"/>
      <c r="O53" s="1643"/>
      <c r="P53" s="1644"/>
      <c r="Q53" s="1644"/>
      <c r="R53" s="760"/>
      <c r="S53" s="811"/>
    </row>
    <row r="54" spans="1:19" ht="9" customHeight="1">
      <c r="A54" s="792"/>
      <c r="B54" s="793"/>
      <c r="C54" s="794"/>
      <c r="D54" s="1642"/>
      <c r="E54" s="1642"/>
      <c r="F54" s="1642"/>
      <c r="G54" s="794"/>
      <c r="H54" s="794"/>
      <c r="I54" s="795"/>
      <c r="J54" s="794"/>
      <c r="K54" s="1642"/>
      <c r="L54" s="1642"/>
      <c r="M54" s="1642"/>
      <c r="N54" s="1642"/>
      <c r="O54" s="1642"/>
      <c r="P54" s="1642"/>
      <c r="Q54" s="1642"/>
      <c r="R54" s="794"/>
      <c r="S54" s="792"/>
    </row>
    <row r="55" spans="1:19" ht="15.75">
      <c r="A55" s="796"/>
      <c r="B55" s="715"/>
      <c r="C55" s="124" t="s">
        <v>68</v>
      </c>
      <c r="D55" s="1571" t="s">
        <v>554</v>
      </c>
      <c r="E55" s="1321" t="s">
        <v>552</v>
      </c>
      <c r="F55" s="1572" t="s">
        <v>416</v>
      </c>
      <c r="G55" s="717"/>
      <c r="H55" s="718" t="s">
        <v>555</v>
      </c>
      <c r="I55" s="868" t="s">
        <v>555</v>
      </c>
      <c r="J55" s="797"/>
      <c r="K55" s="719">
        <v>2009</v>
      </c>
      <c r="L55" s="1616"/>
      <c r="M55" s="1572" t="s">
        <v>396</v>
      </c>
      <c r="N55" s="1572" t="s">
        <v>382</v>
      </c>
      <c r="O55" s="1571" t="s">
        <v>553</v>
      </c>
      <c r="P55" s="1321" t="s">
        <v>370</v>
      </c>
      <c r="Q55" s="1572" t="s">
        <v>162</v>
      </c>
      <c r="R55" s="840"/>
      <c r="S55" s="796"/>
    </row>
    <row r="56" spans="1:19" ht="15.75">
      <c r="A56" s="792"/>
      <c r="B56" s="798"/>
      <c r="C56" s="1766" t="s">
        <v>379</v>
      </c>
      <c r="D56" s="1571"/>
      <c r="E56" s="1324"/>
      <c r="F56" s="1573"/>
      <c r="G56" s="976"/>
      <c r="H56" s="718" t="s">
        <v>556</v>
      </c>
      <c r="I56" s="966" t="s">
        <v>557</v>
      </c>
      <c r="J56" s="977"/>
      <c r="K56" s="1572"/>
      <c r="L56" s="1617"/>
      <c r="M56" s="1572"/>
      <c r="N56" s="1573"/>
      <c r="O56" s="1571"/>
      <c r="P56" s="1324"/>
      <c r="Q56" s="1573"/>
      <c r="R56" s="722"/>
      <c r="S56" s="792"/>
    </row>
    <row r="57" spans="1:19" ht="13.5">
      <c r="A57" s="792"/>
      <c r="B57" s="798"/>
      <c r="C57" s="722"/>
      <c r="D57" s="1598"/>
      <c r="E57" s="1590"/>
      <c r="F57" s="1599"/>
      <c r="G57" s="722"/>
      <c r="H57" s="786"/>
      <c r="I57" s="778"/>
      <c r="J57" s="722"/>
      <c r="K57" s="1599"/>
      <c r="L57" s="1633"/>
      <c r="M57" s="1599"/>
      <c r="N57" s="1599"/>
      <c r="O57" s="1598"/>
      <c r="P57" s="1590"/>
      <c r="Q57" s="1599"/>
      <c r="R57" s="787"/>
      <c r="S57" s="792"/>
    </row>
    <row r="58" spans="1:19" ht="13.5">
      <c r="A58" s="792"/>
      <c r="B58" s="798"/>
      <c r="C58" s="730" t="s">
        <v>49</v>
      </c>
      <c r="D58" s="1634">
        <f>SUM(E58:F58)</f>
        <v>135</v>
      </c>
      <c r="E58" s="1576">
        <v>68</v>
      </c>
      <c r="F58" s="1577">
        <v>67</v>
      </c>
      <c r="G58" s="722"/>
      <c r="H58" s="941">
        <f aca="true" t="shared" si="12" ref="H58:I61">D58/O58-1</f>
        <v>0.00746268656716409</v>
      </c>
      <c r="I58" s="484">
        <f t="shared" si="12"/>
        <v>0.014925373134328401</v>
      </c>
      <c r="J58" s="722"/>
      <c r="K58" s="1650">
        <f>SUM(M58:N58)+SUM(P58:Q58)</f>
        <v>275</v>
      </c>
      <c r="L58" s="1619"/>
      <c r="M58" s="1620">
        <v>72</v>
      </c>
      <c r="N58" s="1620">
        <v>69</v>
      </c>
      <c r="O58" s="1634">
        <f>SUM(P58:Q58)</f>
        <v>134</v>
      </c>
      <c r="P58" s="1576">
        <v>67</v>
      </c>
      <c r="Q58" s="1577">
        <v>67</v>
      </c>
      <c r="R58" s="771"/>
      <c r="S58" s="792"/>
    </row>
    <row r="59" spans="1:19" ht="13.5">
      <c r="A59" s="792"/>
      <c r="B59" s="798"/>
      <c r="C59" s="730" t="s">
        <v>50</v>
      </c>
      <c r="D59" s="1634">
        <f>SUM(E59:F59)</f>
        <v>21</v>
      </c>
      <c r="E59" s="1576">
        <v>12</v>
      </c>
      <c r="F59" s="1577">
        <v>9</v>
      </c>
      <c r="G59" s="722"/>
      <c r="H59" s="941">
        <f t="shared" si="12"/>
        <v>0.6153846153846154</v>
      </c>
      <c r="I59" s="484">
        <f t="shared" si="12"/>
        <v>0.7142857142857142</v>
      </c>
      <c r="J59" s="722"/>
      <c r="K59" s="1650">
        <f>SUM(M59:N59)+SUM(P59:Q59)</f>
        <v>29</v>
      </c>
      <c r="L59" s="1619"/>
      <c r="M59" s="1620">
        <v>8</v>
      </c>
      <c r="N59" s="1620">
        <v>8</v>
      </c>
      <c r="O59" s="1634">
        <f>SUM(P59:Q59)</f>
        <v>13</v>
      </c>
      <c r="P59" s="1576">
        <v>7</v>
      </c>
      <c r="Q59" s="1577">
        <v>6</v>
      </c>
      <c r="R59" s="771"/>
      <c r="S59" s="792"/>
    </row>
    <row r="60" spans="1:19" ht="13.5">
      <c r="A60" s="792"/>
      <c r="B60" s="798"/>
      <c r="C60" s="730" t="s">
        <v>67</v>
      </c>
      <c r="D60" s="1634">
        <f>SUM(E60:F60)</f>
        <v>4</v>
      </c>
      <c r="E60" s="1576">
        <v>2</v>
      </c>
      <c r="F60" s="1577">
        <v>2</v>
      </c>
      <c r="G60" s="722"/>
      <c r="H60" s="981">
        <f t="shared" si="12"/>
        <v>0.33333333333333326</v>
      </c>
      <c r="I60" s="982">
        <f t="shared" si="12"/>
        <v>1</v>
      </c>
      <c r="J60" s="722"/>
      <c r="K60" s="1650">
        <f>SUM(M60:N60)+SUM(P60:Q60)</f>
        <v>12</v>
      </c>
      <c r="L60" s="1619"/>
      <c r="M60" s="1620">
        <v>7</v>
      </c>
      <c r="N60" s="1620">
        <v>2</v>
      </c>
      <c r="O60" s="1634">
        <f>SUM(P60:Q60)</f>
        <v>3</v>
      </c>
      <c r="P60" s="1576">
        <v>1</v>
      </c>
      <c r="Q60" s="1577">
        <v>2</v>
      </c>
      <c r="R60" s="771"/>
      <c r="S60" s="792"/>
    </row>
    <row r="61" spans="1:19" ht="14.25">
      <c r="A61" s="799"/>
      <c r="B61" s="800"/>
      <c r="C61" s="800" t="s">
        <v>52</v>
      </c>
      <c r="D61" s="1578">
        <f>SUM(D58:D60)</f>
        <v>160</v>
      </c>
      <c r="E61" s="1579">
        <f>SUM(E58:E60)</f>
        <v>82</v>
      </c>
      <c r="F61" s="1580">
        <f>SUM(F58:F60)</f>
        <v>78</v>
      </c>
      <c r="G61" s="1208"/>
      <c r="H61" s="1004">
        <f t="shared" si="12"/>
        <v>0.06666666666666665</v>
      </c>
      <c r="I61" s="418">
        <f t="shared" si="12"/>
        <v>0.09333333333333327</v>
      </c>
      <c r="J61" s="1208"/>
      <c r="K61" s="1580">
        <f>SUM(K58:K60)</f>
        <v>316</v>
      </c>
      <c r="L61" s="1621"/>
      <c r="M61" s="1580">
        <f>SUM(M58:M60)</f>
        <v>87</v>
      </c>
      <c r="N61" s="1580">
        <f>SUM(N58:N60)</f>
        <v>79</v>
      </c>
      <c r="O61" s="1578">
        <f>SUM(O58:O60)</f>
        <v>150</v>
      </c>
      <c r="P61" s="1579">
        <f>SUM(P58:P60)</f>
        <v>75</v>
      </c>
      <c r="Q61" s="1580">
        <f>SUM(Q58:Q60)</f>
        <v>75</v>
      </c>
      <c r="R61" s="776"/>
      <c r="S61" s="799"/>
    </row>
    <row r="62" spans="1:19" ht="13.5">
      <c r="A62" s="792"/>
      <c r="B62" s="798"/>
      <c r="C62" s="722"/>
      <c r="D62" s="1581"/>
      <c r="E62" s="1582"/>
      <c r="F62" s="1583"/>
      <c r="G62" s="722"/>
      <c r="H62" s="770"/>
      <c r="I62" s="769"/>
      <c r="J62" s="722"/>
      <c r="K62" s="1583"/>
      <c r="L62" s="1622"/>
      <c r="M62" s="1583"/>
      <c r="N62" s="1583"/>
      <c r="O62" s="1581"/>
      <c r="P62" s="1582"/>
      <c r="Q62" s="1583"/>
      <c r="R62" s="772"/>
      <c r="S62" s="792"/>
    </row>
    <row r="63" spans="1:19" ht="13.5">
      <c r="A63" s="792"/>
      <c r="B63" s="798"/>
      <c r="C63" s="730" t="s">
        <v>53</v>
      </c>
      <c r="D63" s="1634">
        <f aca="true" t="shared" si="13" ref="D63:D70">SUM(E63:F63)</f>
        <v>63</v>
      </c>
      <c r="E63" s="1576">
        <v>32</v>
      </c>
      <c r="F63" s="1577">
        <v>31</v>
      </c>
      <c r="G63" s="722"/>
      <c r="H63" s="941">
        <f aca="true" t="shared" si="14" ref="H63:H71">D63/O63-1</f>
        <v>-0.35051546391752575</v>
      </c>
      <c r="I63" s="484">
        <f aca="true" t="shared" si="15" ref="I63:I71">E63/P63-1</f>
        <v>-0.33333333333333337</v>
      </c>
      <c r="J63" s="722"/>
      <c r="K63" s="1650">
        <f aca="true" t="shared" si="16" ref="K63:K70">SUM(M63:N63)+SUM(P63:Q63)</f>
        <v>175</v>
      </c>
      <c r="L63" s="1619"/>
      <c r="M63" s="1620">
        <v>29</v>
      </c>
      <c r="N63" s="1620">
        <v>49</v>
      </c>
      <c r="O63" s="1634">
        <f aca="true" t="shared" si="17" ref="O63:O70">SUM(P63:Q63)</f>
        <v>97</v>
      </c>
      <c r="P63" s="1576">
        <v>48</v>
      </c>
      <c r="Q63" s="1577">
        <v>49</v>
      </c>
      <c r="R63" s="771"/>
      <c r="S63" s="792"/>
    </row>
    <row r="64" spans="1:19" ht="13.5">
      <c r="A64" s="792"/>
      <c r="B64" s="798"/>
      <c r="C64" s="730" t="s">
        <v>54</v>
      </c>
      <c r="D64" s="1634">
        <f t="shared" si="13"/>
        <v>31</v>
      </c>
      <c r="E64" s="1576">
        <v>16</v>
      </c>
      <c r="F64" s="1577">
        <v>15</v>
      </c>
      <c r="G64" s="722"/>
      <c r="H64" s="941">
        <f t="shared" si="14"/>
        <v>0.4761904761904763</v>
      </c>
      <c r="I64" s="484">
        <f t="shared" si="15"/>
        <v>0.4545454545454546</v>
      </c>
      <c r="J64" s="722"/>
      <c r="K64" s="1650">
        <f t="shared" si="16"/>
        <v>47</v>
      </c>
      <c r="L64" s="1619"/>
      <c r="M64" s="1620">
        <v>14</v>
      </c>
      <c r="N64" s="1620">
        <v>12</v>
      </c>
      <c r="O64" s="1634">
        <f t="shared" si="17"/>
        <v>21</v>
      </c>
      <c r="P64" s="1576">
        <v>11</v>
      </c>
      <c r="Q64" s="1577">
        <v>10</v>
      </c>
      <c r="R64" s="771"/>
      <c r="S64" s="792"/>
    </row>
    <row r="65" spans="1:19" ht="13.5">
      <c r="A65" s="792"/>
      <c r="B65" s="798"/>
      <c r="C65" s="730" t="s">
        <v>491</v>
      </c>
      <c r="D65" s="1634">
        <f t="shared" si="13"/>
        <v>26</v>
      </c>
      <c r="E65" s="1576">
        <v>14</v>
      </c>
      <c r="F65" s="1577">
        <v>12</v>
      </c>
      <c r="G65" s="722"/>
      <c r="H65" s="941">
        <f t="shared" si="14"/>
        <v>-0.3157894736842105</v>
      </c>
      <c r="I65" s="484">
        <f t="shared" si="15"/>
        <v>0</v>
      </c>
      <c r="J65" s="722"/>
      <c r="K65" s="1650">
        <f t="shared" si="16"/>
        <v>65</v>
      </c>
      <c r="L65" s="1619"/>
      <c r="M65" s="1620">
        <v>14</v>
      </c>
      <c r="N65" s="1620">
        <v>13</v>
      </c>
      <c r="O65" s="1634">
        <f t="shared" si="17"/>
        <v>38</v>
      </c>
      <c r="P65" s="1576">
        <v>14</v>
      </c>
      <c r="Q65" s="1577">
        <v>24</v>
      </c>
      <c r="R65" s="771"/>
      <c r="S65" s="792"/>
    </row>
    <row r="66" spans="1:19" ht="13.5">
      <c r="A66" s="792"/>
      <c r="B66" s="798"/>
      <c r="C66" s="730" t="s">
        <v>55</v>
      </c>
      <c r="D66" s="1634">
        <f t="shared" si="13"/>
        <v>87</v>
      </c>
      <c r="E66" s="1584">
        <v>47</v>
      </c>
      <c r="F66" s="1577">
        <v>40</v>
      </c>
      <c r="G66" s="722"/>
      <c r="H66" s="941">
        <f t="shared" si="14"/>
        <v>0.08749999999999991</v>
      </c>
      <c r="I66" s="484">
        <f t="shared" si="15"/>
        <v>0.38235294117647056</v>
      </c>
      <c r="J66" s="722"/>
      <c r="K66" s="1650">
        <f t="shared" si="16"/>
        <v>156</v>
      </c>
      <c r="L66" s="1619"/>
      <c r="M66" s="1620">
        <v>41</v>
      </c>
      <c r="N66" s="1620">
        <v>35</v>
      </c>
      <c r="O66" s="1634">
        <f t="shared" si="17"/>
        <v>80</v>
      </c>
      <c r="P66" s="1576">
        <v>34</v>
      </c>
      <c r="Q66" s="1577">
        <v>46</v>
      </c>
      <c r="R66" s="771"/>
      <c r="S66" s="792"/>
    </row>
    <row r="67" spans="1:19" s="1683" customFormat="1" ht="13.5">
      <c r="A67" s="801"/>
      <c r="B67" s="802"/>
      <c r="C67" s="743" t="s">
        <v>484</v>
      </c>
      <c r="D67" s="1635">
        <f t="shared" si="13"/>
        <v>80</v>
      </c>
      <c r="E67" s="1585">
        <v>43</v>
      </c>
      <c r="F67" s="1586">
        <v>37</v>
      </c>
      <c r="G67" s="813"/>
      <c r="H67" s="1038">
        <f t="shared" si="14"/>
        <v>0.26984126984126977</v>
      </c>
      <c r="I67" s="599">
        <f t="shared" si="15"/>
        <v>0.34375</v>
      </c>
      <c r="J67" s="813"/>
      <c r="K67" s="1651">
        <f t="shared" si="16"/>
        <v>132</v>
      </c>
      <c r="L67" s="1623"/>
      <c r="M67" s="1624">
        <v>38</v>
      </c>
      <c r="N67" s="1624">
        <v>31</v>
      </c>
      <c r="O67" s="1635">
        <f t="shared" si="17"/>
        <v>63</v>
      </c>
      <c r="P67" s="1625">
        <v>32</v>
      </c>
      <c r="Q67" s="1586">
        <v>31</v>
      </c>
      <c r="R67" s="842"/>
      <c r="S67" s="801"/>
    </row>
    <row r="68" spans="1:19" s="1683" customFormat="1" ht="13.5">
      <c r="A68" s="801"/>
      <c r="B68" s="802"/>
      <c r="C68" s="745" t="s">
        <v>485</v>
      </c>
      <c r="D68" s="1635">
        <f t="shared" si="13"/>
        <v>0</v>
      </c>
      <c r="E68" s="1585">
        <v>0</v>
      </c>
      <c r="F68" s="1587">
        <v>0</v>
      </c>
      <c r="G68" s="813"/>
      <c r="H68" s="1038" t="s">
        <v>589</v>
      </c>
      <c r="I68" s="599" t="s">
        <v>589</v>
      </c>
      <c r="J68" s="813"/>
      <c r="K68" s="1651">
        <f t="shared" si="16"/>
        <v>0</v>
      </c>
      <c r="L68" s="1623"/>
      <c r="M68" s="1626">
        <v>0</v>
      </c>
      <c r="N68" s="1626">
        <v>0</v>
      </c>
      <c r="O68" s="1635">
        <f t="shared" si="17"/>
        <v>0</v>
      </c>
      <c r="P68" s="1625">
        <v>0</v>
      </c>
      <c r="Q68" s="1587">
        <v>0</v>
      </c>
      <c r="R68" s="842"/>
      <c r="S68" s="801"/>
    </row>
    <row r="69" spans="1:19" s="1683" customFormat="1" ht="13.5">
      <c r="A69" s="801"/>
      <c r="B69" s="802"/>
      <c r="C69" s="743" t="s">
        <v>488</v>
      </c>
      <c r="D69" s="1635">
        <f t="shared" si="13"/>
        <v>7</v>
      </c>
      <c r="E69" s="1585">
        <v>4</v>
      </c>
      <c r="F69" s="1586">
        <v>3</v>
      </c>
      <c r="G69" s="813"/>
      <c r="H69" s="1038">
        <f t="shared" si="14"/>
        <v>-0.6111111111111112</v>
      </c>
      <c r="I69" s="599">
        <f t="shared" si="15"/>
        <v>0</v>
      </c>
      <c r="J69" s="813"/>
      <c r="K69" s="1651">
        <f t="shared" si="16"/>
        <v>24</v>
      </c>
      <c r="L69" s="1623"/>
      <c r="M69" s="1624">
        <v>3</v>
      </c>
      <c r="N69" s="1624">
        <v>3</v>
      </c>
      <c r="O69" s="1635">
        <f t="shared" si="17"/>
        <v>18</v>
      </c>
      <c r="P69" s="1625">
        <v>4</v>
      </c>
      <c r="Q69" s="1586">
        <v>14</v>
      </c>
      <c r="R69" s="842"/>
      <c r="S69" s="801"/>
    </row>
    <row r="70" spans="1:19" ht="13.5">
      <c r="A70" s="792"/>
      <c r="B70" s="798"/>
      <c r="C70" s="730" t="s">
        <v>72</v>
      </c>
      <c r="D70" s="1634">
        <f t="shared" si="13"/>
        <v>9</v>
      </c>
      <c r="E70" s="1584">
        <v>5</v>
      </c>
      <c r="F70" s="1577">
        <v>4</v>
      </c>
      <c r="G70" s="722"/>
      <c r="H70" s="981">
        <f t="shared" si="14"/>
        <v>-0.25</v>
      </c>
      <c r="I70" s="982">
        <f t="shared" si="15"/>
        <v>-0.16666666666666663</v>
      </c>
      <c r="J70" s="722"/>
      <c r="K70" s="1650">
        <f t="shared" si="16"/>
        <v>25</v>
      </c>
      <c r="L70" s="1619"/>
      <c r="M70" s="1620">
        <v>9</v>
      </c>
      <c r="N70" s="1620">
        <v>4</v>
      </c>
      <c r="O70" s="1634">
        <f t="shared" si="17"/>
        <v>12</v>
      </c>
      <c r="P70" s="1576">
        <v>6</v>
      </c>
      <c r="Q70" s="1577">
        <v>6</v>
      </c>
      <c r="R70" s="771"/>
      <c r="S70" s="792"/>
    </row>
    <row r="71" spans="1:19" ht="14.25">
      <c r="A71" s="799"/>
      <c r="B71" s="800"/>
      <c r="C71" s="800" t="s">
        <v>492</v>
      </c>
      <c r="D71" s="1649">
        <f>SUM(D63:D66)+D70</f>
        <v>216</v>
      </c>
      <c r="E71" s="1579">
        <f>SUM(E63:E66)+E70</f>
        <v>114</v>
      </c>
      <c r="F71" s="1580">
        <f>SUM(F63:F66)+F70</f>
        <v>102</v>
      </c>
      <c r="G71" s="1208"/>
      <c r="H71" s="1004">
        <f t="shared" si="14"/>
        <v>-0.12903225806451613</v>
      </c>
      <c r="I71" s="418">
        <f t="shared" si="15"/>
        <v>0.008849557522123908</v>
      </c>
      <c r="J71" s="1208"/>
      <c r="K71" s="1580">
        <f>SUM(K63:K66)+K70</f>
        <v>468</v>
      </c>
      <c r="L71" s="1580"/>
      <c r="M71" s="1580">
        <f>SUM(M63:M66)+M70</f>
        <v>107</v>
      </c>
      <c r="N71" s="1580">
        <f>SUM(N63:N66)+N70</f>
        <v>113</v>
      </c>
      <c r="O71" s="1578">
        <f>SUM(O63:O66)+O70</f>
        <v>248</v>
      </c>
      <c r="P71" s="1579">
        <f>SUM(P63:P66)+P70</f>
        <v>113</v>
      </c>
      <c r="Q71" s="1580">
        <f>SUM(Q63:Q66)+Q70</f>
        <v>135</v>
      </c>
      <c r="R71" s="766"/>
      <c r="S71" s="799"/>
    </row>
    <row r="72" spans="1:19" ht="13.5">
      <c r="A72" s="792"/>
      <c r="B72" s="798"/>
      <c r="C72" s="722"/>
      <c r="D72" s="1598"/>
      <c r="E72" s="1582"/>
      <c r="F72" s="1599"/>
      <c r="G72" s="722"/>
      <c r="H72" s="786"/>
      <c r="I72" s="778"/>
      <c r="J72" s="722"/>
      <c r="K72" s="1599"/>
      <c r="L72" s="1599"/>
      <c r="M72" s="1599"/>
      <c r="N72" s="1599"/>
      <c r="O72" s="1598"/>
      <c r="P72" s="1582"/>
      <c r="Q72" s="1599"/>
      <c r="R72" s="771"/>
      <c r="S72" s="792"/>
    </row>
    <row r="73" spans="1:19" ht="14.25">
      <c r="A73" s="799"/>
      <c r="B73" s="800"/>
      <c r="C73" s="800" t="s">
        <v>56</v>
      </c>
      <c r="D73" s="1645">
        <f>SUM(E73:F73)</f>
        <v>2</v>
      </c>
      <c r="E73" s="1594">
        <v>0</v>
      </c>
      <c r="F73" s="1596">
        <v>2</v>
      </c>
      <c r="G73" s="803"/>
      <c r="H73" s="979">
        <f>D73/O73-1</f>
        <v>1</v>
      </c>
      <c r="I73" s="980">
        <f>E73/P73-1</f>
        <v>-1</v>
      </c>
      <c r="J73" s="803"/>
      <c r="K73" s="1652">
        <f>SUM(M73:N73)+SUM(P73:Q73)</f>
        <v>8</v>
      </c>
      <c r="L73" s="1627"/>
      <c r="M73" s="1631">
        <v>6</v>
      </c>
      <c r="N73" s="1632">
        <v>1</v>
      </c>
      <c r="O73" s="1653">
        <f>SUM(P73:Q73)</f>
        <v>1</v>
      </c>
      <c r="P73" s="1594">
        <v>1</v>
      </c>
      <c r="Q73" s="1596">
        <v>0</v>
      </c>
      <c r="R73" s="776"/>
      <c r="S73" s="799"/>
    </row>
    <row r="74" spans="1:19" ht="13.5">
      <c r="A74" s="792"/>
      <c r="B74" s="798"/>
      <c r="C74" s="722"/>
      <c r="D74" s="1636"/>
      <c r="E74" s="1637"/>
      <c r="F74" s="1638"/>
      <c r="G74" s="722"/>
      <c r="H74" s="804"/>
      <c r="I74" s="463"/>
      <c r="J74" s="722"/>
      <c r="K74" s="1638"/>
      <c r="L74" s="1619"/>
      <c r="M74" s="1638"/>
      <c r="N74" s="1638"/>
      <c r="O74" s="1636"/>
      <c r="P74" s="1637"/>
      <c r="Q74" s="1638"/>
      <c r="R74" s="771"/>
      <c r="S74" s="792"/>
    </row>
    <row r="75" spans="1:19" ht="14.25">
      <c r="A75" s="792"/>
      <c r="B75" s="798"/>
      <c r="C75" s="800" t="s">
        <v>73</v>
      </c>
      <c r="D75" s="1649">
        <f>+D61+D71+D73</f>
        <v>378</v>
      </c>
      <c r="E75" s="1647">
        <f>+E61+E71+E73</f>
        <v>196</v>
      </c>
      <c r="F75" s="1648">
        <f>F61+F71+F73</f>
        <v>182</v>
      </c>
      <c r="G75" s="1208"/>
      <c r="H75" s="992">
        <f>D75/O75-1</f>
        <v>-0.052631578947368474</v>
      </c>
      <c r="I75" s="507">
        <f>E75/P75-1</f>
        <v>0.03703703703703698</v>
      </c>
      <c r="J75" s="1208"/>
      <c r="K75" s="1654">
        <f>K61+K71+K73</f>
        <v>792</v>
      </c>
      <c r="L75" s="1621"/>
      <c r="M75" s="1655">
        <f>M61+M71+M73</f>
        <v>200</v>
      </c>
      <c r="N75" s="1656">
        <f>N61+N71+N73</f>
        <v>193</v>
      </c>
      <c r="O75" s="1646">
        <f>O61+O71+O73</f>
        <v>399</v>
      </c>
      <c r="P75" s="1647">
        <f>P61+P71+P73</f>
        <v>189</v>
      </c>
      <c r="Q75" s="1648">
        <f>Q61+Q71+Q73</f>
        <v>210</v>
      </c>
      <c r="R75" s="766"/>
      <c r="S75" s="792"/>
    </row>
    <row r="76" spans="1:19" ht="14.25">
      <c r="A76" s="792"/>
      <c r="B76" s="798"/>
      <c r="C76" s="814"/>
      <c r="D76" s="786"/>
      <c r="E76" s="768"/>
      <c r="F76" s="771"/>
      <c r="G76" s="803"/>
      <c r="H76" s="786"/>
      <c r="I76" s="780"/>
      <c r="J76" s="803"/>
      <c r="K76" s="771"/>
      <c r="L76" s="771"/>
      <c r="M76" s="771"/>
      <c r="N76" s="771"/>
      <c r="O76" s="786"/>
      <c r="P76" s="768"/>
      <c r="Q76" s="771"/>
      <c r="R76" s="771"/>
      <c r="S76" s="792"/>
    </row>
    <row r="77" spans="1:19" ht="9" customHeight="1">
      <c r="A77" s="792"/>
      <c r="B77" s="793"/>
      <c r="C77" s="794"/>
      <c r="D77" s="794"/>
      <c r="E77" s="794"/>
      <c r="F77" s="794"/>
      <c r="G77" s="794"/>
      <c r="H77" s="794"/>
      <c r="I77" s="795"/>
      <c r="J77" s="794"/>
      <c r="K77" s="794"/>
      <c r="L77" s="794"/>
      <c r="M77" s="794"/>
      <c r="N77" s="794"/>
      <c r="O77" s="794"/>
      <c r="P77" s="794"/>
      <c r="Q77" s="794"/>
      <c r="R77" s="794"/>
      <c r="S77" s="792"/>
    </row>
    <row r="78" spans="1:19" s="759" customFormat="1" ht="13.5" customHeight="1">
      <c r="A78" s="754"/>
      <c r="B78" s="755" t="s">
        <v>142</v>
      </c>
      <c r="C78" s="756"/>
      <c r="D78" s="760"/>
      <c r="E78" s="815"/>
      <c r="F78" s="756"/>
      <c r="G78" s="754"/>
      <c r="H78" s="756"/>
      <c r="I78" s="757"/>
      <c r="J78" s="754"/>
      <c r="K78" s="756"/>
      <c r="L78" s="758"/>
      <c r="M78" s="756"/>
      <c r="N78" s="756"/>
      <c r="O78" s="760"/>
      <c r="P78" s="815"/>
      <c r="Q78" s="756"/>
      <c r="R78" s="841"/>
      <c r="S78" s="841"/>
    </row>
    <row r="79" spans="1:19" ht="12.75">
      <c r="A79" s="816"/>
      <c r="B79" s="816"/>
      <c r="C79" s="816"/>
      <c r="D79" s="818"/>
      <c r="E79" s="816"/>
      <c r="F79" s="816"/>
      <c r="G79" s="816"/>
      <c r="H79" s="816"/>
      <c r="I79" s="817"/>
      <c r="J79" s="816"/>
      <c r="K79" s="816"/>
      <c r="L79" s="816"/>
      <c r="M79" s="816"/>
      <c r="N79" s="816"/>
      <c r="O79" s="818"/>
      <c r="P79" s="816"/>
      <c r="Q79" s="816"/>
      <c r="R79" s="818"/>
      <c r="S79" s="818"/>
    </row>
  </sheetData>
  <sheetProtection password="8355" sheet="1"/>
  <printOptions horizontalCentered="1"/>
  <pageMargins left="0.75" right="0.75" top="1" bottom="1" header="0.5" footer="0.5"/>
  <pageSetup fitToHeight="1" fitToWidth="1" horizontalDpi="600" verticalDpi="600" orientation="portrait" paperSize="9" scale="60" r:id="rId1"/>
  <headerFooter alignWithMargins="0">
    <oddFooter>&amp;L&amp;8KPN Investor Relations&amp;C&amp;8&amp;A&amp;R&amp;8Q2 2010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91"/>
  <sheetViews>
    <sheetView view="pageBreakPreview" zoomScale="85" zoomScaleSheetLayoutView="85" zoomScalePageLayoutView="0" workbookViewId="0" topLeftCell="A1">
      <selection activeCell="A1" sqref="A1"/>
    </sheetView>
  </sheetViews>
  <sheetFormatPr defaultColWidth="9.140625" defaultRowHeight="12.75"/>
  <cols>
    <col min="1" max="1" width="1.28515625" style="713" customWidth="1"/>
    <col min="2" max="2" width="1.8515625" style="713" customWidth="1"/>
    <col min="3" max="3" width="36.7109375" style="713" customWidth="1"/>
    <col min="4" max="4" width="8.7109375" style="791" customWidth="1"/>
    <col min="5" max="6" width="8.7109375" style="713" customWidth="1"/>
    <col min="7" max="7" width="1.7109375" style="713" customWidth="1"/>
    <col min="8" max="8" width="8.7109375" style="713" customWidth="1"/>
    <col min="9" max="9" width="8.7109375" style="790" customWidth="1"/>
    <col min="10" max="10" width="1.7109375" style="713" customWidth="1"/>
    <col min="11" max="11" width="8.7109375" style="713" customWidth="1"/>
    <col min="12" max="12" width="1.7109375" style="713" customWidth="1"/>
    <col min="13" max="14" width="8.7109375" style="713" customWidth="1"/>
    <col min="15" max="15" width="8.7109375" style="791" customWidth="1"/>
    <col min="16" max="17" width="8.7109375" style="713" customWidth="1"/>
    <col min="18" max="18" width="1.7109375" style="791" customWidth="1"/>
    <col min="19" max="19" width="1.28515625" style="791" customWidth="1"/>
    <col min="20" max="16384" width="9.140625" style="713" customWidth="1"/>
  </cols>
  <sheetData>
    <row r="1" spans="1:19" ht="9" customHeight="1">
      <c r="A1" s="792" t="s">
        <v>391</v>
      </c>
      <c r="B1" s="793"/>
      <c r="C1" s="794"/>
      <c r="D1" s="794"/>
      <c r="E1" s="794"/>
      <c r="F1" s="794"/>
      <c r="G1" s="794"/>
      <c r="H1" s="794"/>
      <c r="I1" s="794"/>
      <c r="J1" s="794"/>
      <c r="K1" s="794"/>
      <c r="L1" s="794"/>
      <c r="M1" s="794"/>
      <c r="N1" s="794"/>
      <c r="O1" s="794"/>
      <c r="P1" s="794"/>
      <c r="Q1" s="794"/>
      <c r="R1" s="794"/>
      <c r="S1" s="792"/>
    </row>
    <row r="2" spans="1:19" ht="15.75">
      <c r="A2" s="796"/>
      <c r="B2" s="715"/>
      <c r="C2" s="124" t="s">
        <v>68</v>
      </c>
      <c r="D2" s="718" t="s">
        <v>554</v>
      </c>
      <c r="E2" s="162" t="s">
        <v>552</v>
      </c>
      <c r="F2" s="719" t="s">
        <v>416</v>
      </c>
      <c r="G2" s="717"/>
      <c r="H2" s="718" t="s">
        <v>555</v>
      </c>
      <c r="I2" s="868" t="s">
        <v>555</v>
      </c>
      <c r="J2" s="717"/>
      <c r="K2" s="719">
        <v>2009</v>
      </c>
      <c r="L2" s="717"/>
      <c r="M2" s="719" t="s">
        <v>396</v>
      </c>
      <c r="N2" s="719" t="s">
        <v>382</v>
      </c>
      <c r="O2" s="718" t="s">
        <v>553</v>
      </c>
      <c r="P2" s="162" t="s">
        <v>370</v>
      </c>
      <c r="Q2" s="719" t="s">
        <v>162</v>
      </c>
      <c r="R2" s="840"/>
      <c r="S2" s="796"/>
    </row>
    <row r="3" spans="1:19" ht="14.25">
      <c r="A3" s="792"/>
      <c r="B3" s="798"/>
      <c r="C3" s="1766" t="s">
        <v>12</v>
      </c>
      <c r="D3" s="718"/>
      <c r="E3" s="716"/>
      <c r="F3" s="798"/>
      <c r="G3" s="976"/>
      <c r="H3" s="718" t="s">
        <v>556</v>
      </c>
      <c r="I3" s="966" t="s">
        <v>557</v>
      </c>
      <c r="J3" s="976"/>
      <c r="K3" s="719"/>
      <c r="L3" s="976"/>
      <c r="M3" s="719"/>
      <c r="N3" s="798"/>
      <c r="O3" s="718"/>
      <c r="P3" s="716"/>
      <c r="Q3" s="798"/>
      <c r="R3" s="722"/>
      <c r="S3" s="792"/>
    </row>
    <row r="4" spans="1:19" ht="13.5">
      <c r="A4" s="792"/>
      <c r="B4" s="798"/>
      <c r="C4" s="722"/>
      <c r="D4" s="727"/>
      <c r="E4" s="724"/>
      <c r="F4" s="723"/>
      <c r="G4" s="725"/>
      <c r="H4" s="727"/>
      <c r="I4" s="726"/>
      <c r="J4" s="725"/>
      <c r="K4" s="723"/>
      <c r="L4" s="725"/>
      <c r="M4" s="723"/>
      <c r="N4" s="723"/>
      <c r="O4" s="727"/>
      <c r="P4" s="724"/>
      <c r="Q4" s="723"/>
      <c r="R4" s="725"/>
      <c r="S4" s="792"/>
    </row>
    <row r="5" spans="1:19" ht="13.5">
      <c r="A5" s="792"/>
      <c r="B5" s="798"/>
      <c r="C5" s="730" t="s">
        <v>49</v>
      </c>
      <c r="D5" s="1657">
        <f>'Revenues (Old)'!D5-'Expenses (Old)'!D5</f>
        <v>354</v>
      </c>
      <c r="E5" s="1576">
        <f>'Revenues (Old)'!E5-'Expenses (Old)'!E5</f>
        <v>187</v>
      </c>
      <c r="F5" s="1577">
        <f>'Revenues (Old)'!F5-'Expenses (Old)'!F5</f>
        <v>167</v>
      </c>
      <c r="G5" s="765"/>
      <c r="H5" s="941">
        <f aca="true" t="shared" si="0" ref="H5:I8">D5/O5-1</f>
        <v>0.120253164556962</v>
      </c>
      <c r="I5" s="484">
        <f t="shared" si="0"/>
        <v>0.14723926380368102</v>
      </c>
      <c r="J5" s="765"/>
      <c r="K5" s="1650">
        <f>SUM(M5:N5)+SUM(P5:Q5)</f>
        <v>645</v>
      </c>
      <c r="L5" s="1619"/>
      <c r="M5" s="1620">
        <f>'Revenues (Old)'!M5-'Expenses (Old)'!M5</f>
        <v>154</v>
      </c>
      <c r="N5" s="1620">
        <f>'Revenues (Old)'!N5-'Expenses (Old)'!N5</f>
        <v>175</v>
      </c>
      <c r="O5" s="1634">
        <f>SUM(P5:Q5)</f>
        <v>316</v>
      </c>
      <c r="P5" s="1576">
        <f>'Revenues (Old)'!P5-'Expenses (Old)'!P5</f>
        <v>163</v>
      </c>
      <c r="Q5" s="1577">
        <f>'Revenues (Old)'!Q5-'Expenses (Old)'!Q5</f>
        <v>153</v>
      </c>
      <c r="R5" s="771"/>
      <c r="S5" s="792"/>
    </row>
    <row r="6" spans="1:19" ht="13.5">
      <c r="A6" s="792"/>
      <c r="B6" s="798"/>
      <c r="C6" s="730" t="s">
        <v>50</v>
      </c>
      <c r="D6" s="1657">
        <f>'Revenues (Old)'!D6-'Expenses (Old)'!D6</f>
        <v>88</v>
      </c>
      <c r="E6" s="1576">
        <f>'Revenues (Old)'!E6-'Expenses (Old)'!E6</f>
        <v>50</v>
      </c>
      <c r="F6" s="1577">
        <f>'Revenues (Old)'!F6-'Expenses (Old)'!F6</f>
        <v>38</v>
      </c>
      <c r="G6" s="765"/>
      <c r="H6" s="941">
        <f t="shared" si="0"/>
        <v>0.375</v>
      </c>
      <c r="I6" s="484">
        <f t="shared" si="0"/>
        <v>0.3513513513513513</v>
      </c>
      <c r="J6" s="765"/>
      <c r="K6" s="1650">
        <f>SUM(M6:N6)+SUM(P6:Q6)</f>
        <v>124</v>
      </c>
      <c r="L6" s="1619"/>
      <c r="M6" s="1620">
        <f>'Revenues (Old)'!M6-'Expenses (Old)'!M6</f>
        <v>29</v>
      </c>
      <c r="N6" s="1620">
        <f>'Revenues (Old)'!N6-'Expenses (Old)'!N6</f>
        <v>31</v>
      </c>
      <c r="O6" s="1634">
        <f>SUM(P6:Q6)</f>
        <v>64</v>
      </c>
      <c r="P6" s="1576">
        <f>'Revenues (Old)'!P6-'Expenses (Old)'!P6</f>
        <v>37</v>
      </c>
      <c r="Q6" s="1577">
        <f>'Revenues (Old)'!Q6-'Expenses (Old)'!Q6</f>
        <v>27</v>
      </c>
      <c r="R6" s="771"/>
      <c r="S6" s="792"/>
    </row>
    <row r="7" spans="1:19" ht="13.5">
      <c r="A7" s="792"/>
      <c r="B7" s="798"/>
      <c r="C7" s="730" t="s">
        <v>67</v>
      </c>
      <c r="D7" s="1657">
        <f>'Revenues (Old)'!D7-'Expenses (Old)'!D7</f>
        <v>-12</v>
      </c>
      <c r="E7" s="1576">
        <f>'Revenues (Old)'!E7-'Expenses (Old)'!E7</f>
        <v>-5</v>
      </c>
      <c r="F7" s="1577">
        <f>'Revenues (Old)'!F7-'Expenses (Old)'!F7</f>
        <v>-7</v>
      </c>
      <c r="G7" s="765"/>
      <c r="H7" s="981">
        <f t="shared" si="0"/>
        <v>-0.5862068965517242</v>
      </c>
      <c r="I7" s="982">
        <f t="shared" si="0"/>
        <v>-0.5833333333333333</v>
      </c>
      <c r="J7" s="765"/>
      <c r="K7" s="1650">
        <f>SUM(M7:N7)+SUM(P7:Q7)</f>
        <v>-52</v>
      </c>
      <c r="L7" s="1619"/>
      <c r="M7" s="1620">
        <f>'Revenues (Old)'!M7-'Expenses (Old)'!M7</f>
        <v>-15</v>
      </c>
      <c r="N7" s="1620">
        <f>'Revenues (Old)'!N7-'Expenses (Old)'!N7</f>
        <v>-8</v>
      </c>
      <c r="O7" s="1634">
        <f>SUM(P7:Q7)</f>
        <v>-29</v>
      </c>
      <c r="P7" s="1576">
        <f>'Revenues (Old)'!P7-'Expenses (Old)'!P7</f>
        <v>-12</v>
      </c>
      <c r="Q7" s="1577">
        <f>'Revenues (Old)'!Q7-'Expenses (Old)'!Q7</f>
        <v>-17</v>
      </c>
      <c r="R7" s="771"/>
      <c r="S7" s="792"/>
    </row>
    <row r="8" spans="1:19" ht="14.25">
      <c r="A8" s="799"/>
      <c r="B8" s="800"/>
      <c r="C8" s="800" t="s">
        <v>52</v>
      </c>
      <c r="D8" s="1658">
        <f>SUM(D5:D7)</f>
        <v>430</v>
      </c>
      <c r="E8" s="1579">
        <f>SUM(E5:E7)</f>
        <v>232</v>
      </c>
      <c r="F8" s="1580">
        <f>SUM(F5:F7)</f>
        <v>198</v>
      </c>
      <c r="G8" s="1213"/>
      <c r="H8" s="1004">
        <f t="shared" si="0"/>
        <v>0.225071225071225</v>
      </c>
      <c r="I8" s="418">
        <f t="shared" si="0"/>
        <v>0.23404255319148937</v>
      </c>
      <c r="J8" s="1213"/>
      <c r="K8" s="1580">
        <f>SUM(K5:K7)</f>
        <v>717</v>
      </c>
      <c r="L8" s="1621"/>
      <c r="M8" s="1580">
        <f>SUM(M5:M7)</f>
        <v>168</v>
      </c>
      <c r="N8" s="1580">
        <f>SUM(N5:N7)</f>
        <v>198</v>
      </c>
      <c r="O8" s="1578">
        <f>SUM(O5:O7)</f>
        <v>351</v>
      </c>
      <c r="P8" s="1579">
        <f>SUM(P5:P7)</f>
        <v>188</v>
      </c>
      <c r="Q8" s="1580">
        <f>SUM(Q5:Q7)</f>
        <v>163</v>
      </c>
      <c r="R8" s="776"/>
      <c r="S8" s="799"/>
    </row>
    <row r="9" spans="1:19" ht="13.5">
      <c r="A9" s="792"/>
      <c r="B9" s="798"/>
      <c r="C9" s="722"/>
      <c r="D9" s="1659"/>
      <c r="E9" s="1660"/>
      <c r="F9" s="1583"/>
      <c r="G9" s="772"/>
      <c r="H9" s="770"/>
      <c r="I9" s="769"/>
      <c r="J9" s="772"/>
      <c r="K9" s="1583"/>
      <c r="L9" s="1622"/>
      <c r="M9" s="1583"/>
      <c r="N9" s="1583"/>
      <c r="O9" s="1581"/>
      <c r="P9" s="1660"/>
      <c r="Q9" s="1583"/>
      <c r="R9" s="772"/>
      <c r="S9" s="792"/>
    </row>
    <row r="10" spans="1:19" ht="13.5">
      <c r="A10" s="792"/>
      <c r="B10" s="798"/>
      <c r="C10" s="730" t="s">
        <v>53</v>
      </c>
      <c r="D10" s="1657">
        <f>'Revenues (Old)'!D10-'Expenses (Old)'!D10</f>
        <v>437</v>
      </c>
      <c r="E10" s="1576">
        <f>'Revenues (Old)'!E10-'Expenses (Old)'!E10</f>
        <v>231</v>
      </c>
      <c r="F10" s="1577">
        <f>'Revenues (Old)'!F10-'Expenses (Old)'!F10</f>
        <v>206</v>
      </c>
      <c r="G10" s="765"/>
      <c r="H10" s="941">
        <f aca="true" t="shared" si="1" ref="H10:H17">D10/O10-1</f>
        <v>0.18428184281842808</v>
      </c>
      <c r="I10" s="484">
        <f aca="true" t="shared" si="2" ref="I10:I17">E10/P10-1</f>
        <v>0.13793103448275867</v>
      </c>
      <c r="J10" s="765"/>
      <c r="K10" s="1650">
        <f aca="true" t="shared" si="3" ref="K10:K17">SUM(M10:N10)+SUM(P10:Q10)</f>
        <v>742</v>
      </c>
      <c r="L10" s="1619"/>
      <c r="M10" s="1620">
        <f>'Revenues (Old)'!M10-'Expenses (Old)'!M10</f>
        <v>183</v>
      </c>
      <c r="N10" s="1620">
        <f>'Revenues (Old)'!N10-'Expenses (Old)'!N10</f>
        <v>190</v>
      </c>
      <c r="O10" s="1634">
        <f aca="true" t="shared" si="4" ref="O10:O17">SUM(P10:Q10)</f>
        <v>369</v>
      </c>
      <c r="P10" s="1576">
        <f>'Revenues (Old)'!P10-'Expenses (Old)'!P10</f>
        <v>203</v>
      </c>
      <c r="Q10" s="1577">
        <f>'Revenues (Old)'!Q10-'Expenses (Old)'!Q10</f>
        <v>166</v>
      </c>
      <c r="R10" s="771"/>
      <c r="S10" s="792"/>
    </row>
    <row r="11" spans="1:19" ht="13.5">
      <c r="A11" s="792"/>
      <c r="B11" s="798"/>
      <c r="C11" s="730" t="s">
        <v>54</v>
      </c>
      <c r="D11" s="1657">
        <f>'Revenues (Old)'!D11-'Expenses (Old)'!D11</f>
        <v>374</v>
      </c>
      <c r="E11" s="1576">
        <f>'Revenues (Old)'!E11-'Expenses (Old)'!E11</f>
        <v>174</v>
      </c>
      <c r="F11" s="1577">
        <f>'Revenues (Old)'!F11-'Expenses (Old)'!F11</f>
        <v>200</v>
      </c>
      <c r="G11" s="765"/>
      <c r="H11" s="941">
        <f t="shared" si="1"/>
        <v>0.016304347826086918</v>
      </c>
      <c r="I11" s="484">
        <f t="shared" si="2"/>
        <v>-0.08900523560209428</v>
      </c>
      <c r="J11" s="765"/>
      <c r="K11" s="1650">
        <f t="shared" si="3"/>
        <v>713</v>
      </c>
      <c r="L11" s="1619"/>
      <c r="M11" s="1620">
        <f>'Revenues (Old)'!M11-'Expenses (Old)'!M11</f>
        <v>173</v>
      </c>
      <c r="N11" s="1620">
        <f>'Revenues (Old)'!N11-'Expenses (Old)'!N11</f>
        <v>172</v>
      </c>
      <c r="O11" s="1634">
        <f t="shared" si="4"/>
        <v>368</v>
      </c>
      <c r="P11" s="1576">
        <f>'Revenues (Old)'!P11-'Expenses (Old)'!P11</f>
        <v>191</v>
      </c>
      <c r="Q11" s="1577">
        <f>'Revenues (Old)'!Q11-'Expenses (Old)'!Q11</f>
        <v>177</v>
      </c>
      <c r="R11" s="771"/>
      <c r="S11" s="792"/>
    </row>
    <row r="12" spans="1:19" ht="13.5">
      <c r="A12" s="792"/>
      <c r="B12" s="798"/>
      <c r="C12" s="730" t="s">
        <v>491</v>
      </c>
      <c r="D12" s="1657">
        <f>'Revenues (Old)'!D12-'Expenses (Old)'!D12</f>
        <v>-6</v>
      </c>
      <c r="E12" s="1584">
        <f>'Revenues (Old)'!E12-'Expenses (Old)'!E12</f>
        <v>1</v>
      </c>
      <c r="F12" s="1577">
        <f>'Revenues (Old)'!F12-'Expenses (Old)'!F12</f>
        <v>-7</v>
      </c>
      <c r="G12" s="765"/>
      <c r="H12" s="941">
        <f t="shared" si="1"/>
        <v>-0.9310344827586207</v>
      </c>
      <c r="I12" s="484" t="s">
        <v>589</v>
      </c>
      <c r="J12" s="765"/>
      <c r="K12" s="1650">
        <f t="shared" si="3"/>
        <v>-90</v>
      </c>
      <c r="L12" s="1619"/>
      <c r="M12" s="1620">
        <f>'Revenues (Old)'!M12-'Expenses (Old)'!M12</f>
        <v>1</v>
      </c>
      <c r="N12" s="1620">
        <f>'Revenues (Old)'!N12-'Expenses (Old)'!N12</f>
        <v>-4</v>
      </c>
      <c r="O12" s="1634">
        <f t="shared" si="4"/>
        <v>-87</v>
      </c>
      <c r="P12" s="1576">
        <f>'Revenues (Old)'!P12-'Expenses (Old)'!P12</f>
        <v>-28</v>
      </c>
      <c r="Q12" s="1577">
        <f>'Revenues (Old)'!Q12-'Expenses (Old)'!Q12</f>
        <v>-59</v>
      </c>
      <c r="R12" s="771"/>
      <c r="S12" s="792"/>
    </row>
    <row r="13" spans="1:19" ht="13.5">
      <c r="A13" s="792"/>
      <c r="B13" s="798"/>
      <c r="C13" s="730" t="s">
        <v>55</v>
      </c>
      <c r="D13" s="1657">
        <f>'Revenues (Old)'!D13-'Expenses (Old)'!D13</f>
        <v>425</v>
      </c>
      <c r="E13" s="1584">
        <f>'Revenues (Old)'!E13-'Expenses (Old)'!E13</f>
        <v>209</v>
      </c>
      <c r="F13" s="1577">
        <f>'Revenues (Old)'!F13-'Expenses (Old)'!F13</f>
        <v>216</v>
      </c>
      <c r="G13" s="765"/>
      <c r="H13" s="941">
        <f t="shared" si="1"/>
        <v>0.011904761904761862</v>
      </c>
      <c r="I13" s="484">
        <f t="shared" si="2"/>
        <v>0</v>
      </c>
      <c r="J13" s="765"/>
      <c r="K13" s="1650">
        <f t="shared" si="3"/>
        <v>862</v>
      </c>
      <c r="L13" s="1619"/>
      <c r="M13" s="1620">
        <f>'Revenues (Old)'!M13-'Expenses (Old)'!M13</f>
        <v>228</v>
      </c>
      <c r="N13" s="1620">
        <f>'Revenues (Old)'!N13-'Expenses (Old)'!N13</f>
        <v>214</v>
      </c>
      <c r="O13" s="1634">
        <f t="shared" si="4"/>
        <v>420</v>
      </c>
      <c r="P13" s="1576">
        <f>'Revenues (Old)'!P13-'Expenses (Old)'!P13</f>
        <v>209</v>
      </c>
      <c r="Q13" s="1577">
        <f>'Revenues (Old)'!Q13-'Expenses (Old)'!Q13</f>
        <v>211</v>
      </c>
      <c r="R13" s="771"/>
      <c r="S13" s="792"/>
    </row>
    <row r="14" spans="1:19" s="1683" customFormat="1" ht="13.5">
      <c r="A14" s="801"/>
      <c r="B14" s="802"/>
      <c r="C14" s="743" t="s">
        <v>484</v>
      </c>
      <c r="D14" s="1661">
        <f>'Revenues (Old)'!D14-'Expenses (Old)'!D14</f>
        <v>421</v>
      </c>
      <c r="E14" s="1585">
        <f>'Revenues (Old)'!E14-'Expenses (Old)'!E14</f>
        <v>207</v>
      </c>
      <c r="F14" s="1586">
        <f>'Revenues (Old)'!F14-'Expenses (Old)'!F14</f>
        <v>214</v>
      </c>
      <c r="G14" s="774"/>
      <c r="H14" s="1038">
        <f t="shared" si="1"/>
        <v>-0.023201856148491906</v>
      </c>
      <c r="I14" s="599">
        <f t="shared" si="2"/>
        <v>-0.018957345971563955</v>
      </c>
      <c r="J14" s="774"/>
      <c r="K14" s="1651">
        <f t="shared" si="3"/>
        <v>877</v>
      </c>
      <c r="L14" s="1623"/>
      <c r="M14" s="1624">
        <f>'Revenues (Old)'!M14-'Expenses (Old)'!M14</f>
        <v>228</v>
      </c>
      <c r="N14" s="1624">
        <f>'Revenues (Old)'!N14-'Expenses (Old)'!N14</f>
        <v>218</v>
      </c>
      <c r="O14" s="1635">
        <f t="shared" si="4"/>
        <v>431</v>
      </c>
      <c r="P14" s="1625">
        <f>'Revenues (Old)'!P14-'Expenses (Old)'!P14</f>
        <v>211</v>
      </c>
      <c r="Q14" s="1586">
        <f>'Revenues (Old)'!Q14-'Expenses (Old)'!Q14</f>
        <v>220</v>
      </c>
      <c r="R14" s="842"/>
      <c r="S14" s="801"/>
    </row>
    <row r="15" spans="1:19" s="1683" customFormat="1" ht="13.5">
      <c r="A15" s="801"/>
      <c r="B15" s="802"/>
      <c r="C15" s="745" t="s">
        <v>485</v>
      </c>
      <c r="D15" s="1661">
        <f>'Revenues (Old)'!D15-'Expenses (Old)'!D15</f>
        <v>33</v>
      </c>
      <c r="E15" s="1585">
        <f>'Revenues (Old)'!E15-'Expenses (Old)'!E15</f>
        <v>21</v>
      </c>
      <c r="F15" s="1587">
        <f>'Revenues (Old)'!F15-'Expenses (Old)'!F15</f>
        <v>12</v>
      </c>
      <c r="G15" s="774"/>
      <c r="H15" s="1038">
        <f t="shared" si="1"/>
        <v>-0.15384615384615385</v>
      </c>
      <c r="I15" s="599">
        <f t="shared" si="2"/>
        <v>0.3999999999999999</v>
      </c>
      <c r="J15" s="774"/>
      <c r="K15" s="1651">
        <f t="shared" si="3"/>
        <v>90</v>
      </c>
      <c r="L15" s="1623"/>
      <c r="M15" s="1626">
        <f>'Revenues (Old)'!M15-'Expenses (Old)'!M15</f>
        <v>28</v>
      </c>
      <c r="N15" s="1626">
        <f>'Revenues (Old)'!N15-'Expenses (Old)'!N15</f>
        <v>23</v>
      </c>
      <c r="O15" s="1635">
        <f t="shared" si="4"/>
        <v>39</v>
      </c>
      <c r="P15" s="1625">
        <f>'Revenues (Old)'!P15-'Expenses (Old)'!P15</f>
        <v>15</v>
      </c>
      <c r="Q15" s="1587">
        <f>'Revenues (Old)'!Q15-'Expenses (Old)'!Q15</f>
        <v>24</v>
      </c>
      <c r="R15" s="842"/>
      <c r="S15" s="801"/>
    </row>
    <row r="16" spans="1:19" s="1683" customFormat="1" ht="13.5">
      <c r="A16" s="801"/>
      <c r="B16" s="802"/>
      <c r="C16" s="743" t="s">
        <v>488</v>
      </c>
      <c r="D16" s="1661">
        <f>'Revenues (Old)'!D16-'Expenses (Old)'!D16</f>
        <v>4</v>
      </c>
      <c r="E16" s="1585">
        <f>'Revenues (Old)'!E16-'Expenses (Old)'!E16</f>
        <v>3</v>
      </c>
      <c r="F16" s="1586">
        <f>'Revenues (Old)'!F16-'Expenses (Old)'!F16</f>
        <v>1</v>
      </c>
      <c r="G16" s="774"/>
      <c r="H16" s="1038" t="s">
        <v>589</v>
      </c>
      <c r="I16" s="599" t="s">
        <v>589</v>
      </c>
      <c r="J16" s="774"/>
      <c r="K16" s="1651">
        <f t="shared" si="3"/>
        <v>-15</v>
      </c>
      <c r="L16" s="1623"/>
      <c r="M16" s="1624">
        <f>'Revenues (Old)'!M16-'Expenses (Old)'!M16</f>
        <v>1</v>
      </c>
      <c r="N16" s="1624">
        <f>'Revenues (Old)'!N16-'Expenses (Old)'!N16</f>
        <v>-5</v>
      </c>
      <c r="O16" s="1635">
        <f t="shared" si="4"/>
        <v>-11</v>
      </c>
      <c r="P16" s="1625">
        <f>'Revenues (Old)'!P16-'Expenses (Old)'!P16</f>
        <v>-1</v>
      </c>
      <c r="Q16" s="1586">
        <f>'Revenues (Old)'!Q16-'Expenses (Old)'!Q16</f>
        <v>-10</v>
      </c>
      <c r="R16" s="842"/>
      <c r="S16" s="801"/>
    </row>
    <row r="17" spans="1:19" ht="13.5">
      <c r="A17" s="792"/>
      <c r="B17" s="798"/>
      <c r="C17" s="730" t="s">
        <v>72</v>
      </c>
      <c r="D17" s="1662">
        <f>'Revenues (Old)'!D17-'Expenses (Old)'!D17</f>
        <v>-3</v>
      </c>
      <c r="E17" s="1584">
        <f>'Revenues (Old)'!E17-'Expenses (Old)'!E17</f>
        <v>0</v>
      </c>
      <c r="F17" s="1577">
        <f>'Revenues (Old)'!F17-'Expenses (Old)'!F17</f>
        <v>-3</v>
      </c>
      <c r="G17" s="765"/>
      <c r="H17" s="981">
        <f t="shared" si="1"/>
        <v>-0.8695652173913043</v>
      </c>
      <c r="I17" s="982">
        <f t="shared" si="2"/>
        <v>-1</v>
      </c>
      <c r="J17" s="765"/>
      <c r="K17" s="1650">
        <f t="shared" si="3"/>
        <v>-32</v>
      </c>
      <c r="L17" s="1619"/>
      <c r="M17" s="1620">
        <f>'Revenues (Old)'!M17-'Expenses (Old)'!M17</f>
        <v>-3</v>
      </c>
      <c r="N17" s="1620">
        <f>'Revenues (Old)'!N17-'Expenses (Old)'!N17</f>
        <v>-6</v>
      </c>
      <c r="O17" s="1634">
        <f t="shared" si="4"/>
        <v>-23</v>
      </c>
      <c r="P17" s="1576">
        <f>'Revenues (Old)'!P17-'Expenses (Old)'!P17</f>
        <v>-11</v>
      </c>
      <c r="Q17" s="1577">
        <f>'Revenues (Old)'!Q17-'Expenses (Old)'!Q17</f>
        <v>-12</v>
      </c>
      <c r="R17" s="771"/>
      <c r="S17" s="792"/>
    </row>
    <row r="18" spans="1:19" ht="14.25">
      <c r="A18" s="799"/>
      <c r="B18" s="800"/>
      <c r="C18" s="800" t="s">
        <v>492</v>
      </c>
      <c r="D18" s="1663">
        <f>SUM(D10:D13)+D17</f>
        <v>1227</v>
      </c>
      <c r="E18" s="1593">
        <f>SUM(E10:E13)+E17</f>
        <v>615</v>
      </c>
      <c r="F18" s="1580">
        <f>SUM(F10:F13)+F17</f>
        <v>612</v>
      </c>
      <c r="G18" s="766"/>
      <c r="H18" s="1004">
        <f>D18/O18-1</f>
        <v>0.17191977077363907</v>
      </c>
      <c r="I18" s="1216">
        <f>E18/P18-1</f>
        <v>0.09042553191489366</v>
      </c>
      <c r="J18" s="766"/>
      <c r="K18" s="1580">
        <f>SUM(K10:K13)+K17</f>
        <v>2195</v>
      </c>
      <c r="L18" s="1580"/>
      <c r="M18" s="1580">
        <f>SUM(M10:M13)+M17</f>
        <v>582</v>
      </c>
      <c r="N18" s="1580">
        <f>SUM(N10:N13)+N17</f>
        <v>566</v>
      </c>
      <c r="O18" s="1658">
        <f>SUM(O10:O13)+O17</f>
        <v>1047</v>
      </c>
      <c r="P18" s="1579">
        <f>SUM(P10:P13)+P17</f>
        <v>564</v>
      </c>
      <c r="Q18" s="1580">
        <f>SUM(Q10:Q13)+Q17</f>
        <v>483</v>
      </c>
      <c r="R18" s="776"/>
      <c r="S18" s="799"/>
    </row>
    <row r="19" spans="1:19" ht="13.5">
      <c r="A19" s="792"/>
      <c r="B19" s="798"/>
      <c r="C19" s="722"/>
      <c r="D19" s="1664"/>
      <c r="E19" s="1665"/>
      <c r="F19" s="1599"/>
      <c r="G19" s="771"/>
      <c r="H19" s="786"/>
      <c r="I19" s="778"/>
      <c r="J19" s="771"/>
      <c r="K19" s="1599"/>
      <c r="L19" s="1599"/>
      <c r="M19" s="1599"/>
      <c r="N19" s="1599"/>
      <c r="O19" s="1598"/>
      <c r="P19" s="1660"/>
      <c r="Q19" s="1599"/>
      <c r="R19" s="771"/>
      <c r="S19" s="792"/>
    </row>
    <row r="20" spans="1:19" ht="14.25">
      <c r="A20" s="799"/>
      <c r="B20" s="800"/>
      <c r="C20" s="800" t="s">
        <v>56</v>
      </c>
      <c r="D20" s="1666">
        <f>'Revenues (Old)'!D20-'Expenses (Old)'!D20</f>
        <v>-25</v>
      </c>
      <c r="E20" s="1667">
        <f>'Revenues (Old)'!E20-'Expenses (Old)'!E20</f>
        <v>-8</v>
      </c>
      <c r="F20" s="1596">
        <f>'Revenues (Old)'!F20-'Expenses (Old)'!F20</f>
        <v>-17</v>
      </c>
      <c r="G20" s="767"/>
      <c r="H20" s="946">
        <f>D20/O20-1</f>
        <v>0.04166666666666674</v>
      </c>
      <c r="I20" s="598">
        <f>E20/P20-1</f>
        <v>-0.19999999999999996</v>
      </c>
      <c r="J20" s="767"/>
      <c r="K20" s="1652">
        <f>SUM(M20:N20)+SUM(P20:Q20)</f>
        <v>-62</v>
      </c>
      <c r="L20" s="1627"/>
      <c r="M20" s="1631">
        <f>'Revenues (Old)'!M20-'Expenses (Old)'!M20</f>
        <v>-26</v>
      </c>
      <c r="N20" s="1632">
        <f>'Revenues (Old)'!N20-'Expenses (Old)'!N20</f>
        <v>-12</v>
      </c>
      <c r="O20" s="1645">
        <f>SUM(P20:Q20)</f>
        <v>-24</v>
      </c>
      <c r="P20" s="1594">
        <f>'Revenues (Old)'!P20-'Expenses (Old)'!P20</f>
        <v>-10</v>
      </c>
      <c r="Q20" s="1596">
        <f>'Revenues (Old)'!Q20-'Expenses (Old)'!Q20</f>
        <v>-14</v>
      </c>
      <c r="R20" s="776"/>
      <c r="S20" s="799"/>
    </row>
    <row r="21" spans="1:19" ht="14.25">
      <c r="A21" s="799"/>
      <c r="B21" s="800"/>
      <c r="C21" s="800"/>
      <c r="D21" s="1668"/>
      <c r="E21" s="1669"/>
      <c r="F21" s="1599"/>
      <c r="G21" s="771"/>
      <c r="H21" s="786"/>
      <c r="I21" s="780"/>
      <c r="J21" s="771"/>
      <c r="K21" s="1599"/>
      <c r="L21" s="1599"/>
      <c r="M21" s="1599"/>
      <c r="N21" s="1599"/>
      <c r="O21" s="1598"/>
      <c r="P21" s="1582"/>
      <c r="Q21" s="1599"/>
      <c r="R21" s="771"/>
      <c r="S21" s="799"/>
    </row>
    <row r="22" spans="1:19" ht="14.25">
      <c r="A22" s="792"/>
      <c r="B22" s="798"/>
      <c r="C22" s="800" t="s">
        <v>74</v>
      </c>
      <c r="D22" s="1646">
        <f>D8+D18+D20</f>
        <v>1632</v>
      </c>
      <c r="E22" s="1647">
        <f>E8+E18+E20</f>
        <v>839</v>
      </c>
      <c r="F22" s="1648">
        <f>F8+F18+F20</f>
        <v>793</v>
      </c>
      <c r="G22" s="1208"/>
      <c r="H22" s="992">
        <f>D22/O22-1</f>
        <v>0.18777292576419224</v>
      </c>
      <c r="I22" s="507">
        <f>E22/P22-1</f>
        <v>0.1307277628032344</v>
      </c>
      <c r="J22" s="1208"/>
      <c r="K22" s="1654">
        <f>K8+K18+K20</f>
        <v>2850</v>
      </c>
      <c r="L22" s="1621"/>
      <c r="M22" s="1655">
        <f>M8+M18+M20</f>
        <v>724</v>
      </c>
      <c r="N22" s="1656">
        <f>N8+N18+N20</f>
        <v>752</v>
      </c>
      <c r="O22" s="1646">
        <f>O8+O18+O20</f>
        <v>1374</v>
      </c>
      <c r="P22" s="1647">
        <f>P8+P18+P20</f>
        <v>742</v>
      </c>
      <c r="Q22" s="1648">
        <f>Q8+Q18+Q20</f>
        <v>632</v>
      </c>
      <c r="R22" s="776"/>
      <c r="S22" s="792"/>
    </row>
    <row r="23" spans="1:19" ht="14.25">
      <c r="A23" s="792"/>
      <c r="B23" s="798"/>
      <c r="C23" s="800"/>
      <c r="D23" s="807"/>
      <c r="E23" s="805"/>
      <c r="F23" s="800"/>
      <c r="G23" s="803"/>
      <c r="H23" s="807"/>
      <c r="I23" s="806"/>
      <c r="J23" s="803"/>
      <c r="K23" s="800"/>
      <c r="L23" s="803"/>
      <c r="M23" s="800"/>
      <c r="N23" s="800"/>
      <c r="O23" s="807"/>
      <c r="P23" s="805"/>
      <c r="Q23" s="800"/>
      <c r="R23" s="803"/>
      <c r="S23" s="792"/>
    </row>
    <row r="24" spans="1:19" ht="9" customHeight="1">
      <c r="A24" s="792"/>
      <c r="B24" s="793"/>
      <c r="C24" s="794"/>
      <c r="D24" s="794"/>
      <c r="E24" s="794"/>
      <c r="F24" s="794"/>
      <c r="G24" s="794"/>
      <c r="H24" s="794"/>
      <c r="I24" s="795"/>
      <c r="J24" s="794"/>
      <c r="K24" s="794"/>
      <c r="L24" s="794"/>
      <c r="M24" s="794"/>
      <c r="N24" s="794"/>
      <c r="O24" s="794"/>
      <c r="P24" s="794"/>
      <c r="Q24" s="794"/>
      <c r="R24" s="794"/>
      <c r="S24" s="792"/>
    </row>
    <row r="25" spans="1:19" ht="13.5">
      <c r="A25" s="809"/>
      <c r="B25" s="755"/>
      <c r="C25" s="756"/>
      <c r="D25" s="760"/>
      <c r="E25" s="756"/>
      <c r="F25" s="756"/>
      <c r="G25" s="756"/>
      <c r="H25" s="756"/>
      <c r="I25" s="810"/>
      <c r="J25" s="756"/>
      <c r="K25" s="756"/>
      <c r="L25" s="756"/>
      <c r="M25" s="756"/>
      <c r="N25" s="756"/>
      <c r="O25" s="760"/>
      <c r="P25" s="756"/>
      <c r="Q25" s="756"/>
      <c r="R25" s="760"/>
      <c r="S25" s="811"/>
    </row>
    <row r="26" spans="1:19" ht="9" customHeight="1">
      <c r="A26" s="792"/>
      <c r="B26" s="793"/>
      <c r="C26" s="794"/>
      <c r="D26" s="794"/>
      <c r="E26" s="794"/>
      <c r="F26" s="794"/>
      <c r="G26" s="794"/>
      <c r="H26" s="794"/>
      <c r="I26" s="795"/>
      <c r="J26" s="794"/>
      <c r="K26" s="794"/>
      <c r="L26" s="794"/>
      <c r="M26" s="794"/>
      <c r="N26" s="794"/>
      <c r="O26" s="794"/>
      <c r="P26" s="794"/>
      <c r="Q26" s="794"/>
      <c r="R26" s="794"/>
      <c r="S26" s="792"/>
    </row>
    <row r="27" spans="1:19" ht="15.75">
      <c r="A27" s="796"/>
      <c r="B27" s="715"/>
      <c r="C27" s="124" t="s">
        <v>68</v>
      </c>
      <c r="D27" s="718" t="s">
        <v>554</v>
      </c>
      <c r="E27" s="162" t="s">
        <v>552</v>
      </c>
      <c r="F27" s="719" t="s">
        <v>416</v>
      </c>
      <c r="G27" s="717"/>
      <c r="H27" s="718"/>
      <c r="I27" s="868"/>
      <c r="J27" s="717"/>
      <c r="K27" s="719">
        <v>2009</v>
      </c>
      <c r="L27" s="717"/>
      <c r="M27" s="719" t="s">
        <v>396</v>
      </c>
      <c r="N27" s="719" t="s">
        <v>382</v>
      </c>
      <c r="O27" s="718" t="s">
        <v>553</v>
      </c>
      <c r="P27" s="162" t="s">
        <v>370</v>
      </c>
      <c r="Q27" s="719" t="s">
        <v>162</v>
      </c>
      <c r="R27" s="840"/>
      <c r="S27" s="796"/>
    </row>
    <row r="28" spans="1:19" ht="15.75">
      <c r="A28" s="796"/>
      <c r="B28" s="715"/>
      <c r="C28" s="1766" t="s">
        <v>75</v>
      </c>
      <c r="D28" s="718"/>
      <c r="E28" s="716"/>
      <c r="F28" s="722"/>
      <c r="G28" s="721"/>
      <c r="H28" s="718"/>
      <c r="I28" s="869"/>
      <c r="J28" s="721"/>
      <c r="K28" s="719"/>
      <c r="L28" s="721"/>
      <c r="M28" s="719"/>
      <c r="N28" s="722"/>
      <c r="O28" s="718"/>
      <c r="P28" s="716"/>
      <c r="Q28" s="722"/>
      <c r="R28" s="722"/>
      <c r="S28" s="796"/>
    </row>
    <row r="29" spans="1:19" ht="13.5">
      <c r="A29" s="792"/>
      <c r="B29" s="798"/>
      <c r="C29" s="819"/>
      <c r="D29" s="821"/>
      <c r="E29" s="726"/>
      <c r="F29" s="822"/>
      <c r="G29" s="820"/>
      <c r="H29" s="821"/>
      <c r="I29" s="726"/>
      <c r="J29" s="820"/>
      <c r="K29" s="822"/>
      <c r="L29" s="820"/>
      <c r="M29" s="822"/>
      <c r="N29" s="822"/>
      <c r="O29" s="821"/>
      <c r="P29" s="726"/>
      <c r="Q29" s="822"/>
      <c r="R29" s="820"/>
      <c r="S29" s="792"/>
    </row>
    <row r="30" spans="1:19" ht="13.5">
      <c r="A30" s="792"/>
      <c r="B30" s="729"/>
      <c r="C30" s="730" t="s">
        <v>49</v>
      </c>
      <c r="D30" s="983">
        <f>D5/'Revenues (Old)'!D5</f>
        <v>0.22533418204964992</v>
      </c>
      <c r="E30" s="823">
        <f>E5/'Revenues (Old)'!E5</f>
        <v>0.2328767123287671</v>
      </c>
      <c r="F30" s="1165">
        <f>F5/'Revenues (Old)'!F5</f>
        <v>0.21744791666666666</v>
      </c>
      <c r="G30" s="824"/>
      <c r="H30" s="987"/>
      <c r="I30" s="224"/>
      <c r="J30" s="824"/>
      <c r="K30" s="1167">
        <f>K5/'Revenues (Old)'!K5</f>
        <v>0.2027664256523106</v>
      </c>
      <c r="L30" s="824"/>
      <c r="M30" s="825">
        <f>M5/'Revenues (Old)'!M5</f>
        <v>0.19469026548672566</v>
      </c>
      <c r="N30" s="825">
        <f>N5/'Revenues (Old)'!N5</f>
        <v>0.21367521367521367</v>
      </c>
      <c r="O30" s="983">
        <f>O5/'Revenues (Old)'!O5</f>
        <v>0.2011457670273711</v>
      </c>
      <c r="P30" s="823">
        <f>P5/'Revenues (Old)'!P5</f>
        <v>0.20451693851944794</v>
      </c>
      <c r="Q30" s="1165">
        <f>Q5/'Revenues (Old)'!Q5</f>
        <v>0.19767441860465115</v>
      </c>
      <c r="R30" s="831"/>
      <c r="S30" s="792"/>
    </row>
    <row r="31" spans="1:19" ht="13.5">
      <c r="A31" s="792"/>
      <c r="B31" s="729"/>
      <c r="C31" s="730" t="s">
        <v>50</v>
      </c>
      <c r="D31" s="983">
        <f>D6/'Revenues (Old)'!D6</f>
        <v>0.21836228287841192</v>
      </c>
      <c r="E31" s="823">
        <f>E6/'Revenues (Old)'!E6</f>
        <v>0.24875621890547264</v>
      </c>
      <c r="F31" s="1165">
        <f>F6/'Revenues (Old)'!F6</f>
        <v>0.18811881188118812</v>
      </c>
      <c r="G31" s="824"/>
      <c r="H31" s="987"/>
      <c r="I31" s="224"/>
      <c r="J31" s="824"/>
      <c r="K31" s="1167">
        <f>K6/'Revenues (Old)'!K6</f>
        <v>0.1546134663341646</v>
      </c>
      <c r="L31" s="824"/>
      <c r="M31" s="825">
        <f>M6/'Revenues (Old)'!M6</f>
        <v>0.14009661835748793</v>
      </c>
      <c r="N31" s="825">
        <f>N6/'Revenues (Old)'!N6</f>
        <v>0.155</v>
      </c>
      <c r="O31" s="983">
        <f>O6/'Revenues (Old)'!O6</f>
        <v>0.1620253164556962</v>
      </c>
      <c r="P31" s="823">
        <f>P6/'Revenues (Old)'!P6</f>
        <v>0.18137254901960784</v>
      </c>
      <c r="Q31" s="1165">
        <f>Q6/'Revenues (Old)'!Q6</f>
        <v>0.14136125654450263</v>
      </c>
      <c r="R31" s="831"/>
      <c r="S31" s="792"/>
    </row>
    <row r="32" spans="1:19" ht="13.5">
      <c r="A32" s="792"/>
      <c r="B32" s="729"/>
      <c r="C32" s="730" t="s">
        <v>67</v>
      </c>
      <c r="D32" s="983">
        <f>D7/'Revenues (Old)'!D7</f>
        <v>-0.19047619047619047</v>
      </c>
      <c r="E32" s="823">
        <f>E7/'Revenues (Old)'!E7</f>
        <v>-0.14705882352941177</v>
      </c>
      <c r="F32" s="1165">
        <f>F7/'Revenues (Old)'!F7</f>
        <v>-0.2413793103448276</v>
      </c>
      <c r="G32" s="824"/>
      <c r="H32" s="987"/>
      <c r="I32" s="224"/>
      <c r="J32" s="824"/>
      <c r="K32" s="1167">
        <f>K7/'Revenues (Old)'!K7</f>
        <v>-0.5473684210526316</v>
      </c>
      <c r="L32" s="824"/>
      <c r="M32" s="825">
        <f>M7/'Revenues (Old)'!M7</f>
        <v>-0.4838709677419355</v>
      </c>
      <c r="N32" s="825">
        <f>N7/'Revenues (Old)'!N7</f>
        <v>-0.32</v>
      </c>
      <c r="O32" s="983">
        <f>O7/'Revenues (Old)'!O7</f>
        <v>-0.7435897435897436</v>
      </c>
      <c r="P32" s="823">
        <f>P7/'Revenues (Old)'!P7</f>
        <v>-0.5217391304347826</v>
      </c>
      <c r="Q32" s="1165">
        <f>Q7/'Revenues (Old)'!Q7</f>
        <v>-1.0625</v>
      </c>
      <c r="R32" s="831"/>
      <c r="S32" s="792"/>
    </row>
    <row r="33" spans="1:19" ht="14.25">
      <c r="A33" s="799"/>
      <c r="B33" s="800"/>
      <c r="C33" s="800" t="s">
        <v>52</v>
      </c>
      <c r="D33" s="1217">
        <f>D8/'Revenues (Old)'!D8</f>
        <v>0.2110947471772214</v>
      </c>
      <c r="E33" s="1218">
        <f>E8/'Revenues (Old)'!E8</f>
        <v>0.22350674373795762</v>
      </c>
      <c r="F33" s="827">
        <f>F8/'Revenues (Old)'!F8</f>
        <v>0.1981981981981982</v>
      </c>
      <c r="G33" s="1219"/>
      <c r="H33" s="1220"/>
      <c r="I33" s="412"/>
      <c r="J33" s="1219"/>
      <c r="K33" s="1221">
        <f>K8/'Revenues (Old)'!K8</f>
        <v>0.1758214811181952</v>
      </c>
      <c r="L33" s="1219"/>
      <c r="M33" s="827">
        <f>M8/'Revenues (Old)'!M8</f>
        <v>0.16326530612244897</v>
      </c>
      <c r="N33" s="827">
        <f>N8/'Revenues (Old)'!N8</f>
        <v>0.1896551724137931</v>
      </c>
      <c r="O33" s="1217">
        <f>O8/'Revenues (Old)'!O8</f>
        <v>0.17506234413965088</v>
      </c>
      <c r="P33" s="1218">
        <f>P8/'Revenues (Old)'!P8</f>
        <v>0.18359375</v>
      </c>
      <c r="Q33" s="827">
        <f>Q8/'Revenues (Old)'!Q8</f>
        <v>0.16615698267074414</v>
      </c>
      <c r="R33" s="832"/>
      <c r="S33" s="799"/>
    </row>
    <row r="34" spans="1:19" ht="13.5">
      <c r="A34" s="792"/>
      <c r="B34" s="798"/>
      <c r="C34" s="722"/>
      <c r="D34" s="984"/>
      <c r="E34" s="769"/>
      <c r="F34" s="830"/>
      <c r="G34" s="828"/>
      <c r="H34" s="829"/>
      <c r="I34" s="769"/>
      <c r="J34" s="828"/>
      <c r="K34" s="830"/>
      <c r="L34" s="828"/>
      <c r="M34" s="830"/>
      <c r="N34" s="830"/>
      <c r="O34" s="984"/>
      <c r="P34" s="769"/>
      <c r="Q34" s="830"/>
      <c r="R34" s="828"/>
      <c r="S34" s="792"/>
    </row>
    <row r="35" spans="1:19" ht="13.5">
      <c r="A35" s="792"/>
      <c r="B35" s="798"/>
      <c r="C35" s="730" t="s">
        <v>53</v>
      </c>
      <c r="D35" s="983">
        <f>D10/'Revenues (Old)'!D10</f>
        <v>0.22307299642674835</v>
      </c>
      <c r="E35" s="823">
        <f>E10/'Revenues (Old)'!E10</f>
        <v>0.23333333333333334</v>
      </c>
      <c r="F35" s="1165">
        <f>F10/'Revenues (Old)'!F10</f>
        <v>0.21259029927760578</v>
      </c>
      <c r="G35" s="824"/>
      <c r="H35" s="987"/>
      <c r="I35" s="224"/>
      <c r="J35" s="824"/>
      <c r="K35" s="1167">
        <f>K10/'Revenues (Old)'!K10</f>
        <v>0.1811965811965812</v>
      </c>
      <c r="L35" s="824"/>
      <c r="M35" s="825">
        <f>M10/'Revenues (Old)'!M10</f>
        <v>0.18227091633466136</v>
      </c>
      <c r="N35" s="825">
        <f>N10/'Revenues (Old)'!N10</f>
        <v>0.18664047151277013</v>
      </c>
      <c r="O35" s="983">
        <f>O10/'Revenues (Old)'!O10</f>
        <v>0.17800289435600578</v>
      </c>
      <c r="P35" s="823">
        <f>P10/'Revenues (Old)'!P10</f>
        <v>0.1948176583493282</v>
      </c>
      <c r="Q35" s="1165">
        <f>Q10/'Revenues (Old)'!Q10</f>
        <v>0.16100872938894278</v>
      </c>
      <c r="R35" s="831"/>
      <c r="S35" s="792"/>
    </row>
    <row r="36" spans="1:19" ht="13.5">
      <c r="A36" s="792"/>
      <c r="B36" s="798"/>
      <c r="C36" s="730" t="s">
        <v>54</v>
      </c>
      <c r="D36" s="983">
        <f>D11/'Revenues (Old)'!D11</f>
        <v>0.30210016155088854</v>
      </c>
      <c r="E36" s="823">
        <f>E11/'Revenues (Old)'!E11</f>
        <v>0.28807947019867547</v>
      </c>
      <c r="F36" s="1165">
        <f>F11/'Revenues (Old)'!F11</f>
        <v>0.31545741324921134</v>
      </c>
      <c r="G36" s="824"/>
      <c r="H36" s="987"/>
      <c r="I36" s="224"/>
      <c r="J36" s="824"/>
      <c r="K36" s="1167">
        <f>K11/'Revenues (Old)'!K11</f>
        <v>0.2862304295463669</v>
      </c>
      <c r="L36" s="824"/>
      <c r="M36" s="825">
        <f>M11/'Revenues (Old)'!M11</f>
        <v>0.27724358974358976</v>
      </c>
      <c r="N36" s="825">
        <f>N11/'Revenues (Old)'!N11</f>
        <v>0.2857142857142857</v>
      </c>
      <c r="O36" s="983">
        <f>O11/'Revenues (Old)'!O11</f>
        <v>0.2909090909090909</v>
      </c>
      <c r="P36" s="823">
        <f>P11/'Revenues (Old)'!P11</f>
        <v>0.30269413629160064</v>
      </c>
      <c r="Q36" s="1165">
        <f>Q11/'Revenues (Old)'!Q11</f>
        <v>0.27917981072555204</v>
      </c>
      <c r="R36" s="831"/>
      <c r="S36" s="792"/>
    </row>
    <row r="37" spans="1:19" ht="13.5">
      <c r="A37" s="792"/>
      <c r="B37" s="798"/>
      <c r="C37" s="730" t="s">
        <v>491</v>
      </c>
      <c r="D37" s="983">
        <f>D12/'Revenues (Old)'!D12</f>
        <v>-0.0063025210084033615</v>
      </c>
      <c r="E37" s="823">
        <f>E12/'Revenues (Old)'!E12</f>
        <v>0.0020920502092050207</v>
      </c>
      <c r="F37" s="1165">
        <f>F12/'Revenues (Old)'!F12</f>
        <v>-0.014767932489451477</v>
      </c>
      <c r="G37" s="824"/>
      <c r="H37" s="987"/>
      <c r="I37" s="224"/>
      <c r="J37" s="824"/>
      <c r="K37" s="1167">
        <f>K12/'Revenues (Old)'!K12</f>
        <v>-0.04291845493562232</v>
      </c>
      <c r="L37" s="824"/>
      <c r="M37" s="825">
        <f>M12/'Revenues (Old)'!M12</f>
        <v>0.00186219739292365</v>
      </c>
      <c r="N37" s="825">
        <f>N12/'Revenues (Old)'!N12</f>
        <v>-0.008213552361396304</v>
      </c>
      <c r="O37" s="983">
        <f>O12/'Revenues (Old)'!O12</f>
        <v>-0.08108108108108109</v>
      </c>
      <c r="P37" s="823">
        <f>P12/'Revenues (Old)'!P12</f>
        <v>-0.05273069679849341</v>
      </c>
      <c r="Q37" s="1165">
        <f>Q12/'Revenues (Old)'!Q12</f>
        <v>-0.1088560885608856</v>
      </c>
      <c r="R37" s="831"/>
      <c r="S37" s="792"/>
    </row>
    <row r="38" spans="1:19" ht="13.5">
      <c r="A38" s="792"/>
      <c r="B38" s="798"/>
      <c r="C38" s="730" t="s">
        <v>55</v>
      </c>
      <c r="D38" s="983">
        <f>D13/'Revenues (Old)'!D13</f>
        <v>0.24079320113314448</v>
      </c>
      <c r="E38" s="939">
        <f>E13/'Revenues (Old)'!E13</f>
        <v>0.23145071982281284</v>
      </c>
      <c r="F38" s="1165">
        <f>F13/'Revenues (Old)'!F13</f>
        <v>0.2505800464037123</v>
      </c>
      <c r="G38" s="824"/>
      <c r="H38" s="987"/>
      <c r="I38" s="224"/>
      <c r="J38" s="824"/>
      <c r="K38" s="1167">
        <f>K13/'Revenues (Old)'!K13</f>
        <v>0.24920497253541485</v>
      </c>
      <c r="L38" s="824"/>
      <c r="M38" s="825">
        <f>M13/'Revenues (Old)'!M13</f>
        <v>0.2660443407234539</v>
      </c>
      <c r="N38" s="825">
        <f>N13/'Revenues (Old)'!N13</f>
        <v>0.25355450236966826</v>
      </c>
      <c r="O38" s="983">
        <f>O13/'Revenues (Old)'!O13</f>
        <v>0.23890784982935154</v>
      </c>
      <c r="P38" s="823">
        <f>P13/'Revenues (Old)'!P13</f>
        <v>0.24274099883855982</v>
      </c>
      <c r="Q38" s="1165">
        <f>Q13/'Revenues (Old)'!Q13</f>
        <v>0.23522853957636566</v>
      </c>
      <c r="R38" s="831"/>
      <c r="S38" s="792"/>
    </row>
    <row r="39" spans="1:19" ht="14.25">
      <c r="A39" s="799"/>
      <c r="B39" s="800"/>
      <c r="C39" s="800" t="s">
        <v>492</v>
      </c>
      <c r="D39" s="1222">
        <f>D18/'Revenues (Old)'!D18</f>
        <v>0.2649535737421723</v>
      </c>
      <c r="E39" s="1223">
        <f>E18/'Revenues (Old)'!E18</f>
        <v>0.2629328772979906</v>
      </c>
      <c r="F39" s="827">
        <f>F18/'Revenues (Old)'!F18</f>
        <v>0.2670157068062827</v>
      </c>
      <c r="G39" s="827"/>
      <c r="H39" s="1220"/>
      <c r="I39" s="1218"/>
      <c r="J39" s="827"/>
      <c r="K39" s="827">
        <f>K18/'Revenues (Old)'!K18</f>
        <v>0.2323980942297512</v>
      </c>
      <c r="L39" s="827"/>
      <c r="M39" s="827">
        <f>M18/'Revenues (Old)'!M18</f>
        <v>0.24776500638569604</v>
      </c>
      <c r="N39" s="827">
        <f>N18/'Revenues (Old)'!N18</f>
        <v>0.24716157205240175</v>
      </c>
      <c r="O39" s="1217">
        <f>O18/'Revenues (Old)'!O18</f>
        <v>0.21785268414481898</v>
      </c>
      <c r="P39" s="1218">
        <f>P18/'Revenues (Old)'!P18</f>
        <v>0.23568742164646886</v>
      </c>
      <c r="Q39" s="827">
        <f>Q18/'Revenues (Old)'!Q18</f>
        <v>0.20016576875259012</v>
      </c>
      <c r="R39" s="832"/>
      <c r="S39" s="799"/>
    </row>
    <row r="40" spans="1:19" ht="13.5">
      <c r="A40" s="792"/>
      <c r="B40" s="798"/>
      <c r="C40" s="722"/>
      <c r="D40" s="1032"/>
      <c r="E40" s="1033"/>
      <c r="F40" s="831"/>
      <c r="G40" s="831"/>
      <c r="H40" s="833"/>
      <c r="I40" s="778"/>
      <c r="J40" s="831"/>
      <c r="K40" s="831"/>
      <c r="L40" s="831"/>
      <c r="M40" s="831"/>
      <c r="N40" s="831"/>
      <c r="O40" s="984"/>
      <c r="P40" s="769"/>
      <c r="Q40" s="831"/>
      <c r="R40" s="831"/>
      <c r="S40" s="792"/>
    </row>
    <row r="41" spans="1:35" ht="14.25">
      <c r="A41" s="799"/>
      <c r="B41" s="800"/>
      <c r="C41" s="800" t="s">
        <v>56</v>
      </c>
      <c r="D41" s="1085">
        <f>D20/'Revenues (Old)'!D20</f>
        <v>-0.5</v>
      </c>
      <c r="E41" s="1034">
        <f>E20/'Revenues (Old)'!E20</f>
        <v>-0.3333333333333333</v>
      </c>
      <c r="F41" s="1166">
        <f>F20/'Revenues (Old)'!F20</f>
        <v>-0.6538461538461539</v>
      </c>
      <c r="G41" s="826"/>
      <c r="H41" s="829"/>
      <c r="I41" s="580"/>
      <c r="J41" s="826"/>
      <c r="K41" s="1168">
        <f>K20/'Revenues (Old)'!K20</f>
        <v>-0.43356643356643354</v>
      </c>
      <c r="L41" s="826"/>
      <c r="M41" s="843">
        <f>M20/'Revenues (Old)'!M20</f>
        <v>-0.7878787878787878</v>
      </c>
      <c r="N41" s="835">
        <f>N20/'Revenues (Old)'!N20</f>
        <v>-0.35294117647058826</v>
      </c>
      <c r="O41" s="985">
        <f>O20/'Revenues (Old)'!O20</f>
        <v>-0.3157894736842105</v>
      </c>
      <c r="P41" s="834">
        <f>P20/'Revenues (Old)'!P20</f>
        <v>-0.2777777777777778</v>
      </c>
      <c r="Q41" s="1166">
        <f>Q20/'Revenues (Old)'!Q20</f>
        <v>-0.35</v>
      </c>
      <c r="R41" s="832"/>
      <c r="S41" s="799"/>
      <c r="AB41" s="791"/>
      <c r="AC41" s="791"/>
      <c r="AD41" s="791"/>
      <c r="AE41" s="791"/>
      <c r="AF41" s="791"/>
      <c r="AG41" s="791"/>
      <c r="AH41" s="791"/>
      <c r="AI41" s="791"/>
    </row>
    <row r="42" spans="1:35" ht="13.5">
      <c r="A42" s="792"/>
      <c r="B42" s="798"/>
      <c r="C42" s="722"/>
      <c r="D42" s="1032"/>
      <c r="E42" s="1033"/>
      <c r="F42" s="831"/>
      <c r="G42" s="831"/>
      <c r="H42" s="833"/>
      <c r="I42" s="780"/>
      <c r="J42" s="831"/>
      <c r="K42" s="831"/>
      <c r="L42" s="831"/>
      <c r="M42" s="831"/>
      <c r="N42" s="831"/>
      <c r="O42" s="984"/>
      <c r="P42" s="769"/>
      <c r="Q42" s="831"/>
      <c r="R42" s="831"/>
      <c r="S42" s="792"/>
      <c r="AB42" s="791"/>
      <c r="AC42" s="791"/>
      <c r="AD42" s="791"/>
      <c r="AE42" s="791"/>
      <c r="AF42" s="791"/>
      <c r="AG42" s="791"/>
      <c r="AH42" s="791"/>
      <c r="AI42" s="791"/>
    </row>
    <row r="43" spans="1:35" ht="14.25">
      <c r="A43" s="799"/>
      <c r="B43" s="800"/>
      <c r="C43" s="800" t="s">
        <v>76</v>
      </c>
      <c r="D43" s="1224">
        <f>D22/'Revenues (Old)'!D24</f>
        <v>0.24611672447594632</v>
      </c>
      <c r="E43" s="1225">
        <f>E22/'Revenues (Old)'!E24</f>
        <v>0.25014907573047107</v>
      </c>
      <c r="F43" s="1226">
        <f>F22/'Revenues (Old)'!F24</f>
        <v>0.2419896246566982</v>
      </c>
      <c r="G43" s="1219"/>
      <c r="H43" s="1227"/>
      <c r="I43" s="418"/>
      <c r="J43" s="1219"/>
      <c r="K43" s="1228">
        <f>K22/'Revenues (Old)'!K24</f>
        <v>0.2109704641350211</v>
      </c>
      <c r="L43" s="1219"/>
      <c r="M43" s="1229">
        <f>M22/'Revenues (Old)'!M24</f>
        <v>0.21477306437258972</v>
      </c>
      <c r="N43" s="1230">
        <f>N22/'Revenues (Old)'!N24</f>
        <v>0.225758030621435</v>
      </c>
      <c r="O43" s="1231">
        <f>O22/'Revenues (Old)'!O24</f>
        <v>0.20185103569854562</v>
      </c>
      <c r="P43" s="1232">
        <f>P22/'Revenues (Old)'!P24</f>
        <v>0.21753151568454998</v>
      </c>
      <c r="Q43" s="1226">
        <f>Q22/'Revenues (Old)'!Q24</f>
        <v>0.18610129564193167</v>
      </c>
      <c r="R43" s="832"/>
      <c r="S43" s="799"/>
      <c r="U43" s="791"/>
      <c r="V43" s="791"/>
      <c r="W43" s="791"/>
      <c r="X43" s="791"/>
      <c r="AB43" s="791"/>
      <c r="AC43" s="791"/>
      <c r="AD43" s="791"/>
      <c r="AE43" s="791"/>
      <c r="AF43" s="791"/>
      <c r="AG43" s="791"/>
      <c r="AH43" s="791"/>
      <c r="AI43" s="791"/>
    </row>
    <row r="44" spans="1:35" ht="14.25">
      <c r="A44" s="799"/>
      <c r="B44" s="800"/>
      <c r="C44" s="800"/>
      <c r="D44" s="837"/>
      <c r="E44" s="806"/>
      <c r="F44" s="836"/>
      <c r="G44" s="836"/>
      <c r="H44" s="837"/>
      <c r="I44" s="806"/>
      <c r="J44" s="836"/>
      <c r="K44" s="836"/>
      <c r="L44" s="836"/>
      <c r="M44" s="836"/>
      <c r="N44" s="836"/>
      <c r="O44" s="837"/>
      <c r="P44" s="806"/>
      <c r="Q44" s="836"/>
      <c r="R44" s="836"/>
      <c r="S44" s="799"/>
      <c r="U44" s="791"/>
      <c r="V44" s="791"/>
      <c r="W44" s="791"/>
      <c r="X44" s="791"/>
      <c r="AB44" s="791"/>
      <c r="AC44" s="791"/>
      <c r="AD44" s="791"/>
      <c r="AE44" s="791"/>
      <c r="AF44" s="791"/>
      <c r="AG44" s="791"/>
      <c r="AH44" s="791"/>
      <c r="AI44" s="791"/>
    </row>
    <row r="45" spans="1:35" ht="9" customHeight="1">
      <c r="A45" s="792"/>
      <c r="B45" s="793"/>
      <c r="C45" s="794"/>
      <c r="D45" s="794"/>
      <c r="E45" s="794"/>
      <c r="F45" s="794"/>
      <c r="G45" s="794"/>
      <c r="H45" s="794"/>
      <c r="I45" s="795"/>
      <c r="J45" s="794"/>
      <c r="K45" s="794"/>
      <c r="L45" s="794"/>
      <c r="M45" s="794"/>
      <c r="N45" s="794"/>
      <c r="O45" s="794"/>
      <c r="P45" s="794"/>
      <c r="Q45" s="794"/>
      <c r="R45" s="794"/>
      <c r="S45" s="792"/>
      <c r="U45" s="1162"/>
      <c r="V45" s="1163"/>
      <c r="W45" s="1164"/>
      <c r="X45" s="832"/>
      <c r="Y45" s="829"/>
      <c r="Z45" s="580"/>
      <c r="AA45" s="826"/>
      <c r="AB45" s="829"/>
      <c r="AC45" s="1252"/>
      <c r="AD45" s="830"/>
      <c r="AE45" s="1164"/>
      <c r="AF45" s="986"/>
      <c r="AG45" s="1253"/>
      <c r="AH45" s="1164"/>
      <c r="AI45" s="791"/>
    </row>
    <row r="46" spans="1:35" ht="13.5">
      <c r="A46" s="816"/>
      <c r="B46" s="755"/>
      <c r="C46" s="816"/>
      <c r="D46" s="818"/>
      <c r="E46" s="816"/>
      <c r="F46" s="816"/>
      <c r="G46" s="816"/>
      <c r="H46" s="816"/>
      <c r="I46" s="817"/>
      <c r="J46" s="816"/>
      <c r="K46" s="816"/>
      <c r="L46" s="816"/>
      <c r="M46" s="816"/>
      <c r="N46" s="816"/>
      <c r="O46" s="818"/>
      <c r="P46" s="816"/>
      <c r="Q46" s="816"/>
      <c r="R46" s="818"/>
      <c r="S46" s="818"/>
      <c r="U46" s="791"/>
      <c r="V46" s="791"/>
      <c r="W46" s="791"/>
      <c r="X46" s="791"/>
      <c r="AB46" s="791"/>
      <c r="AC46" s="791"/>
      <c r="AD46" s="791"/>
      <c r="AE46" s="791"/>
      <c r="AF46" s="791"/>
      <c r="AG46" s="791"/>
      <c r="AH46" s="791"/>
      <c r="AI46" s="791"/>
    </row>
    <row r="47" spans="1:35" ht="9" customHeight="1">
      <c r="A47" s="792"/>
      <c r="B47" s="793"/>
      <c r="C47" s="794"/>
      <c r="D47" s="794"/>
      <c r="E47" s="794"/>
      <c r="F47" s="794"/>
      <c r="G47" s="794"/>
      <c r="H47" s="794"/>
      <c r="I47" s="795"/>
      <c r="J47" s="794"/>
      <c r="K47" s="794"/>
      <c r="L47" s="794"/>
      <c r="M47" s="794"/>
      <c r="N47" s="794"/>
      <c r="O47" s="794"/>
      <c r="P47" s="794"/>
      <c r="Q47" s="794"/>
      <c r="R47" s="794"/>
      <c r="S47" s="792"/>
      <c r="U47" s="791"/>
      <c r="V47" s="791"/>
      <c r="W47" s="791"/>
      <c r="X47" s="791"/>
      <c r="AB47" s="791"/>
      <c r="AC47" s="791"/>
      <c r="AD47" s="791"/>
      <c r="AE47" s="791"/>
      <c r="AF47" s="791"/>
      <c r="AG47" s="791"/>
      <c r="AH47" s="791"/>
      <c r="AI47" s="791"/>
    </row>
    <row r="48" spans="1:35" ht="15.75">
      <c r="A48" s="796"/>
      <c r="B48" s="715"/>
      <c r="C48" s="124" t="s">
        <v>68</v>
      </c>
      <c r="D48" s="718" t="s">
        <v>554</v>
      </c>
      <c r="E48" s="162" t="s">
        <v>552</v>
      </c>
      <c r="F48" s="719" t="s">
        <v>416</v>
      </c>
      <c r="G48" s="717"/>
      <c r="H48" s="718" t="s">
        <v>555</v>
      </c>
      <c r="I48" s="868" t="s">
        <v>555</v>
      </c>
      <c r="J48" s="717"/>
      <c r="K48" s="719">
        <v>2009</v>
      </c>
      <c r="L48" s="717"/>
      <c r="M48" s="719" t="s">
        <v>396</v>
      </c>
      <c r="N48" s="719" t="s">
        <v>382</v>
      </c>
      <c r="O48" s="718" t="s">
        <v>553</v>
      </c>
      <c r="P48" s="162" t="s">
        <v>370</v>
      </c>
      <c r="Q48" s="719" t="s">
        <v>162</v>
      </c>
      <c r="R48" s="840"/>
      <c r="S48" s="796"/>
      <c r="AB48" s="791"/>
      <c r="AC48" s="791"/>
      <c r="AD48" s="791"/>
      <c r="AE48" s="791"/>
      <c r="AF48" s="791"/>
      <c r="AG48" s="791"/>
      <c r="AH48" s="791"/>
      <c r="AI48" s="791"/>
    </row>
    <row r="49" spans="1:19" ht="14.25">
      <c r="A49" s="792"/>
      <c r="B49" s="798"/>
      <c r="C49" s="1766" t="s">
        <v>77</v>
      </c>
      <c r="D49" s="718"/>
      <c r="E49" s="716"/>
      <c r="F49" s="722"/>
      <c r="G49" s="721"/>
      <c r="H49" s="718" t="s">
        <v>556</v>
      </c>
      <c r="I49" s="869" t="s">
        <v>557</v>
      </c>
      <c r="J49" s="721"/>
      <c r="K49" s="719"/>
      <c r="L49" s="721"/>
      <c r="M49" s="719"/>
      <c r="N49" s="722"/>
      <c r="O49" s="718"/>
      <c r="P49" s="716"/>
      <c r="Q49" s="722"/>
      <c r="R49" s="722"/>
      <c r="S49" s="792"/>
    </row>
    <row r="50" spans="1:19" ht="13.5">
      <c r="A50" s="792"/>
      <c r="B50" s="798"/>
      <c r="C50" s="722"/>
      <c r="D50" s="727"/>
      <c r="E50" s="724"/>
      <c r="F50" s="723"/>
      <c r="G50" s="725"/>
      <c r="H50" s="727"/>
      <c r="I50" s="726"/>
      <c r="J50" s="725"/>
      <c r="K50" s="723"/>
      <c r="L50" s="725"/>
      <c r="M50" s="723"/>
      <c r="N50" s="723"/>
      <c r="O50" s="727"/>
      <c r="P50" s="724"/>
      <c r="Q50" s="723"/>
      <c r="R50" s="725"/>
      <c r="S50" s="792"/>
    </row>
    <row r="51" spans="1:19" ht="13.5">
      <c r="A51" s="792"/>
      <c r="B51" s="798"/>
      <c r="C51" s="730" t="s">
        <v>49</v>
      </c>
      <c r="D51" s="1634">
        <f>SUM(E51:F51)</f>
        <v>666</v>
      </c>
      <c r="E51" s="1584">
        <f>E5+'Expenses (Old)'!E32+'Expenses (Old)'!E58</f>
        <v>345</v>
      </c>
      <c r="F51" s="1577">
        <f>F5+'Expenses (Old)'!F32+'Expenses (Old)'!F58</f>
        <v>321</v>
      </c>
      <c r="G51" s="765"/>
      <c r="H51" s="941">
        <f aca="true" t="shared" si="5" ref="H51:I54">D51/O51-1</f>
        <v>0.016793893129771087</v>
      </c>
      <c r="I51" s="484">
        <f t="shared" si="5"/>
        <v>0.03603603603603611</v>
      </c>
      <c r="J51" s="765"/>
      <c r="K51" s="1650">
        <f>SUM(M51:N51)+SUM(P51:Q51)</f>
        <v>1333</v>
      </c>
      <c r="L51" s="1619"/>
      <c r="M51" s="1620">
        <f>M5+'Expenses (Old)'!M32+'Expenses (Old)'!M58</f>
        <v>331</v>
      </c>
      <c r="N51" s="1620">
        <f>N5+'Expenses (Old)'!N32+'Expenses (Old)'!N58</f>
        <v>347</v>
      </c>
      <c r="O51" s="1634">
        <f>SUM(P51:Q51)</f>
        <v>655</v>
      </c>
      <c r="P51" s="1576">
        <f>P5+'Expenses (Old)'!P32+'Expenses (Old)'!P58</f>
        <v>333</v>
      </c>
      <c r="Q51" s="1577">
        <f>Q5+'Expenses (Old)'!Q32+'Expenses (Old)'!Q58</f>
        <v>322</v>
      </c>
      <c r="R51" s="771"/>
      <c r="S51" s="792"/>
    </row>
    <row r="52" spans="1:19" ht="13.5">
      <c r="A52" s="792"/>
      <c r="B52" s="798"/>
      <c r="C52" s="730" t="s">
        <v>50</v>
      </c>
      <c r="D52" s="1634">
        <f>SUM(E52:F52)</f>
        <v>148</v>
      </c>
      <c r="E52" s="1584">
        <f>E6+'Expenses (Old)'!E33+'Expenses (Old)'!E59</f>
        <v>81</v>
      </c>
      <c r="F52" s="1577">
        <f>F6+'Expenses (Old)'!F33+'Expenses (Old)'!F59</f>
        <v>67</v>
      </c>
      <c r="G52" s="765"/>
      <c r="H52" s="941">
        <f t="shared" si="5"/>
        <v>0.1384615384615384</v>
      </c>
      <c r="I52" s="484">
        <f t="shared" si="5"/>
        <v>0.19117647058823528</v>
      </c>
      <c r="J52" s="765"/>
      <c r="K52" s="1650">
        <f>SUM(M52:N52)+SUM(P52:Q52)</f>
        <v>259</v>
      </c>
      <c r="L52" s="1619"/>
      <c r="M52" s="1620">
        <f>M6+'Expenses (Old)'!M33+'Expenses (Old)'!M59</f>
        <v>64</v>
      </c>
      <c r="N52" s="1620">
        <f>N6+'Expenses (Old)'!N33+'Expenses (Old)'!N59</f>
        <v>65</v>
      </c>
      <c r="O52" s="1634">
        <f>SUM(P52:Q52)</f>
        <v>130</v>
      </c>
      <c r="P52" s="1576">
        <f>P6+'Expenses (Old)'!P33+'Expenses (Old)'!P59</f>
        <v>68</v>
      </c>
      <c r="Q52" s="1577">
        <f>Q6+'Expenses (Old)'!Q33+'Expenses (Old)'!Q59</f>
        <v>62</v>
      </c>
      <c r="R52" s="771"/>
      <c r="S52" s="792"/>
    </row>
    <row r="53" spans="1:19" ht="13.5">
      <c r="A53" s="792"/>
      <c r="B53" s="798"/>
      <c r="C53" s="730" t="s">
        <v>67</v>
      </c>
      <c r="D53" s="1634">
        <f>SUM(E53:F53)</f>
        <v>-8</v>
      </c>
      <c r="E53" s="1584">
        <f>E7+'Expenses (Old)'!E34+'Expenses (Old)'!E60</f>
        <v>-4</v>
      </c>
      <c r="F53" s="1577">
        <f>F7+'Expenses (Old)'!F34+'Expenses (Old)'!F60</f>
        <v>-4</v>
      </c>
      <c r="G53" s="765"/>
      <c r="H53" s="981">
        <f t="shared" si="5"/>
        <v>-0.6923076923076923</v>
      </c>
      <c r="I53" s="982">
        <f t="shared" si="5"/>
        <v>-0.6</v>
      </c>
      <c r="J53" s="765"/>
      <c r="K53" s="1650">
        <f>SUM(M53:N53)+SUM(P53:Q53)</f>
        <v>-39</v>
      </c>
      <c r="L53" s="1619"/>
      <c r="M53" s="1620">
        <f>M7+'Expenses (Old)'!M34+'Expenses (Old)'!M60</f>
        <v>-8</v>
      </c>
      <c r="N53" s="1620">
        <f>N7+'Expenses (Old)'!N34+'Expenses (Old)'!N60</f>
        <v>-5</v>
      </c>
      <c r="O53" s="1634">
        <f>SUM(P53:Q53)</f>
        <v>-26</v>
      </c>
      <c r="P53" s="1576">
        <f>P7+'Expenses (Old)'!P34+'Expenses (Old)'!P60</f>
        <v>-10</v>
      </c>
      <c r="Q53" s="1577">
        <f>Q7+'Expenses (Old)'!Q34+'Expenses (Old)'!Q60</f>
        <v>-16</v>
      </c>
      <c r="R53" s="771"/>
      <c r="S53" s="792"/>
    </row>
    <row r="54" spans="1:19" ht="14.25">
      <c r="A54" s="799"/>
      <c r="B54" s="800"/>
      <c r="C54" s="800" t="s">
        <v>52</v>
      </c>
      <c r="D54" s="1578">
        <f>SUM(D51:D53)</f>
        <v>806</v>
      </c>
      <c r="E54" s="1593">
        <f>SUM(E51:E53)</f>
        <v>422</v>
      </c>
      <c r="F54" s="1580">
        <f>SUM(F51:F53)</f>
        <v>384</v>
      </c>
      <c r="G54" s="1213"/>
      <c r="H54" s="1004">
        <f t="shared" si="5"/>
        <v>0.06192358366271411</v>
      </c>
      <c r="I54" s="418">
        <f t="shared" si="5"/>
        <v>0.07928388746803061</v>
      </c>
      <c r="J54" s="1213"/>
      <c r="K54" s="1580">
        <f>SUM(K51:K53)</f>
        <v>1553</v>
      </c>
      <c r="L54" s="1621"/>
      <c r="M54" s="1580">
        <f>SUM(M51:M53)</f>
        <v>387</v>
      </c>
      <c r="N54" s="1580">
        <f>SUM(N51:N53)</f>
        <v>407</v>
      </c>
      <c r="O54" s="1578">
        <f>SUM(O51:O53)</f>
        <v>759</v>
      </c>
      <c r="P54" s="1579">
        <f>SUM(P51:P53)</f>
        <v>391</v>
      </c>
      <c r="Q54" s="1580">
        <f>SUM(Q51:Q53)</f>
        <v>368</v>
      </c>
      <c r="R54" s="776"/>
      <c r="S54" s="799"/>
    </row>
    <row r="55" spans="1:19" ht="13.5">
      <c r="A55" s="792"/>
      <c r="B55" s="798"/>
      <c r="C55" s="722"/>
      <c r="D55" s="1581"/>
      <c r="E55" s="1670"/>
      <c r="F55" s="1583"/>
      <c r="G55" s="772"/>
      <c r="H55" s="770"/>
      <c r="I55" s="769"/>
      <c r="J55" s="772"/>
      <c r="K55" s="1583"/>
      <c r="L55" s="1622"/>
      <c r="M55" s="1583"/>
      <c r="N55" s="1583"/>
      <c r="O55" s="1581"/>
      <c r="P55" s="1582"/>
      <c r="Q55" s="1583"/>
      <c r="R55" s="772"/>
      <c r="S55" s="792"/>
    </row>
    <row r="56" spans="1:19" ht="13.5">
      <c r="A56" s="792"/>
      <c r="B56" s="798"/>
      <c r="C56" s="730" t="s">
        <v>53</v>
      </c>
      <c r="D56" s="1634">
        <f aca="true" t="shared" si="6" ref="D56:D63">SUM(E56:F56)</f>
        <v>550</v>
      </c>
      <c r="E56" s="1584">
        <f>E10+'Expenses (Old)'!E37+'Expenses (Old)'!E63</f>
        <v>289</v>
      </c>
      <c r="F56" s="1577">
        <f>F10+'Expenses (Old)'!F37+'Expenses (Old)'!F63</f>
        <v>261</v>
      </c>
      <c r="G56" s="765"/>
      <c r="H56" s="941">
        <f aca="true" t="shared" si="7" ref="H56:H64">D56/O56-1</f>
        <v>0.04961832061068705</v>
      </c>
      <c r="I56" s="484">
        <f aca="true" t="shared" si="8" ref="I56:I64">E56/P56-1</f>
        <v>0.03214285714285725</v>
      </c>
      <c r="J56" s="765"/>
      <c r="K56" s="1650">
        <f aca="true" t="shared" si="9" ref="K56:K63">SUM(M56:N56)+SUM(P56:Q56)</f>
        <v>1030</v>
      </c>
      <c r="L56" s="1619"/>
      <c r="M56" s="1620">
        <f>M10+'Expenses (Old)'!M37+'Expenses (Old)'!M63</f>
        <v>241</v>
      </c>
      <c r="N56" s="1620">
        <f>N10+'Expenses (Old)'!N37+'Expenses (Old)'!N63</f>
        <v>265</v>
      </c>
      <c r="O56" s="1634">
        <f aca="true" t="shared" si="10" ref="O56:O63">SUM(P56:Q56)</f>
        <v>524</v>
      </c>
      <c r="P56" s="1576">
        <f>P10+'Expenses (Old)'!P37+'Expenses (Old)'!P63</f>
        <v>280</v>
      </c>
      <c r="Q56" s="1577">
        <f>Q10+'Expenses (Old)'!Q37+'Expenses (Old)'!Q63</f>
        <v>244</v>
      </c>
      <c r="R56" s="771"/>
      <c r="S56" s="792"/>
    </row>
    <row r="57" spans="1:19" ht="13.5">
      <c r="A57" s="792"/>
      <c r="B57" s="798"/>
      <c r="C57" s="730" t="s">
        <v>54</v>
      </c>
      <c r="D57" s="1634">
        <f t="shared" si="6"/>
        <v>420</v>
      </c>
      <c r="E57" s="1584">
        <f>E11+'Expenses (Old)'!E38+'Expenses (Old)'!E64</f>
        <v>197</v>
      </c>
      <c r="F57" s="1577">
        <f>F11+'Expenses (Old)'!F38+'Expenses (Old)'!F64</f>
        <v>223</v>
      </c>
      <c r="G57" s="765"/>
      <c r="H57" s="941">
        <f t="shared" si="7"/>
        <v>0.03194103194103204</v>
      </c>
      <c r="I57" s="484">
        <f t="shared" si="8"/>
        <v>-0.06635071090047395</v>
      </c>
      <c r="J57" s="765"/>
      <c r="K57" s="1650">
        <f t="shared" si="9"/>
        <v>794</v>
      </c>
      <c r="L57" s="1619"/>
      <c r="M57" s="1620">
        <f>M11+'Expenses (Old)'!M38+'Expenses (Old)'!M64</f>
        <v>195</v>
      </c>
      <c r="N57" s="1620">
        <f>N11+'Expenses (Old)'!N38+'Expenses (Old)'!N64</f>
        <v>192</v>
      </c>
      <c r="O57" s="1634">
        <f t="shared" si="10"/>
        <v>407</v>
      </c>
      <c r="P57" s="1576">
        <f>P11+'Expenses (Old)'!P38+'Expenses (Old)'!P64</f>
        <v>211</v>
      </c>
      <c r="Q57" s="1577">
        <f>Q11+'Expenses (Old)'!Q38+'Expenses (Old)'!Q64</f>
        <v>196</v>
      </c>
      <c r="R57" s="771"/>
      <c r="S57" s="792"/>
    </row>
    <row r="58" spans="1:19" ht="13.5">
      <c r="A58" s="792"/>
      <c r="B58" s="798"/>
      <c r="C58" s="730" t="s">
        <v>491</v>
      </c>
      <c r="D58" s="1634">
        <f t="shared" si="6"/>
        <v>69</v>
      </c>
      <c r="E58" s="1584">
        <f>E12+'Expenses (Old)'!E39+'Expenses (Old)'!E65</f>
        <v>40</v>
      </c>
      <c r="F58" s="1577">
        <f>F12+'Expenses (Old)'!F39+'Expenses (Old)'!F65</f>
        <v>29</v>
      </c>
      <c r="G58" s="765"/>
      <c r="H58" s="941" t="s">
        <v>589</v>
      </c>
      <c r="I58" s="484" t="s">
        <v>588</v>
      </c>
      <c r="J58" s="765"/>
      <c r="K58" s="1650">
        <f t="shared" si="9"/>
        <v>62</v>
      </c>
      <c r="L58" s="1619"/>
      <c r="M58" s="1620">
        <f>M12+'Expenses (Old)'!M39+'Expenses (Old)'!M65</f>
        <v>37</v>
      </c>
      <c r="N58" s="1620">
        <f>N12+'Expenses (Old)'!N39+'Expenses (Old)'!N65</f>
        <v>31</v>
      </c>
      <c r="O58" s="1634">
        <f t="shared" si="10"/>
        <v>-6</v>
      </c>
      <c r="P58" s="1576">
        <f>P12+'Expenses (Old)'!P39+'Expenses (Old)'!P65</f>
        <v>9</v>
      </c>
      <c r="Q58" s="1577">
        <f>Q12+'Expenses (Old)'!Q39+'Expenses (Old)'!Q65</f>
        <v>-15</v>
      </c>
      <c r="R58" s="771"/>
      <c r="S58" s="792"/>
    </row>
    <row r="59" spans="1:19" ht="13.5">
      <c r="A59" s="792"/>
      <c r="B59" s="798"/>
      <c r="C59" s="730" t="s">
        <v>55</v>
      </c>
      <c r="D59" s="1634">
        <f t="shared" si="6"/>
        <v>870</v>
      </c>
      <c r="E59" s="1584">
        <f>E13+'Expenses (Old)'!E40+'Expenses (Old)'!E66</f>
        <v>435</v>
      </c>
      <c r="F59" s="1577">
        <f>F13+'Expenses (Old)'!F40+'Expenses (Old)'!F66</f>
        <v>435</v>
      </c>
      <c r="G59" s="765"/>
      <c r="H59" s="941">
        <f t="shared" si="7"/>
        <v>-0.027932960893854775</v>
      </c>
      <c r="I59" s="484">
        <f t="shared" si="8"/>
        <v>-0.011363636363636354</v>
      </c>
      <c r="J59" s="765"/>
      <c r="K59" s="1650">
        <f t="shared" si="9"/>
        <v>1790</v>
      </c>
      <c r="L59" s="1619"/>
      <c r="M59" s="1620">
        <f>M13+'Expenses (Old)'!M40+'Expenses (Old)'!M66</f>
        <v>456</v>
      </c>
      <c r="N59" s="1620">
        <f>N13+'Expenses (Old)'!N40+'Expenses (Old)'!N66</f>
        <v>439</v>
      </c>
      <c r="O59" s="1634">
        <f t="shared" si="10"/>
        <v>895</v>
      </c>
      <c r="P59" s="1576">
        <f>P13+'Expenses (Old)'!P40+'Expenses (Old)'!P66</f>
        <v>440</v>
      </c>
      <c r="Q59" s="1577">
        <f>Q13+'Expenses (Old)'!Q40+'Expenses (Old)'!Q66</f>
        <v>455</v>
      </c>
      <c r="R59" s="771"/>
      <c r="S59" s="792"/>
    </row>
    <row r="60" spans="1:19" s="1683" customFormat="1" ht="13.5">
      <c r="A60" s="801"/>
      <c r="B60" s="802"/>
      <c r="C60" s="743" t="s">
        <v>484</v>
      </c>
      <c r="D60" s="1635">
        <f t="shared" si="6"/>
        <v>853</v>
      </c>
      <c r="E60" s="1585">
        <f>E14+'Expenses (Old)'!E41+'Expenses (Old)'!E67</f>
        <v>425</v>
      </c>
      <c r="F60" s="1586">
        <f>F14+'Expenses (Old)'!F41+'Expenses (Old)'!F67</f>
        <v>428</v>
      </c>
      <c r="G60" s="774"/>
      <c r="H60" s="1038">
        <f t="shared" si="7"/>
        <v>-0.03287981859410427</v>
      </c>
      <c r="I60" s="599">
        <f t="shared" si="8"/>
        <v>-0.020737327188940058</v>
      </c>
      <c r="J60" s="774"/>
      <c r="K60" s="1651">
        <f t="shared" si="9"/>
        <v>1768</v>
      </c>
      <c r="L60" s="1623"/>
      <c r="M60" s="1624">
        <f>M14+'Expenses (Old)'!M41+'Expenses (Old)'!M67</f>
        <v>449</v>
      </c>
      <c r="N60" s="1624">
        <f>N14+'Expenses (Old)'!N41+'Expenses (Old)'!N67</f>
        <v>437</v>
      </c>
      <c r="O60" s="1635">
        <f t="shared" si="10"/>
        <v>882</v>
      </c>
      <c r="P60" s="1625">
        <f>P14+'Expenses (Old)'!P41+'Expenses (Old)'!P67</f>
        <v>434</v>
      </c>
      <c r="Q60" s="1586">
        <f>Q14+'Expenses (Old)'!Q41+'Expenses (Old)'!Q67</f>
        <v>448</v>
      </c>
      <c r="R60" s="842"/>
      <c r="S60" s="801"/>
    </row>
    <row r="61" spans="1:19" s="1683" customFormat="1" ht="13.5">
      <c r="A61" s="801"/>
      <c r="B61" s="802"/>
      <c r="C61" s="745" t="s">
        <v>485</v>
      </c>
      <c r="D61" s="1635">
        <f t="shared" si="6"/>
        <v>46</v>
      </c>
      <c r="E61" s="1671">
        <f>E15+'Expenses (Old)'!E42+'Expenses (Old)'!E68</f>
        <v>27</v>
      </c>
      <c r="F61" s="1587">
        <f>F15+'Expenses (Old)'!F42+'Expenses (Old)'!F68</f>
        <v>19</v>
      </c>
      <c r="G61" s="774"/>
      <c r="H61" s="1038">
        <f t="shared" si="7"/>
        <v>-0.14814814814814814</v>
      </c>
      <c r="I61" s="599">
        <f t="shared" si="8"/>
        <v>0.2272727272727273</v>
      </c>
      <c r="J61" s="774"/>
      <c r="K61" s="1651">
        <f t="shared" si="9"/>
        <v>121</v>
      </c>
      <c r="L61" s="1623"/>
      <c r="M61" s="1626">
        <f>M15+'Expenses (Old)'!M42+'Expenses (Old)'!M68</f>
        <v>37</v>
      </c>
      <c r="N61" s="1626">
        <f>N15+'Expenses (Old)'!N42+'Expenses (Old)'!N68</f>
        <v>30</v>
      </c>
      <c r="O61" s="1635">
        <f t="shared" si="10"/>
        <v>54</v>
      </c>
      <c r="P61" s="1625">
        <f>P15+'Expenses (Old)'!P42+'Expenses (Old)'!P68</f>
        <v>22</v>
      </c>
      <c r="Q61" s="1587">
        <f>Q15+'Expenses (Old)'!Q42+'Expenses (Old)'!Q68</f>
        <v>32</v>
      </c>
      <c r="R61" s="842"/>
      <c r="S61" s="801"/>
    </row>
    <row r="62" spans="1:19" s="1683" customFormat="1" ht="13.5">
      <c r="A62" s="801"/>
      <c r="B62" s="802"/>
      <c r="C62" s="743" t="s">
        <v>486</v>
      </c>
      <c r="D62" s="1635">
        <f t="shared" si="6"/>
        <v>17</v>
      </c>
      <c r="E62" s="1585">
        <f>E16+'Expenses (Old)'!E43+'Expenses (Old)'!E69</f>
        <v>9</v>
      </c>
      <c r="F62" s="1586">
        <f>F16+'Expenses (Old)'!F43+'Expenses (Old)'!F69</f>
        <v>8</v>
      </c>
      <c r="G62" s="774"/>
      <c r="H62" s="1038">
        <f t="shared" si="7"/>
        <v>0.3076923076923077</v>
      </c>
      <c r="I62" s="599">
        <f t="shared" si="8"/>
        <v>0.5</v>
      </c>
      <c r="J62" s="774"/>
      <c r="K62" s="1651">
        <f t="shared" si="9"/>
        <v>22</v>
      </c>
      <c r="L62" s="1623"/>
      <c r="M62" s="1624">
        <f>M16+'Expenses (Old)'!M43+'Expenses (Old)'!M69</f>
        <v>7</v>
      </c>
      <c r="N62" s="1624">
        <f>N16+'Expenses (Old)'!N43+'Expenses (Old)'!N69</f>
        <v>2</v>
      </c>
      <c r="O62" s="1635">
        <f t="shared" si="10"/>
        <v>13</v>
      </c>
      <c r="P62" s="1625">
        <f>P16+'Expenses (Old)'!P43+'Expenses (Old)'!P69</f>
        <v>6</v>
      </c>
      <c r="Q62" s="1586">
        <f>Q16+'Expenses (Old)'!Q43+'Expenses (Old)'!Q69</f>
        <v>7</v>
      </c>
      <c r="R62" s="842"/>
      <c r="S62" s="801"/>
    </row>
    <row r="63" spans="1:19" ht="13.5">
      <c r="A63" s="792"/>
      <c r="B63" s="798"/>
      <c r="C63" s="730" t="s">
        <v>72</v>
      </c>
      <c r="D63" s="1634">
        <f t="shared" si="6"/>
        <v>15</v>
      </c>
      <c r="E63" s="1584">
        <f>E17+'Expenses (Old)'!E44+'Expenses (Old)'!E70</f>
        <v>9</v>
      </c>
      <c r="F63" s="1577">
        <f>F17+'Expenses (Old)'!F44+'Expenses (Old)'!F70</f>
        <v>6</v>
      </c>
      <c r="G63" s="765"/>
      <c r="H63" s="981" t="s">
        <v>589</v>
      </c>
      <c r="I63" s="982" t="s">
        <v>589</v>
      </c>
      <c r="J63" s="765"/>
      <c r="K63" s="1650">
        <f t="shared" si="9"/>
        <v>11</v>
      </c>
      <c r="L63" s="1619"/>
      <c r="M63" s="1620">
        <f>M17+'Expenses (Old)'!M44+'Expenses (Old)'!M70</f>
        <v>10</v>
      </c>
      <c r="N63" s="1620">
        <f>N17+'Expenses (Old)'!N44+'Expenses (Old)'!N70</f>
        <v>6</v>
      </c>
      <c r="O63" s="1634">
        <f t="shared" si="10"/>
        <v>-5</v>
      </c>
      <c r="P63" s="1576">
        <f>P17+'Expenses (Old)'!P44+'Expenses (Old)'!P70</f>
        <v>-3</v>
      </c>
      <c r="Q63" s="1577">
        <f>Q17+'Expenses (Old)'!Q44+'Expenses (Old)'!Q70</f>
        <v>-2</v>
      </c>
      <c r="R63" s="771"/>
      <c r="S63" s="792"/>
    </row>
    <row r="64" spans="1:19" ht="14.25">
      <c r="A64" s="799"/>
      <c r="B64" s="800"/>
      <c r="C64" s="800" t="s">
        <v>492</v>
      </c>
      <c r="D64" s="1597">
        <f>SUM(D56:D59)+D63</f>
        <v>1924</v>
      </c>
      <c r="E64" s="1566">
        <f>SUM(E56:E59)+E63</f>
        <v>970</v>
      </c>
      <c r="F64" s="1610">
        <f>SUM(F56:F59)+F63</f>
        <v>954</v>
      </c>
      <c r="G64" s="1209"/>
      <c r="H64" s="1004">
        <f t="shared" si="7"/>
        <v>0.060055096418732745</v>
      </c>
      <c r="I64" s="1216">
        <f t="shared" si="8"/>
        <v>0.03521878335112061</v>
      </c>
      <c r="J64" s="1209"/>
      <c r="K64" s="1610">
        <f>SUM(K56:K59)+K63</f>
        <v>3687</v>
      </c>
      <c r="L64" s="1610"/>
      <c r="M64" s="1610">
        <f>SUM(M56:M59)+M63</f>
        <v>939</v>
      </c>
      <c r="N64" s="1610">
        <f>SUM(N56:N59)+N63</f>
        <v>933</v>
      </c>
      <c r="O64" s="1675">
        <f>SUM(O56:O59)+O63</f>
        <v>1815</v>
      </c>
      <c r="P64" s="1600">
        <f>SUM(P56:P59)+P63</f>
        <v>937</v>
      </c>
      <c r="Q64" s="1610">
        <f>SUM(Q56:Q59)+Q63</f>
        <v>878</v>
      </c>
      <c r="R64" s="735"/>
      <c r="S64" s="799"/>
    </row>
    <row r="65" spans="1:19" ht="13.5">
      <c r="A65" s="792"/>
      <c r="B65" s="798"/>
      <c r="C65" s="722"/>
      <c r="D65" s="1556"/>
      <c r="E65" s="1672"/>
      <c r="F65" s="1558"/>
      <c r="G65" s="735"/>
      <c r="H65" s="748"/>
      <c r="I65" s="726"/>
      <c r="J65" s="735"/>
      <c r="K65" s="1558"/>
      <c r="L65" s="1558"/>
      <c r="M65" s="1558"/>
      <c r="N65" s="1558"/>
      <c r="O65" s="1556"/>
      <c r="P65" s="1557"/>
      <c r="Q65" s="1558"/>
      <c r="R65" s="735"/>
      <c r="S65" s="792"/>
    </row>
    <row r="66" spans="1:19" ht="14.25">
      <c r="A66" s="799"/>
      <c r="B66" s="800"/>
      <c r="C66" s="800" t="s">
        <v>56</v>
      </c>
      <c r="D66" s="1645">
        <f>SUM(E66:F66)</f>
        <v>-21</v>
      </c>
      <c r="E66" s="1673">
        <f>E20+'Expenses (Old)'!E47+'Expenses (Old)'!E73</f>
        <v>-6</v>
      </c>
      <c r="F66" s="1561">
        <f>F20+'Expenses (Old)'!F47+'Expenses (Old)'!F73</f>
        <v>-15</v>
      </c>
      <c r="G66" s="749"/>
      <c r="H66" s="946">
        <f>D66/O66-1</f>
        <v>0.16666666666666674</v>
      </c>
      <c r="I66" s="1035">
        <f>E66/P66-1</f>
        <v>0</v>
      </c>
      <c r="J66" s="749"/>
      <c r="K66" s="1652">
        <f>SUM(M66:N66)+SUM(P66:Q66)</f>
        <v>-48</v>
      </c>
      <c r="L66" s="1612"/>
      <c r="M66" s="1613">
        <f>M20+'Expenses (Old)'!M47+'Expenses (Old)'!M73</f>
        <v>-19</v>
      </c>
      <c r="N66" s="1614">
        <f>N20+'Expenses (Old)'!N47+'Expenses (Old)'!N73</f>
        <v>-11</v>
      </c>
      <c r="O66" s="1645">
        <f>SUM(P66:Q66)</f>
        <v>-18</v>
      </c>
      <c r="P66" s="1560">
        <f>P20+'Expenses (Old)'!P47+'Expenses (Old)'!P73</f>
        <v>-6</v>
      </c>
      <c r="Q66" s="1561">
        <f>Q20+'Expenses (Old)'!Q47+'Expenses (Old)'!Q73</f>
        <v>-12</v>
      </c>
      <c r="R66" s="803"/>
      <c r="S66" s="799"/>
    </row>
    <row r="67" spans="1:19" ht="14.25">
      <c r="A67" s="799"/>
      <c r="B67" s="800"/>
      <c r="C67" s="800"/>
      <c r="D67" s="1548"/>
      <c r="E67" s="1674"/>
      <c r="F67" s="1550"/>
      <c r="G67" s="737"/>
      <c r="H67" s="739"/>
      <c r="I67" s="751"/>
      <c r="J67" s="737"/>
      <c r="K67" s="1550"/>
      <c r="L67" s="1605"/>
      <c r="M67" s="1550"/>
      <c r="N67" s="1550"/>
      <c r="O67" s="1548"/>
      <c r="P67" s="1565"/>
      <c r="Q67" s="1550"/>
      <c r="R67" s="737"/>
      <c r="S67" s="799"/>
    </row>
    <row r="68" spans="1:19" ht="14.25">
      <c r="A68" s="792"/>
      <c r="B68" s="798"/>
      <c r="C68" s="800" t="s">
        <v>503</v>
      </c>
      <c r="D68" s="1646">
        <f>D54+D64+D66</f>
        <v>2709</v>
      </c>
      <c r="E68" s="1647">
        <f>E54+E64+E66</f>
        <v>1386</v>
      </c>
      <c r="F68" s="1648">
        <f>F54+F64+F66</f>
        <v>1323</v>
      </c>
      <c r="G68" s="1208"/>
      <c r="H68" s="992">
        <f>D68/O68-1</f>
        <v>0.059859154929577496</v>
      </c>
      <c r="I68" s="507">
        <f>E68/P68-1</f>
        <v>0.04841149773071107</v>
      </c>
      <c r="J68" s="1208"/>
      <c r="K68" s="1654">
        <f>K54+K64+K66</f>
        <v>5192</v>
      </c>
      <c r="L68" s="1621"/>
      <c r="M68" s="1655">
        <f>M54+M64+M66</f>
        <v>1307</v>
      </c>
      <c r="N68" s="1656">
        <f>N54+N64+N66</f>
        <v>1329</v>
      </c>
      <c r="O68" s="1646">
        <f>O54+O64+O66</f>
        <v>2556</v>
      </c>
      <c r="P68" s="1647">
        <f>P54+P64+P66</f>
        <v>1322</v>
      </c>
      <c r="Q68" s="1648">
        <f>Q54+Q64+Q66</f>
        <v>1234</v>
      </c>
      <c r="R68" s="735"/>
      <c r="S68" s="792"/>
    </row>
    <row r="69" spans="1:19" ht="14.25">
      <c r="A69" s="792"/>
      <c r="B69" s="798"/>
      <c r="C69" s="800"/>
      <c r="D69" s="747"/>
      <c r="E69" s="746"/>
      <c r="F69" s="734"/>
      <c r="G69" s="753"/>
      <c r="H69" s="747"/>
      <c r="I69" s="726"/>
      <c r="J69" s="753"/>
      <c r="K69" s="734"/>
      <c r="L69" s="753"/>
      <c r="M69" s="734"/>
      <c r="N69" s="734"/>
      <c r="O69" s="747"/>
      <c r="P69" s="746"/>
      <c r="Q69" s="734"/>
      <c r="R69" s="753"/>
      <c r="S69" s="792"/>
    </row>
    <row r="70" spans="1:19" ht="9" customHeight="1">
      <c r="A70" s="792"/>
      <c r="B70" s="793"/>
      <c r="C70" s="794"/>
      <c r="D70" s="794"/>
      <c r="E70" s="794"/>
      <c r="F70" s="794"/>
      <c r="G70" s="794"/>
      <c r="H70" s="794"/>
      <c r="I70" s="795"/>
      <c r="J70" s="794"/>
      <c r="K70" s="794"/>
      <c r="L70" s="794"/>
      <c r="M70" s="794"/>
      <c r="N70" s="794"/>
      <c r="O70" s="794"/>
      <c r="P70" s="794"/>
      <c r="Q70" s="794"/>
      <c r="R70" s="794"/>
      <c r="S70" s="792"/>
    </row>
    <row r="71" spans="1:19" ht="13.5">
      <c r="A71" s="809"/>
      <c r="B71" s="755"/>
      <c r="C71" s="756"/>
      <c r="D71" s="760"/>
      <c r="E71" s="809"/>
      <c r="F71" s="756"/>
      <c r="G71" s="756"/>
      <c r="H71" s="756"/>
      <c r="I71" s="810"/>
      <c r="J71" s="756"/>
      <c r="K71" s="756"/>
      <c r="L71" s="756"/>
      <c r="M71" s="756"/>
      <c r="N71" s="756"/>
      <c r="O71" s="760"/>
      <c r="P71" s="809"/>
      <c r="Q71" s="756"/>
      <c r="R71" s="760"/>
      <c r="S71" s="811"/>
    </row>
    <row r="72" spans="1:19" ht="9" customHeight="1">
      <c r="A72" s="792"/>
      <c r="B72" s="793"/>
      <c r="C72" s="794"/>
      <c r="D72" s="794"/>
      <c r="E72" s="794"/>
      <c r="F72" s="794"/>
      <c r="G72" s="794"/>
      <c r="H72" s="794"/>
      <c r="I72" s="795"/>
      <c r="J72" s="794"/>
      <c r="K72" s="794"/>
      <c r="L72" s="794"/>
      <c r="M72" s="794"/>
      <c r="N72" s="794"/>
      <c r="O72" s="794"/>
      <c r="P72" s="794"/>
      <c r="Q72" s="794"/>
      <c r="R72" s="794"/>
      <c r="S72" s="792"/>
    </row>
    <row r="73" spans="1:19" ht="15.75">
      <c r="A73" s="796"/>
      <c r="B73" s="715"/>
      <c r="C73" s="124" t="s">
        <v>68</v>
      </c>
      <c r="D73" s="718" t="s">
        <v>554</v>
      </c>
      <c r="E73" s="162" t="s">
        <v>552</v>
      </c>
      <c r="F73" s="719" t="s">
        <v>416</v>
      </c>
      <c r="G73" s="717"/>
      <c r="H73" s="718"/>
      <c r="I73" s="868"/>
      <c r="J73" s="717"/>
      <c r="K73" s="719">
        <v>2009</v>
      </c>
      <c r="L73" s="717"/>
      <c r="M73" s="719" t="s">
        <v>396</v>
      </c>
      <c r="N73" s="719" t="s">
        <v>382</v>
      </c>
      <c r="O73" s="718" t="s">
        <v>553</v>
      </c>
      <c r="P73" s="162" t="s">
        <v>370</v>
      </c>
      <c r="Q73" s="719" t="s">
        <v>162</v>
      </c>
      <c r="R73" s="840"/>
      <c r="S73" s="796"/>
    </row>
    <row r="74" spans="1:19" ht="15.75">
      <c r="A74" s="796"/>
      <c r="B74" s="715"/>
      <c r="C74" s="1766" t="s">
        <v>78</v>
      </c>
      <c r="D74" s="718"/>
      <c r="E74" s="716"/>
      <c r="F74" s="722"/>
      <c r="G74" s="721"/>
      <c r="H74" s="718"/>
      <c r="I74" s="869"/>
      <c r="J74" s="721"/>
      <c r="K74" s="719"/>
      <c r="L74" s="721"/>
      <c r="M74" s="719"/>
      <c r="N74" s="722"/>
      <c r="O74" s="718"/>
      <c r="P74" s="716"/>
      <c r="Q74" s="722"/>
      <c r="R74" s="722"/>
      <c r="S74" s="796"/>
    </row>
    <row r="75" spans="1:19" ht="13.5">
      <c r="A75" s="792"/>
      <c r="B75" s="798"/>
      <c r="C75" s="819"/>
      <c r="D75" s="821"/>
      <c r="E75" s="726"/>
      <c r="F75" s="822"/>
      <c r="G75" s="820"/>
      <c r="H75" s="821"/>
      <c r="I75" s="726"/>
      <c r="J75" s="820"/>
      <c r="K75" s="822"/>
      <c r="L75" s="820"/>
      <c r="M75" s="822"/>
      <c r="N75" s="822"/>
      <c r="O75" s="821"/>
      <c r="P75" s="726"/>
      <c r="Q75" s="822"/>
      <c r="R75" s="820"/>
      <c r="S75" s="792"/>
    </row>
    <row r="76" spans="1:19" ht="13.5">
      <c r="A76" s="792"/>
      <c r="B76" s="729"/>
      <c r="C76" s="730" t="s">
        <v>49</v>
      </c>
      <c r="D76" s="983">
        <f>D51/'Revenues (Old)'!D5</f>
        <v>0.42393380012730747</v>
      </c>
      <c r="E76" s="939">
        <f>E51/'Revenues (Old)'!E5</f>
        <v>0.42963885429638854</v>
      </c>
      <c r="F76" s="1165">
        <f>F51/'Revenues (Old)'!F5</f>
        <v>0.41796875</v>
      </c>
      <c r="G76" s="824"/>
      <c r="H76" s="987"/>
      <c r="I76" s="224"/>
      <c r="J76" s="824"/>
      <c r="K76" s="1167">
        <f>K51/'Revenues (Old)'!K5</f>
        <v>0.41905061301477525</v>
      </c>
      <c r="L76" s="824"/>
      <c r="M76" s="825">
        <f>M51/'Revenues (Old)'!M5</f>
        <v>0.41845764854614415</v>
      </c>
      <c r="N76" s="825">
        <f>N51/'Revenues (Old)'!N5</f>
        <v>0.4236874236874237</v>
      </c>
      <c r="O76" s="983">
        <f>O51/'Revenues (Old)'!O5</f>
        <v>0.41693189051559515</v>
      </c>
      <c r="P76" s="823">
        <f>P51/'Revenues (Old)'!P5</f>
        <v>0.4178168130489335</v>
      </c>
      <c r="Q76" s="1165">
        <f>Q51/'Revenues (Old)'!Q5</f>
        <v>0.4160206718346253</v>
      </c>
      <c r="R76" s="831"/>
      <c r="S76" s="792"/>
    </row>
    <row r="77" spans="1:19" ht="13.5">
      <c r="A77" s="792"/>
      <c r="B77" s="729"/>
      <c r="C77" s="730" t="s">
        <v>50</v>
      </c>
      <c r="D77" s="983">
        <f>D52/'Revenues (Old)'!D6</f>
        <v>0.36724565756823824</v>
      </c>
      <c r="E77" s="939">
        <f>E52/'Revenues (Old)'!E6</f>
        <v>0.40298507462686567</v>
      </c>
      <c r="F77" s="1165">
        <f>F52/'Revenues (Old)'!F6</f>
        <v>0.3316831683168317</v>
      </c>
      <c r="G77" s="824"/>
      <c r="H77" s="987"/>
      <c r="I77" s="224"/>
      <c r="J77" s="824"/>
      <c r="K77" s="1167">
        <f>K52/'Revenues (Old)'!K6</f>
        <v>0.3229426433915212</v>
      </c>
      <c r="L77" s="824"/>
      <c r="M77" s="825">
        <f>M52/'Revenues (Old)'!M6</f>
        <v>0.30917874396135264</v>
      </c>
      <c r="N77" s="825">
        <f>N52/'Revenues (Old)'!N6</f>
        <v>0.325</v>
      </c>
      <c r="O77" s="983">
        <f>O52/'Revenues (Old)'!O6</f>
        <v>0.3291139240506329</v>
      </c>
      <c r="P77" s="823">
        <f>P52/'Revenues (Old)'!P6</f>
        <v>0.3333333333333333</v>
      </c>
      <c r="Q77" s="1165">
        <f>Q52/'Revenues (Old)'!Q6</f>
        <v>0.32460732984293195</v>
      </c>
      <c r="R77" s="831"/>
      <c r="S77" s="792"/>
    </row>
    <row r="78" spans="1:19" ht="13.5">
      <c r="A78" s="792"/>
      <c r="B78" s="729"/>
      <c r="C78" s="730" t="s">
        <v>67</v>
      </c>
      <c r="D78" s="983">
        <f>D53/'Revenues (Old)'!D7</f>
        <v>-0.12698412698412698</v>
      </c>
      <c r="E78" s="939">
        <f>E53/'Revenues (Old)'!E7</f>
        <v>-0.11764705882352941</v>
      </c>
      <c r="F78" s="1165">
        <f>F53/'Revenues (Old)'!F7</f>
        <v>-0.13793103448275862</v>
      </c>
      <c r="G78" s="824"/>
      <c r="H78" s="987"/>
      <c r="I78" s="224"/>
      <c r="J78" s="824"/>
      <c r="K78" s="1167">
        <f>K53/'Revenues (Old)'!K7</f>
        <v>-0.4105263157894737</v>
      </c>
      <c r="L78" s="824"/>
      <c r="M78" s="825">
        <f>M53/'Revenues (Old)'!M7</f>
        <v>-0.25806451612903225</v>
      </c>
      <c r="N78" s="825">
        <f>N53/'Revenues (Old)'!N7</f>
        <v>-0.2</v>
      </c>
      <c r="O78" s="983">
        <f>O53/'Revenues (Old)'!O7</f>
        <v>-0.6666666666666666</v>
      </c>
      <c r="P78" s="823">
        <f>P53/'Revenues (Old)'!P7</f>
        <v>-0.43478260869565216</v>
      </c>
      <c r="Q78" s="1165">
        <f>Q53/'Revenues (Old)'!Q7</f>
        <v>-1</v>
      </c>
      <c r="R78" s="831"/>
      <c r="S78" s="792"/>
    </row>
    <row r="79" spans="1:19" ht="14.25">
      <c r="A79" s="799"/>
      <c r="B79" s="800"/>
      <c r="C79" s="800" t="s">
        <v>52</v>
      </c>
      <c r="D79" s="1217">
        <f>D54/'Revenues (Old)'!D8</f>
        <v>0.3956799214531173</v>
      </c>
      <c r="E79" s="1223">
        <f>E54/'Revenues (Old)'!E8</f>
        <v>0.40655105973025046</v>
      </c>
      <c r="F79" s="827">
        <f>F54/'Revenues (Old)'!F8</f>
        <v>0.3843843843843844</v>
      </c>
      <c r="G79" s="1219"/>
      <c r="H79" s="1220"/>
      <c r="I79" s="412"/>
      <c r="J79" s="1219"/>
      <c r="K79" s="827">
        <f>K54/'Revenues (Old)'!K8</f>
        <v>0.3808239333006376</v>
      </c>
      <c r="L79" s="1219"/>
      <c r="M79" s="827">
        <f>M54/'Revenues (Old)'!M8</f>
        <v>0.3760932944606414</v>
      </c>
      <c r="N79" s="827">
        <f>N54/'Revenues (Old)'!N8</f>
        <v>0.38984674329501917</v>
      </c>
      <c r="O79" s="1217">
        <f>O54/'Revenues (Old)'!O8</f>
        <v>0.37855361596009973</v>
      </c>
      <c r="P79" s="1218">
        <f>P54/'Revenues (Old)'!P8</f>
        <v>0.3818359375</v>
      </c>
      <c r="Q79" s="827">
        <f>Q54/'Revenues (Old)'!Q8</f>
        <v>0.3751274209989806</v>
      </c>
      <c r="R79" s="832"/>
      <c r="S79" s="799"/>
    </row>
    <row r="80" spans="1:19" ht="13.5">
      <c r="A80" s="792"/>
      <c r="B80" s="798"/>
      <c r="C80" s="722"/>
      <c r="D80" s="986"/>
      <c r="E80" s="940"/>
      <c r="F80" s="830"/>
      <c r="G80" s="828"/>
      <c r="H80" s="829"/>
      <c r="I80" s="769"/>
      <c r="J80" s="828"/>
      <c r="K80" s="830"/>
      <c r="L80" s="828"/>
      <c r="M80" s="830"/>
      <c r="N80" s="830"/>
      <c r="O80" s="984"/>
      <c r="P80" s="769"/>
      <c r="Q80" s="830"/>
      <c r="R80" s="828"/>
      <c r="S80" s="792"/>
    </row>
    <row r="81" spans="1:19" ht="13.5">
      <c r="A81" s="792"/>
      <c r="B81" s="798"/>
      <c r="C81" s="730" t="s">
        <v>53</v>
      </c>
      <c r="D81" s="983">
        <f>D56/'Revenues (Old)'!D10</f>
        <v>0.28075548749361917</v>
      </c>
      <c r="E81" s="939">
        <f>E56/'Revenues (Old)'!E10</f>
        <v>0.2919191919191919</v>
      </c>
      <c r="F81" s="1165">
        <f>F56/'Revenues (Old)'!F10</f>
        <v>0.2693498452012384</v>
      </c>
      <c r="G81" s="824"/>
      <c r="H81" s="987"/>
      <c r="I81" s="224"/>
      <c r="J81" s="824"/>
      <c r="K81" s="1167">
        <f>K56/'Revenues (Old)'!K10</f>
        <v>0.2515262515262515</v>
      </c>
      <c r="L81" s="824"/>
      <c r="M81" s="825">
        <f>M56/'Revenues (Old)'!M10</f>
        <v>0.2400398406374502</v>
      </c>
      <c r="N81" s="825">
        <f>N56/'Revenues (Old)'!N10</f>
        <v>0.26031434184675833</v>
      </c>
      <c r="O81" s="983">
        <f>O56/'Revenues (Old)'!O10</f>
        <v>0.25277375783888084</v>
      </c>
      <c r="P81" s="823">
        <f>P56/'Revenues (Old)'!P10</f>
        <v>0.2687140115163148</v>
      </c>
      <c r="Q81" s="1165">
        <f>Q56/'Revenues (Old)'!Q10</f>
        <v>0.23666343355965083</v>
      </c>
      <c r="R81" s="831"/>
      <c r="S81" s="792"/>
    </row>
    <row r="82" spans="1:19" ht="13.5">
      <c r="A82" s="792"/>
      <c r="B82" s="798"/>
      <c r="C82" s="730" t="s">
        <v>54</v>
      </c>
      <c r="D82" s="983">
        <f>D57/'Revenues (Old)'!D11</f>
        <v>0.3392568659127625</v>
      </c>
      <c r="E82" s="939">
        <f>E57/'Revenues (Old)'!E11</f>
        <v>0.326158940397351</v>
      </c>
      <c r="F82" s="1165">
        <f>F57/'Revenues (Old)'!F11</f>
        <v>0.35173501577287064</v>
      </c>
      <c r="G82" s="824"/>
      <c r="H82" s="987"/>
      <c r="I82" s="224"/>
      <c r="J82" s="824"/>
      <c r="K82" s="1167">
        <f>K57/'Revenues (Old)'!K11</f>
        <v>0.31874749096748295</v>
      </c>
      <c r="L82" s="824"/>
      <c r="M82" s="825">
        <f>M57/'Revenues (Old)'!M11</f>
        <v>0.3125</v>
      </c>
      <c r="N82" s="825">
        <f>N57/'Revenues (Old)'!N11</f>
        <v>0.31893687707641194</v>
      </c>
      <c r="O82" s="983">
        <f>O57/'Revenues (Old)'!O11</f>
        <v>0.3217391304347826</v>
      </c>
      <c r="P82" s="823">
        <f>P57/'Revenues (Old)'!P11</f>
        <v>0.33438985736925514</v>
      </c>
      <c r="Q82" s="1165">
        <f>Q57/'Revenues (Old)'!Q11</f>
        <v>0.30914826498422715</v>
      </c>
      <c r="R82" s="831"/>
      <c r="S82" s="792"/>
    </row>
    <row r="83" spans="1:19" ht="13.5">
      <c r="A83" s="792"/>
      <c r="B83" s="798"/>
      <c r="C83" s="730" t="s">
        <v>491</v>
      </c>
      <c r="D83" s="983">
        <f>D58/'Revenues (Old)'!D12</f>
        <v>0.07247899159663866</v>
      </c>
      <c r="E83" s="939">
        <f>E58/'Revenues (Old)'!E12</f>
        <v>0.08368200836820083</v>
      </c>
      <c r="F83" s="1165">
        <f>F58/'Revenues (Old)'!F12</f>
        <v>0.06118143459915612</v>
      </c>
      <c r="G83" s="824"/>
      <c r="H83" s="987"/>
      <c r="I83" s="224"/>
      <c r="J83" s="824"/>
      <c r="K83" s="1167">
        <f>K58/'Revenues (Old)'!K12</f>
        <v>0.02956604673342871</v>
      </c>
      <c r="L83" s="824"/>
      <c r="M83" s="825">
        <f>M58/'Revenues (Old)'!M12</f>
        <v>0.06890130353817504</v>
      </c>
      <c r="N83" s="825">
        <f>N58/'Revenues (Old)'!N12</f>
        <v>0.06365503080082136</v>
      </c>
      <c r="O83" s="983">
        <f>O58/'Revenues (Old)'!O12</f>
        <v>-0.005591798695246971</v>
      </c>
      <c r="P83" s="823">
        <f>P58/'Revenues (Old)'!P12</f>
        <v>0.01694915254237288</v>
      </c>
      <c r="Q83" s="1165">
        <f>Q58/'Revenues (Old)'!Q12</f>
        <v>-0.027675276752767528</v>
      </c>
      <c r="R83" s="831"/>
      <c r="S83" s="792"/>
    </row>
    <row r="84" spans="1:19" ht="13.5">
      <c r="A84" s="792"/>
      <c r="B84" s="798"/>
      <c r="C84" s="730" t="s">
        <v>55</v>
      </c>
      <c r="D84" s="1086">
        <f>D59/'Revenues (Old)'!D13</f>
        <v>0.49291784702549574</v>
      </c>
      <c r="E84" s="939">
        <f>E59/'Revenues (Old)'!E13</f>
        <v>0.48172757475083056</v>
      </c>
      <c r="F84" s="1165">
        <f>F59/'Revenues (Old)'!F13</f>
        <v>0.5046403712296984</v>
      </c>
      <c r="G84" s="824"/>
      <c r="H84" s="987"/>
      <c r="I84" s="224"/>
      <c r="J84" s="824"/>
      <c r="K84" s="1167">
        <f>K59/'Revenues (Old)'!K13</f>
        <v>0.5174906042208731</v>
      </c>
      <c r="L84" s="824"/>
      <c r="M84" s="825">
        <f>M59/'Revenues (Old)'!M13</f>
        <v>0.5320886814469078</v>
      </c>
      <c r="N84" s="825">
        <f>N59/'Revenues (Old)'!N13</f>
        <v>0.5201421800947867</v>
      </c>
      <c r="O84" s="983">
        <f>O59/'Revenues (Old)'!O13</f>
        <v>0.5091012514220705</v>
      </c>
      <c r="P84" s="823">
        <f>P59/'Revenues (Old)'!P13</f>
        <v>0.5110336817653891</v>
      </c>
      <c r="Q84" s="1165">
        <f>Q59/'Revenues (Old)'!Q13</f>
        <v>0.5072463768115942</v>
      </c>
      <c r="R84" s="831"/>
      <c r="S84" s="792"/>
    </row>
    <row r="85" spans="1:19" ht="14.25">
      <c r="A85" s="799"/>
      <c r="B85" s="800"/>
      <c r="C85" s="800" t="s">
        <v>492</v>
      </c>
      <c r="D85" s="1222">
        <f>D64/'Revenues (Old)'!D18</f>
        <v>0.415461023537033</v>
      </c>
      <c r="E85" s="1223">
        <f>E64/'Revenues (Old)'!E18</f>
        <v>0.41470713980333473</v>
      </c>
      <c r="F85" s="827">
        <f>F64/'Revenues (Old)'!F18</f>
        <v>0.4162303664921466</v>
      </c>
      <c r="G85" s="827"/>
      <c r="H85" s="1220"/>
      <c r="I85" s="1218"/>
      <c r="J85" s="827"/>
      <c r="K85" s="827">
        <f>K64/'Revenues (Old)'!K18</f>
        <v>0.3903652726310217</v>
      </c>
      <c r="L85" s="827"/>
      <c r="M85" s="827">
        <f>M64/'Revenues (Old)'!M18</f>
        <v>0.3997445721583653</v>
      </c>
      <c r="N85" s="827">
        <f>N64/'Revenues (Old)'!N18</f>
        <v>0.4074235807860262</v>
      </c>
      <c r="O85" s="1217">
        <f>O64/'Revenues (Old)'!O18</f>
        <v>0.3776529338327091</v>
      </c>
      <c r="P85" s="1218">
        <f>P64/'Revenues (Old)'!P18</f>
        <v>0.3915587129126619</v>
      </c>
      <c r="Q85" s="827">
        <f>Q64/'Revenues (Old)'!Q18</f>
        <v>0.3638624119353502</v>
      </c>
      <c r="R85" s="838"/>
      <c r="S85" s="799"/>
    </row>
    <row r="86" spans="1:19" ht="13.5">
      <c r="A86" s="792"/>
      <c r="B86" s="798"/>
      <c r="C86" s="722"/>
      <c r="D86" s="1032"/>
      <c r="E86" s="1033"/>
      <c r="F86" s="831"/>
      <c r="G86" s="831"/>
      <c r="H86" s="833"/>
      <c r="I86" s="778"/>
      <c r="J86" s="831"/>
      <c r="K86" s="831"/>
      <c r="L86" s="831"/>
      <c r="M86" s="831"/>
      <c r="N86" s="831"/>
      <c r="O86" s="984"/>
      <c r="P86" s="769"/>
      <c r="Q86" s="831"/>
      <c r="R86" s="831"/>
      <c r="S86" s="792"/>
    </row>
    <row r="87" spans="1:19" ht="14.25">
      <c r="A87" s="799"/>
      <c r="B87" s="800"/>
      <c r="C87" s="800" t="s">
        <v>56</v>
      </c>
      <c r="D87" s="1087">
        <f>D66/'Revenues (Old)'!D20</f>
        <v>-0.42</v>
      </c>
      <c r="E87" s="1036">
        <f>E66/'Revenues (Old)'!E20</f>
        <v>-0.25</v>
      </c>
      <c r="F87" s="1166">
        <f>F66/'Revenues (Old)'!F20</f>
        <v>-0.5769230769230769</v>
      </c>
      <c r="G87" s="826"/>
      <c r="H87" s="829"/>
      <c r="I87" s="580"/>
      <c r="J87" s="826"/>
      <c r="K87" s="1168">
        <f>K66/'Revenues (Old)'!K20</f>
        <v>-0.3356643356643357</v>
      </c>
      <c r="L87" s="826"/>
      <c r="M87" s="843">
        <f>M66/'Revenues (Old)'!M20</f>
        <v>-0.5757575757575758</v>
      </c>
      <c r="N87" s="835">
        <f>N66/'Revenues (Old)'!N20</f>
        <v>-0.3235294117647059</v>
      </c>
      <c r="O87" s="985">
        <f>O66/'Revenues (Old)'!O20</f>
        <v>-0.23684210526315788</v>
      </c>
      <c r="P87" s="834">
        <f>P66/'Revenues (Old)'!P20</f>
        <v>-0.16666666666666666</v>
      </c>
      <c r="Q87" s="1166">
        <f>Q66/'Revenues (Old)'!Q20</f>
        <v>-0.3</v>
      </c>
      <c r="R87" s="832"/>
      <c r="S87" s="799"/>
    </row>
    <row r="88" spans="1:19" ht="14.25">
      <c r="A88" s="799"/>
      <c r="B88" s="800"/>
      <c r="C88" s="839"/>
      <c r="D88" s="1032"/>
      <c r="E88" s="1033"/>
      <c r="F88" s="831"/>
      <c r="G88" s="831"/>
      <c r="H88" s="833"/>
      <c r="I88" s="778"/>
      <c r="J88" s="831"/>
      <c r="K88" s="831"/>
      <c r="L88" s="831"/>
      <c r="M88" s="831"/>
      <c r="N88" s="831"/>
      <c r="O88" s="984"/>
      <c r="P88" s="769"/>
      <c r="Q88" s="831"/>
      <c r="R88" s="831"/>
      <c r="S88" s="799"/>
    </row>
    <row r="89" spans="1:19" ht="14.25">
      <c r="A89" s="799"/>
      <c r="B89" s="800"/>
      <c r="C89" s="800" t="s">
        <v>506</v>
      </c>
      <c r="D89" s="1224">
        <f>D68/'Revenues (Old)'!D24</f>
        <v>0.4085356658120947</v>
      </c>
      <c r="E89" s="1225">
        <f>E68/'Revenues (Old)'!E24</f>
        <v>0.41323792486583183</v>
      </c>
      <c r="F89" s="1226">
        <f>F68/'Revenues (Old)'!F24</f>
        <v>0.4037229173024107</v>
      </c>
      <c r="G89" s="1219"/>
      <c r="H89" s="1227"/>
      <c r="I89" s="418"/>
      <c r="J89" s="1219"/>
      <c r="K89" s="1228">
        <f>K68/'Revenues (Old)'!K24</f>
        <v>0.3843363683470279</v>
      </c>
      <c r="L89" s="1219"/>
      <c r="M89" s="1229">
        <f>M68/'Revenues (Old)'!M24</f>
        <v>0.38771877781073866</v>
      </c>
      <c r="N89" s="1230">
        <f>N68/'Revenues (Old)'!N24</f>
        <v>0.3989792854998499</v>
      </c>
      <c r="O89" s="1231">
        <f>O68/'Revenues (Old)'!O24</f>
        <v>0.375495813133539</v>
      </c>
      <c r="P89" s="1232">
        <f>P68/'Revenues (Old)'!P24</f>
        <v>0.38756962767516856</v>
      </c>
      <c r="Q89" s="1226">
        <f>Q68/'Revenues (Old)'!Q24</f>
        <v>0.36336866902237924</v>
      </c>
      <c r="R89" s="827"/>
      <c r="S89" s="799"/>
    </row>
    <row r="90" spans="1:19" ht="14.25">
      <c r="A90" s="799"/>
      <c r="B90" s="800"/>
      <c r="C90" s="800"/>
      <c r="D90" s="833"/>
      <c r="E90" s="769"/>
      <c r="F90" s="831"/>
      <c r="G90" s="831"/>
      <c r="H90" s="833"/>
      <c r="I90" s="778"/>
      <c r="J90" s="831"/>
      <c r="K90" s="831"/>
      <c r="L90" s="831"/>
      <c r="M90" s="831"/>
      <c r="N90" s="831"/>
      <c r="O90" s="833"/>
      <c r="P90" s="769"/>
      <c r="Q90" s="831"/>
      <c r="R90" s="831"/>
      <c r="S90" s="799"/>
    </row>
    <row r="91" spans="1:19" ht="9" customHeight="1">
      <c r="A91" s="792"/>
      <c r="B91" s="793"/>
      <c r="C91" s="794"/>
      <c r="D91" s="794"/>
      <c r="E91" s="794"/>
      <c r="F91" s="794"/>
      <c r="G91" s="794"/>
      <c r="H91" s="794"/>
      <c r="I91" s="795"/>
      <c r="J91" s="794"/>
      <c r="K91" s="794"/>
      <c r="L91" s="794"/>
      <c r="M91" s="794"/>
      <c r="N91" s="794"/>
      <c r="O91" s="794"/>
      <c r="P91" s="794"/>
      <c r="Q91" s="794"/>
      <c r="R91" s="794"/>
      <c r="S91" s="792"/>
    </row>
  </sheetData>
  <sheetProtection password="8355" sheet="1"/>
  <printOptions horizontalCentered="1"/>
  <pageMargins left="0.75" right="0.75" top="1" bottom="1" header="0.5" footer="0.5"/>
  <pageSetup fitToHeight="1" fitToWidth="1" horizontalDpi="600" verticalDpi="600" orientation="portrait" paperSize="9" scale="58" r:id="rId1"/>
  <headerFooter alignWithMargins="0">
    <oddFooter>&amp;L&amp;8KPN Investor Relations&amp;C&amp;8&amp;A&amp;R&amp;8Q2 2010</oddFooter>
  </headerFooter>
  <rowBreaks count="1" manualBreakCount="1">
    <brk id="4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88"/>
  <sheetViews>
    <sheetView view="pageBreakPreview" zoomScale="85" zoomScaleSheetLayoutView="85" zoomScalePageLayoutView="0" workbookViewId="0" topLeftCell="A1">
      <selection activeCell="A1" sqref="A1"/>
    </sheetView>
  </sheetViews>
  <sheetFormatPr defaultColWidth="9.140625" defaultRowHeight="12.75"/>
  <cols>
    <col min="1" max="1" width="1.28515625" style="126" customWidth="1"/>
    <col min="2" max="2" width="1.8515625" style="126" customWidth="1"/>
    <col min="3" max="3" width="48.421875" style="126" customWidth="1"/>
    <col min="4" max="6" width="8.7109375" style="126" customWidth="1"/>
    <col min="7" max="7" width="1.7109375" style="126" customWidth="1"/>
    <col min="8" max="8" width="8.7109375" style="126" customWidth="1"/>
    <col min="9" max="9" width="8.7109375" style="161" customWidth="1"/>
    <col min="10" max="10" width="1.7109375" style="126" customWidth="1"/>
    <col min="11" max="11" width="8.7109375" style="126" customWidth="1"/>
    <col min="12" max="12" width="1.7109375" style="126" customWidth="1"/>
    <col min="13" max="14" width="8.7109375" style="126" customWidth="1"/>
    <col min="15" max="15" width="8.7109375" style="145" customWidth="1"/>
    <col min="16" max="17" width="8.7109375" style="126" customWidth="1"/>
    <col min="18" max="18" width="1.7109375" style="126" customWidth="1"/>
    <col min="19" max="19" width="1.28515625" style="126" customWidth="1"/>
    <col min="20" max="16384" width="9.140625" style="126" customWidth="1"/>
  </cols>
  <sheetData>
    <row r="1" spans="1:19" ht="9" customHeight="1">
      <c r="A1" s="1" t="s">
        <v>391</v>
      </c>
      <c r="B1" s="2"/>
      <c r="C1" s="3"/>
      <c r="D1" s="3"/>
      <c r="E1" s="3"/>
      <c r="F1" s="3"/>
      <c r="G1" s="3"/>
      <c r="H1" s="3"/>
      <c r="I1" s="152"/>
      <c r="J1" s="3"/>
      <c r="K1" s="3"/>
      <c r="L1" s="3"/>
      <c r="M1" s="3"/>
      <c r="N1" s="3"/>
      <c r="O1" s="3"/>
      <c r="P1" s="3"/>
      <c r="Q1" s="3"/>
      <c r="R1" s="3"/>
      <c r="S1" s="1"/>
    </row>
    <row r="2" spans="1:19" ht="15.75">
      <c r="A2" s="4"/>
      <c r="B2" s="122"/>
      <c r="C2" s="124" t="s">
        <v>0</v>
      </c>
      <c r="D2" s="10" t="s">
        <v>554</v>
      </c>
      <c r="E2" s="162" t="s">
        <v>552</v>
      </c>
      <c r="F2" s="13" t="s">
        <v>416</v>
      </c>
      <c r="G2" s="407"/>
      <c r="H2" s="10" t="s">
        <v>555</v>
      </c>
      <c r="I2" s="868" t="s">
        <v>555</v>
      </c>
      <c r="J2" s="407"/>
      <c r="K2" s="13">
        <v>2009</v>
      </c>
      <c r="L2" s="407"/>
      <c r="M2" s="13" t="s">
        <v>396</v>
      </c>
      <c r="N2" s="13" t="s">
        <v>381</v>
      </c>
      <c r="O2" s="10" t="s">
        <v>553</v>
      </c>
      <c r="P2" s="162" t="s">
        <v>370</v>
      </c>
      <c r="Q2" s="13" t="s">
        <v>162</v>
      </c>
      <c r="R2" s="407"/>
      <c r="S2" s="4"/>
    </row>
    <row r="3" spans="1:19" ht="14.25">
      <c r="A3" s="1"/>
      <c r="B3" s="121"/>
      <c r="C3" s="123" t="s">
        <v>1</v>
      </c>
      <c r="D3" s="10"/>
      <c r="E3" s="162"/>
      <c r="F3" s="6"/>
      <c r="G3" s="965"/>
      <c r="H3" s="10" t="s">
        <v>556</v>
      </c>
      <c r="I3" s="966" t="s">
        <v>557</v>
      </c>
      <c r="J3" s="965"/>
      <c r="K3" s="13"/>
      <c r="L3" s="965"/>
      <c r="M3" s="13"/>
      <c r="N3" s="6"/>
      <c r="O3" s="10"/>
      <c r="P3" s="162"/>
      <c r="Q3" s="6"/>
      <c r="R3" s="208"/>
      <c r="S3" s="1"/>
    </row>
    <row r="4" spans="1:19" ht="14.25">
      <c r="A4" s="7"/>
      <c r="B4" s="8"/>
      <c r="C4" s="9"/>
      <c r="D4" s="11"/>
      <c r="E4" s="58"/>
      <c r="F4" s="14"/>
      <c r="G4" s="208"/>
      <c r="H4" s="11"/>
      <c r="I4" s="409"/>
      <c r="J4" s="208"/>
      <c r="K4" s="14"/>
      <c r="L4" s="208"/>
      <c r="M4" s="208"/>
      <c r="N4" s="14"/>
      <c r="O4" s="11"/>
      <c r="P4" s="58"/>
      <c r="Q4" s="14"/>
      <c r="R4" s="208"/>
      <c r="S4" s="7"/>
    </row>
    <row r="5" spans="1:19" ht="13.5">
      <c r="A5" s="1"/>
      <c r="B5" s="15"/>
      <c r="C5" s="127" t="s">
        <v>2</v>
      </c>
      <c r="D5" s="1251">
        <f>SUM(E5:F5)</f>
        <v>6619</v>
      </c>
      <c r="E5" s="1254">
        <v>3348</v>
      </c>
      <c r="F5" s="1255">
        <v>3271</v>
      </c>
      <c r="G5" s="429"/>
      <c r="H5" s="941">
        <f>D5/O5-1</f>
        <v>-0.026044732195409037</v>
      </c>
      <c r="I5" s="484">
        <f aca="true" t="shared" si="0" ref="H5:I7">E5/P5-1</f>
        <v>-0.017605633802816878</v>
      </c>
      <c r="J5" s="429"/>
      <c r="K5" s="1277">
        <f>SUM(M5:N5)+SUM(P5:Q5)</f>
        <v>13451</v>
      </c>
      <c r="L5" s="1278"/>
      <c r="M5" s="1279">
        <v>3348</v>
      </c>
      <c r="N5" s="1280">
        <f>Revenues!N74</f>
        <v>3307</v>
      </c>
      <c r="O5" s="1251">
        <f>SUM(P5:Q5)</f>
        <v>6796</v>
      </c>
      <c r="P5" s="1262">
        <f>Revenues!P74</f>
        <v>3408</v>
      </c>
      <c r="Q5" s="1255">
        <f>Revenues!Q74</f>
        <v>3388</v>
      </c>
      <c r="R5" s="429"/>
      <c r="S5" s="1"/>
    </row>
    <row r="6" spans="1:19" ht="13.5">
      <c r="A6" s="1"/>
      <c r="B6" s="15"/>
      <c r="C6" s="16" t="s">
        <v>3</v>
      </c>
      <c r="D6" s="1251">
        <f>SUM(E6:F6)</f>
        <v>12</v>
      </c>
      <c r="E6" s="1254">
        <v>6</v>
      </c>
      <c r="F6" s="1255">
        <v>6</v>
      </c>
      <c r="G6" s="429"/>
      <c r="H6" s="941">
        <f t="shared" si="0"/>
        <v>0.09090909090909083</v>
      </c>
      <c r="I6" s="484">
        <f t="shared" si="0"/>
        <v>1</v>
      </c>
      <c r="J6" s="429"/>
      <c r="K6" s="1277">
        <f>SUM(M6:N6)+SUM(P6:Q6)</f>
        <v>58</v>
      </c>
      <c r="L6" s="1278"/>
      <c r="M6" s="1279">
        <v>23</v>
      </c>
      <c r="N6" s="1280">
        <f>Revenues!N26-Revenues!N74</f>
        <v>24</v>
      </c>
      <c r="O6" s="1251">
        <f>SUM(P6:Q6)</f>
        <v>11</v>
      </c>
      <c r="P6" s="1262">
        <f>Revenues!P26-Revenues!P74</f>
        <v>3</v>
      </c>
      <c r="Q6" s="1255">
        <f>Revenues!Q26-Revenues!Q74</f>
        <v>8</v>
      </c>
      <c r="R6" s="429"/>
      <c r="S6" s="1"/>
    </row>
    <row r="7" spans="1:19" ht="14.25">
      <c r="A7" s="17"/>
      <c r="B7" s="18"/>
      <c r="C7" s="18" t="s">
        <v>4</v>
      </c>
      <c r="D7" s="1256">
        <f>SUM(D5:D6)</f>
        <v>6631</v>
      </c>
      <c r="E7" s="1257">
        <f>SUM(E5:E6)</f>
        <v>3354</v>
      </c>
      <c r="F7" s="1258">
        <f>SUM(F5:F6)</f>
        <v>3277</v>
      </c>
      <c r="G7" s="431"/>
      <c r="H7" s="1170">
        <f t="shared" si="0"/>
        <v>-0.025855736741589586</v>
      </c>
      <c r="I7" s="412">
        <f t="shared" si="0"/>
        <v>-0.016710642040457357</v>
      </c>
      <c r="J7" s="431"/>
      <c r="K7" s="1258">
        <f>SUM(K5:K6)</f>
        <v>13509</v>
      </c>
      <c r="L7" s="1281"/>
      <c r="M7" s="1258">
        <f>SUM(M5:M6)</f>
        <v>3371</v>
      </c>
      <c r="N7" s="1258">
        <f>SUM(N5:N6)</f>
        <v>3331</v>
      </c>
      <c r="O7" s="1256">
        <f>SUM(O5:O6)</f>
        <v>6807</v>
      </c>
      <c r="P7" s="1264">
        <f>SUM(P5:P6)</f>
        <v>3411</v>
      </c>
      <c r="Q7" s="1258">
        <f>SUM(Q5:Q6)</f>
        <v>3396</v>
      </c>
      <c r="R7" s="430"/>
      <c r="S7" s="17"/>
    </row>
    <row r="8" spans="1:19" ht="13.5">
      <c r="A8" s="1"/>
      <c r="B8" s="6"/>
      <c r="C8" s="14"/>
      <c r="D8" s="1259"/>
      <c r="E8" s="1260"/>
      <c r="F8" s="1261"/>
      <c r="G8" s="429"/>
      <c r="H8" s="425"/>
      <c r="I8" s="426"/>
      <c r="J8" s="429"/>
      <c r="K8" s="1282"/>
      <c r="L8" s="1278"/>
      <c r="M8" s="1282"/>
      <c r="N8" s="1261"/>
      <c r="O8" s="1259"/>
      <c r="P8" s="1260"/>
      <c r="Q8" s="1261"/>
      <c r="R8" s="429"/>
      <c r="S8" s="1"/>
    </row>
    <row r="9" spans="1:31" ht="13.5">
      <c r="A9" s="1"/>
      <c r="B9" s="15"/>
      <c r="C9" s="16" t="s">
        <v>5</v>
      </c>
      <c r="D9" s="1251">
        <f aca="true" t="shared" si="1" ref="D9:D15">SUM(E9:F9)</f>
        <v>999</v>
      </c>
      <c r="E9" s="1262">
        <v>493</v>
      </c>
      <c r="F9" s="1255">
        <v>506</v>
      </c>
      <c r="G9" s="429"/>
      <c r="H9" s="941">
        <f aca="true" t="shared" si="2" ref="H9:I15">D9/O9-1</f>
        <v>-0.08095676172953081</v>
      </c>
      <c r="I9" s="484">
        <f t="shared" si="2"/>
        <v>-0.08872458410351203</v>
      </c>
      <c r="J9" s="429"/>
      <c r="K9" s="1277">
        <f aca="true" t="shared" si="3" ref="K9:K15">SUM(M9:N9)+SUM(P9:Q9)</f>
        <v>2115</v>
      </c>
      <c r="L9" s="1278"/>
      <c r="M9" s="1279">
        <v>526</v>
      </c>
      <c r="N9" s="1280">
        <v>502</v>
      </c>
      <c r="O9" s="1251">
        <f aca="true" t="shared" si="4" ref="O9:O15">SUM(P9:Q9)</f>
        <v>1087</v>
      </c>
      <c r="P9" s="1262">
        <v>541</v>
      </c>
      <c r="Q9" s="1255">
        <v>546</v>
      </c>
      <c r="R9" s="429"/>
      <c r="S9" s="1"/>
      <c r="U9" s="662"/>
      <c r="V9" s="662"/>
      <c r="AE9" s="662"/>
    </row>
    <row r="10" spans="1:31" ht="13.5">
      <c r="A10" s="1"/>
      <c r="B10" s="15"/>
      <c r="C10" s="16" t="s">
        <v>516</v>
      </c>
      <c r="D10" s="1251">
        <f t="shared" si="1"/>
        <v>404</v>
      </c>
      <c r="E10" s="1262">
        <v>199</v>
      </c>
      <c r="F10" s="1255">
        <v>205</v>
      </c>
      <c r="G10" s="429"/>
      <c r="H10" s="941">
        <f t="shared" si="2"/>
        <v>-0.06481481481481477</v>
      </c>
      <c r="I10" s="484">
        <f t="shared" si="2"/>
        <v>-0.1076233183856502</v>
      </c>
      <c r="J10" s="429"/>
      <c r="K10" s="1277">
        <f t="shared" si="3"/>
        <v>852</v>
      </c>
      <c r="L10" s="1278"/>
      <c r="M10" s="1279">
        <v>213</v>
      </c>
      <c r="N10" s="1280">
        <v>207</v>
      </c>
      <c r="O10" s="1251">
        <f t="shared" si="4"/>
        <v>432</v>
      </c>
      <c r="P10" s="1262">
        <v>223</v>
      </c>
      <c r="Q10" s="1255">
        <v>209</v>
      </c>
      <c r="R10" s="429"/>
      <c r="S10" s="1"/>
      <c r="U10" s="662"/>
      <c r="V10" s="662"/>
      <c r="AE10" s="662"/>
    </row>
    <row r="11" spans="1:31" ht="13.5">
      <c r="A11" s="1"/>
      <c r="B11" s="15"/>
      <c r="C11" s="16" t="s">
        <v>6</v>
      </c>
      <c r="D11" s="1251">
        <f t="shared" si="1"/>
        <v>2260</v>
      </c>
      <c r="E11" s="1262">
        <v>1144</v>
      </c>
      <c r="F11" s="1255">
        <v>1116</v>
      </c>
      <c r="G11" s="429"/>
      <c r="H11" s="941">
        <f t="shared" si="2"/>
        <v>-0.0634065478657273</v>
      </c>
      <c r="I11" s="484">
        <f t="shared" si="2"/>
        <v>-0.032148900169204686</v>
      </c>
      <c r="J11" s="429"/>
      <c r="K11" s="1277">
        <f t="shared" si="3"/>
        <v>4686</v>
      </c>
      <c r="L11" s="1278"/>
      <c r="M11" s="1279">
        <v>1136</v>
      </c>
      <c r="N11" s="1280">
        <v>1137</v>
      </c>
      <c r="O11" s="1251">
        <f t="shared" si="4"/>
        <v>2413</v>
      </c>
      <c r="P11" s="1262">
        <v>1182</v>
      </c>
      <c r="Q11" s="1255">
        <v>1231</v>
      </c>
      <c r="R11" s="429"/>
      <c r="S11" s="1"/>
      <c r="U11" s="662"/>
      <c r="V11" s="662"/>
      <c r="AE11" s="662"/>
    </row>
    <row r="12" spans="1:31" ht="13.5">
      <c r="A12" s="1"/>
      <c r="B12" s="15"/>
      <c r="C12" s="16" t="s">
        <v>7</v>
      </c>
      <c r="D12" s="1251">
        <f t="shared" si="1"/>
        <v>-49</v>
      </c>
      <c r="E12" s="1262">
        <v>-25</v>
      </c>
      <c r="F12" s="1255">
        <v>-24</v>
      </c>
      <c r="G12" s="429"/>
      <c r="H12" s="941">
        <f>D12/O12-1</f>
        <v>0</v>
      </c>
      <c r="I12" s="484">
        <f t="shared" si="2"/>
        <v>-0.1071428571428571</v>
      </c>
      <c r="J12" s="429"/>
      <c r="K12" s="1277">
        <f t="shared" si="3"/>
        <v>-98</v>
      </c>
      <c r="L12" s="1278"/>
      <c r="M12" s="1279">
        <v>-28</v>
      </c>
      <c r="N12" s="1280">
        <v>-21</v>
      </c>
      <c r="O12" s="1251">
        <f t="shared" si="4"/>
        <v>-49</v>
      </c>
      <c r="P12" s="1262">
        <v>-28</v>
      </c>
      <c r="Q12" s="1255">
        <v>-21</v>
      </c>
      <c r="R12" s="429"/>
      <c r="S12" s="1"/>
      <c r="U12" s="662"/>
      <c r="V12" s="662"/>
      <c r="AE12" s="662"/>
    </row>
    <row r="13" spans="1:31" ht="13.5">
      <c r="A13" s="1"/>
      <c r="B13" s="15"/>
      <c r="C13" s="16" t="s">
        <v>8</v>
      </c>
      <c r="D13" s="1251">
        <f t="shared" si="1"/>
        <v>308</v>
      </c>
      <c r="E13" s="1262">
        <v>157</v>
      </c>
      <c r="F13" s="1263">
        <v>151</v>
      </c>
      <c r="G13" s="429"/>
      <c r="H13" s="941">
        <f t="shared" si="2"/>
        <v>-0.1630434782608695</v>
      </c>
      <c r="I13" s="484">
        <f t="shared" si="2"/>
        <v>-0.08187134502923976</v>
      </c>
      <c r="J13" s="429"/>
      <c r="K13" s="1277">
        <f t="shared" si="3"/>
        <v>762</v>
      </c>
      <c r="L13" s="1278"/>
      <c r="M13" s="1279">
        <v>217</v>
      </c>
      <c r="N13" s="1283">
        <v>177</v>
      </c>
      <c r="O13" s="1251">
        <f t="shared" si="4"/>
        <v>368</v>
      </c>
      <c r="P13" s="1262">
        <v>171</v>
      </c>
      <c r="Q13" s="1263">
        <v>197</v>
      </c>
      <c r="R13" s="429"/>
      <c r="S13" s="1"/>
      <c r="U13" s="662"/>
      <c r="V13" s="662"/>
      <c r="AE13" s="662"/>
    </row>
    <row r="14" spans="1:31" ht="13.5">
      <c r="A14" s="1"/>
      <c r="B14" s="15"/>
      <c r="C14" s="16" t="s">
        <v>9</v>
      </c>
      <c r="D14" s="1251">
        <f t="shared" si="1"/>
        <v>699</v>
      </c>
      <c r="E14" s="1262">
        <v>351</v>
      </c>
      <c r="F14" s="1255">
        <v>348</v>
      </c>
      <c r="G14" s="429"/>
      <c r="H14" s="941">
        <f t="shared" si="2"/>
        <v>-0.10727969348659006</v>
      </c>
      <c r="I14" s="484">
        <f t="shared" si="2"/>
        <v>-0.10230179028132991</v>
      </c>
      <c r="J14" s="429"/>
      <c r="K14" s="1277">
        <f t="shared" si="3"/>
        <v>1550</v>
      </c>
      <c r="L14" s="1278"/>
      <c r="M14" s="1279">
        <v>383</v>
      </c>
      <c r="N14" s="1280">
        <v>384</v>
      </c>
      <c r="O14" s="1251">
        <f t="shared" si="4"/>
        <v>783</v>
      </c>
      <c r="P14" s="1262">
        <v>391</v>
      </c>
      <c r="Q14" s="1255">
        <v>392</v>
      </c>
      <c r="R14" s="429"/>
      <c r="S14" s="1"/>
      <c r="U14" s="662"/>
      <c r="V14" s="662"/>
      <c r="AE14" s="662"/>
    </row>
    <row r="15" spans="1:31" ht="13.5">
      <c r="A15" s="1"/>
      <c r="B15" s="15"/>
      <c r="C15" s="16" t="s">
        <v>10</v>
      </c>
      <c r="D15" s="1251">
        <f t="shared" si="1"/>
        <v>378</v>
      </c>
      <c r="E15" s="1262">
        <v>196</v>
      </c>
      <c r="F15" s="1263">
        <v>182</v>
      </c>
      <c r="G15" s="429"/>
      <c r="H15" s="941">
        <f t="shared" si="2"/>
        <v>-0.052631578947368474</v>
      </c>
      <c r="I15" s="484">
        <f t="shared" si="2"/>
        <v>0.03703703703703698</v>
      </c>
      <c r="J15" s="429"/>
      <c r="K15" s="1277">
        <f t="shared" si="3"/>
        <v>792</v>
      </c>
      <c r="L15" s="1278"/>
      <c r="M15" s="1279">
        <v>200</v>
      </c>
      <c r="N15" s="1283">
        <v>193</v>
      </c>
      <c r="O15" s="1251">
        <f t="shared" si="4"/>
        <v>399</v>
      </c>
      <c r="P15" s="1262">
        <v>189</v>
      </c>
      <c r="Q15" s="1263">
        <v>210</v>
      </c>
      <c r="R15" s="429"/>
      <c r="S15" s="1"/>
      <c r="U15" s="662"/>
      <c r="V15" s="662"/>
      <c r="AE15" s="662"/>
    </row>
    <row r="16" spans="1:31" ht="14.25">
      <c r="A16" s="17"/>
      <c r="B16" s="18"/>
      <c r="C16" s="18" t="s">
        <v>11</v>
      </c>
      <c r="D16" s="1256">
        <f>SUM(D9:D15)</f>
        <v>4999</v>
      </c>
      <c r="E16" s="1264">
        <f>SUM(E9:E15)</f>
        <v>2515</v>
      </c>
      <c r="F16" s="1258">
        <f>SUM(F9:F15)</f>
        <v>2484</v>
      </c>
      <c r="G16" s="431"/>
      <c r="H16" s="1170">
        <f>D16/O16-1</f>
        <v>-0.07988220136204671</v>
      </c>
      <c r="I16" s="412">
        <f>E16/P16-1</f>
        <v>-0.05769951292618958</v>
      </c>
      <c r="J16" s="431"/>
      <c r="K16" s="1258">
        <f>SUM(K9:K15)</f>
        <v>10659</v>
      </c>
      <c r="L16" s="1281"/>
      <c r="M16" s="1258">
        <f>SUM(M9:M15)</f>
        <v>2647</v>
      </c>
      <c r="N16" s="1258">
        <f>SUM(N9:N15)</f>
        <v>2579</v>
      </c>
      <c r="O16" s="1256">
        <f>SUM(O9:O15)</f>
        <v>5433</v>
      </c>
      <c r="P16" s="1264">
        <f>SUM(P9:P15)</f>
        <v>2669</v>
      </c>
      <c r="Q16" s="1258">
        <f>SUM(Q9:Q15)</f>
        <v>2764</v>
      </c>
      <c r="R16" s="430"/>
      <c r="S16" s="17"/>
      <c r="U16" s="662"/>
      <c r="V16" s="662"/>
      <c r="AE16" s="662"/>
    </row>
    <row r="17" spans="1:31" ht="13.5">
      <c r="A17" s="1"/>
      <c r="B17" s="6"/>
      <c r="C17" s="14"/>
      <c r="D17" s="1265"/>
      <c r="E17" s="1266"/>
      <c r="F17" s="1267"/>
      <c r="G17" s="429"/>
      <c r="H17" s="942"/>
      <c r="I17" s="427"/>
      <c r="J17" s="429"/>
      <c r="K17" s="1284"/>
      <c r="L17" s="1278"/>
      <c r="M17" s="1284"/>
      <c r="N17" s="1267"/>
      <c r="O17" s="1265"/>
      <c r="P17" s="1266"/>
      <c r="Q17" s="1267"/>
      <c r="R17" s="429"/>
      <c r="S17" s="1"/>
      <c r="AE17" s="662"/>
    </row>
    <row r="18" spans="1:31" ht="14.25">
      <c r="A18" s="17"/>
      <c r="B18" s="18"/>
      <c r="C18" s="18" t="s">
        <v>12</v>
      </c>
      <c r="D18" s="1375">
        <f>+D7-D16</f>
        <v>1632</v>
      </c>
      <c r="E18" s="1376">
        <f>+E7-E16</f>
        <v>839</v>
      </c>
      <c r="F18" s="1377">
        <v>793</v>
      </c>
      <c r="G18" s="1174"/>
      <c r="H18" s="1055">
        <f>D18/O18-1</f>
        <v>0.18777292576419224</v>
      </c>
      <c r="I18" s="483">
        <f>E18/P18-1</f>
        <v>0.1307277628032344</v>
      </c>
      <c r="J18" s="1174"/>
      <c r="K18" s="1378">
        <f>K7-K16</f>
        <v>2850</v>
      </c>
      <c r="L18" s="1281"/>
      <c r="M18" s="1379">
        <f>M7-M16</f>
        <v>724</v>
      </c>
      <c r="N18" s="1380">
        <f>N7-N16</f>
        <v>752</v>
      </c>
      <c r="O18" s="1759">
        <f>+O7-O16</f>
        <v>1374</v>
      </c>
      <c r="P18" s="1381">
        <f>P7-P16</f>
        <v>742</v>
      </c>
      <c r="Q18" s="1382">
        <f>Q7-Q16</f>
        <v>632</v>
      </c>
      <c r="R18" s="383"/>
      <c r="S18" s="17"/>
      <c r="AE18" s="662"/>
    </row>
    <row r="19" spans="1:31" ht="14.25">
      <c r="A19" s="17"/>
      <c r="B19" s="18"/>
      <c r="C19" s="18"/>
      <c r="D19" s="1268"/>
      <c r="E19" s="1269"/>
      <c r="F19" s="1267"/>
      <c r="G19" s="430"/>
      <c r="H19" s="942"/>
      <c r="I19" s="427"/>
      <c r="J19" s="430"/>
      <c r="K19" s="1267"/>
      <c r="L19" s="1285"/>
      <c r="M19" s="1267"/>
      <c r="N19" s="1267"/>
      <c r="O19" s="1268"/>
      <c r="P19" s="1269"/>
      <c r="Q19" s="1267"/>
      <c r="R19" s="430"/>
      <c r="S19" s="17"/>
      <c r="AE19" s="662"/>
    </row>
    <row r="20" spans="1:31" ht="13.5">
      <c r="A20" s="1"/>
      <c r="B20" s="15"/>
      <c r="C20" s="16" t="s">
        <v>13</v>
      </c>
      <c r="D20" s="1251">
        <f>SUM(E20:F20)</f>
        <v>-386</v>
      </c>
      <c r="E20" s="1262">
        <v>-194</v>
      </c>
      <c r="F20" s="1255">
        <v>-192</v>
      </c>
      <c r="G20" s="429"/>
      <c r="H20" s="941">
        <f>D20/O20-1</f>
        <v>-0.0025839793281653423</v>
      </c>
      <c r="I20" s="484">
        <f>E20/P20-1</f>
        <v>-0.08490566037735847</v>
      </c>
      <c r="J20" s="429"/>
      <c r="K20" s="1277">
        <f>SUM(M20:N20)+SUM(P20:Q20)</f>
        <v>-808</v>
      </c>
      <c r="L20" s="1278"/>
      <c r="M20" s="1279">
        <v>-240</v>
      </c>
      <c r="N20" s="1280">
        <v>-181</v>
      </c>
      <c r="O20" s="1251">
        <f>SUM(P20:Q20)</f>
        <v>-387</v>
      </c>
      <c r="P20" s="1262">
        <v>-212</v>
      </c>
      <c r="Q20" s="1255">
        <v>-175</v>
      </c>
      <c r="R20" s="429"/>
      <c r="S20" s="1"/>
      <c r="AE20" s="662"/>
    </row>
    <row r="21" spans="1:31" ht="13.5">
      <c r="A21" s="1"/>
      <c r="B21" s="15"/>
      <c r="C21" s="22" t="s">
        <v>14</v>
      </c>
      <c r="D21" s="1251">
        <f>SUM(E21:F21)</f>
        <v>-21</v>
      </c>
      <c r="E21" s="1262">
        <v>-11</v>
      </c>
      <c r="F21" s="1255">
        <v>-10</v>
      </c>
      <c r="G21" s="429"/>
      <c r="H21" s="941" t="s">
        <v>587</v>
      </c>
      <c r="I21" s="484" t="s">
        <v>588</v>
      </c>
      <c r="J21" s="429"/>
      <c r="K21" s="1277">
        <f>SUM(M21:N21)+SUM(P21:Q21)</f>
        <v>-6</v>
      </c>
      <c r="L21" s="1278"/>
      <c r="M21" s="1279">
        <v>0</v>
      </c>
      <c r="N21" s="1280">
        <v>-5</v>
      </c>
      <c r="O21" s="1251">
        <f>SUM(P21:Q21)</f>
        <v>-1</v>
      </c>
      <c r="P21" s="1262">
        <v>-2</v>
      </c>
      <c r="Q21" s="1255">
        <v>1</v>
      </c>
      <c r="R21" s="429"/>
      <c r="S21" s="1"/>
      <c r="AE21" s="662"/>
    </row>
    <row r="22" spans="1:31" ht="14.25">
      <c r="A22" s="1"/>
      <c r="B22" s="15"/>
      <c r="C22" s="18"/>
      <c r="D22" s="1270"/>
      <c r="E22" s="1271"/>
      <c r="F22" s="1267"/>
      <c r="G22" s="430"/>
      <c r="H22" s="942"/>
      <c r="I22" s="427"/>
      <c r="J22" s="430"/>
      <c r="K22" s="1286"/>
      <c r="L22" s="1285"/>
      <c r="M22" s="1286"/>
      <c r="N22" s="1267"/>
      <c r="O22" s="1270"/>
      <c r="P22" s="1271"/>
      <c r="Q22" s="1267"/>
      <c r="R22" s="430"/>
      <c r="S22" s="1"/>
      <c r="AE22" s="662"/>
    </row>
    <row r="23" spans="1:31" ht="14.25">
      <c r="A23" s="7"/>
      <c r="B23" s="15"/>
      <c r="C23" s="23" t="s">
        <v>15</v>
      </c>
      <c r="D23" s="1375">
        <f>+D18+D20+D21</f>
        <v>1225</v>
      </c>
      <c r="E23" s="1376">
        <f>+E18+E20+E21</f>
        <v>634</v>
      </c>
      <c r="F23" s="1377">
        <f>F18+F20+F21</f>
        <v>591</v>
      </c>
      <c r="G23" s="1174"/>
      <c r="H23" s="1055">
        <f>D23/O23-1</f>
        <v>0.24239350912778912</v>
      </c>
      <c r="I23" s="483">
        <f>E23/P23-1</f>
        <v>0.2007575757575757</v>
      </c>
      <c r="J23" s="1174"/>
      <c r="K23" s="1378">
        <f>K18+K20+K21</f>
        <v>2036</v>
      </c>
      <c r="L23" s="1281"/>
      <c r="M23" s="1379">
        <f>M18+M20+M21</f>
        <v>484</v>
      </c>
      <c r="N23" s="1380">
        <f>N18+N20+N21</f>
        <v>566</v>
      </c>
      <c r="O23" s="1759">
        <f>+O18+O20+O21</f>
        <v>986</v>
      </c>
      <c r="P23" s="1381">
        <f>P18+P20+P21</f>
        <v>528</v>
      </c>
      <c r="Q23" s="1382">
        <f>Q18+Q20+Q21</f>
        <v>458</v>
      </c>
      <c r="R23" s="383"/>
      <c r="S23" s="7"/>
      <c r="AE23" s="662"/>
    </row>
    <row r="24" spans="1:19" ht="14.25">
      <c r="A24" s="1"/>
      <c r="B24" s="15"/>
      <c r="C24" s="18"/>
      <c r="D24" s="1268"/>
      <c r="E24" s="1269"/>
      <c r="F24" s="1267"/>
      <c r="G24" s="430"/>
      <c r="H24" s="942"/>
      <c r="I24" s="427"/>
      <c r="J24" s="430"/>
      <c r="K24" s="1267"/>
      <c r="L24" s="1285"/>
      <c r="M24" s="1267"/>
      <c r="N24" s="1267"/>
      <c r="O24" s="1268"/>
      <c r="P24" s="1269"/>
      <c r="Q24" s="1267"/>
      <c r="R24" s="430"/>
      <c r="S24" s="1"/>
    </row>
    <row r="25" spans="1:19" ht="13.5">
      <c r="A25" s="1"/>
      <c r="B25" s="15"/>
      <c r="C25" s="16" t="s">
        <v>16</v>
      </c>
      <c r="D25" s="1251">
        <f>SUM(E25:F25)</f>
        <v>-311</v>
      </c>
      <c r="E25" s="1262">
        <v>-169</v>
      </c>
      <c r="F25" s="1255">
        <v>-142</v>
      </c>
      <c r="G25" s="429"/>
      <c r="H25" s="941">
        <f>D25/O25-1</f>
        <v>0.04013377926421402</v>
      </c>
      <c r="I25" s="484">
        <f>E25/P25-1</f>
        <v>0.06962025316455689</v>
      </c>
      <c r="J25" s="429"/>
      <c r="K25" s="1277">
        <f>SUM(M25:N25)+SUM(P25:Q25)</f>
        <v>139</v>
      </c>
      <c r="L25" s="1278"/>
      <c r="M25" s="1287">
        <v>609</v>
      </c>
      <c r="N25" s="1280">
        <v>-171</v>
      </c>
      <c r="O25" s="1251">
        <f>SUM(P25:Q25)</f>
        <v>-299</v>
      </c>
      <c r="P25" s="1262">
        <v>-158</v>
      </c>
      <c r="Q25" s="1255">
        <v>-141</v>
      </c>
      <c r="R25" s="429"/>
      <c r="S25" s="1"/>
    </row>
    <row r="26" spans="1:19" ht="13.5">
      <c r="A26" s="1"/>
      <c r="B26" s="6"/>
      <c r="C26" s="24"/>
      <c r="D26" s="1272"/>
      <c r="E26" s="1271"/>
      <c r="F26" s="1273"/>
      <c r="G26" s="429"/>
      <c r="H26" s="428"/>
      <c r="I26" s="224"/>
      <c r="J26" s="429"/>
      <c r="K26" s="1273"/>
      <c r="L26" s="1278"/>
      <c r="M26" s="1273"/>
      <c r="N26" s="1273"/>
      <c r="O26" s="1272"/>
      <c r="P26" s="1271"/>
      <c r="Q26" s="1273"/>
      <c r="R26" s="429"/>
      <c r="S26" s="1"/>
    </row>
    <row r="27" spans="1:19" ht="14.25">
      <c r="A27" s="17"/>
      <c r="B27" s="18"/>
      <c r="C27" s="18" t="s">
        <v>17</v>
      </c>
      <c r="D27" s="1375">
        <f>+D23+D25</f>
        <v>914</v>
      </c>
      <c r="E27" s="1376">
        <f>+E23+E25</f>
        <v>465</v>
      </c>
      <c r="F27" s="1377">
        <f>F23+F25</f>
        <v>449</v>
      </c>
      <c r="G27" s="1174"/>
      <c r="H27" s="1055">
        <f>D27/O27-1</f>
        <v>0.3304221251819506</v>
      </c>
      <c r="I27" s="483">
        <f>E27/P27-1</f>
        <v>0.2567567567567568</v>
      </c>
      <c r="J27" s="1174"/>
      <c r="K27" s="1378">
        <f>K23+K25</f>
        <v>2175</v>
      </c>
      <c r="L27" s="1281"/>
      <c r="M27" s="1379">
        <f>M23+M25</f>
        <v>1093</v>
      </c>
      <c r="N27" s="1380">
        <f>N23+N25</f>
        <v>395</v>
      </c>
      <c r="O27" s="1759">
        <f>+O23+O25</f>
        <v>687</v>
      </c>
      <c r="P27" s="1381">
        <f>P23+P25</f>
        <v>370</v>
      </c>
      <c r="Q27" s="1382">
        <f>Q23+Q25</f>
        <v>317</v>
      </c>
      <c r="R27" s="435"/>
      <c r="S27" s="17"/>
    </row>
    <row r="28" spans="1:19" ht="14.25">
      <c r="A28" s="17"/>
      <c r="B28" s="18"/>
      <c r="C28" s="18"/>
      <c r="D28" s="1274"/>
      <c r="E28" s="1275"/>
      <c r="F28" s="1276"/>
      <c r="G28" s="433"/>
      <c r="H28" s="943"/>
      <c r="I28" s="415"/>
      <c r="J28" s="433"/>
      <c r="K28" s="1288"/>
      <c r="L28" s="1261"/>
      <c r="M28" s="1288"/>
      <c r="N28" s="1276"/>
      <c r="O28" s="1274"/>
      <c r="P28" s="1275"/>
      <c r="Q28" s="1276"/>
      <c r="R28" s="433"/>
      <c r="S28" s="17"/>
    </row>
    <row r="29" spans="1:19" ht="14.25">
      <c r="A29" s="17"/>
      <c r="B29" s="18"/>
      <c r="C29" s="14" t="s">
        <v>18</v>
      </c>
      <c r="D29" s="1251">
        <f>SUM(E29:F29)</f>
        <v>2</v>
      </c>
      <c r="E29" s="1262">
        <v>1</v>
      </c>
      <c r="F29" s="1263">
        <v>1</v>
      </c>
      <c r="G29" s="429"/>
      <c r="H29" s="941" t="s">
        <v>589</v>
      </c>
      <c r="I29" s="484" t="s">
        <v>589</v>
      </c>
      <c r="J29" s="429"/>
      <c r="K29" s="1277">
        <f>SUM(M29:N29)+SUM(P29:Q29)</f>
        <v>-3</v>
      </c>
      <c r="L29" s="1278"/>
      <c r="M29" s="1279">
        <v>1</v>
      </c>
      <c r="N29" s="1283">
        <v>-3</v>
      </c>
      <c r="O29" s="1251">
        <f>SUM(P29:Q29)</f>
        <v>-1</v>
      </c>
      <c r="P29" s="1262">
        <v>-1</v>
      </c>
      <c r="Q29" s="1263">
        <v>0</v>
      </c>
      <c r="R29" s="429"/>
      <c r="S29" s="17"/>
    </row>
    <row r="30" spans="1:19" ht="14.25">
      <c r="A30" s="17"/>
      <c r="B30" s="18"/>
      <c r="C30" s="26" t="s">
        <v>19</v>
      </c>
      <c r="D30" s="1251">
        <f>SUM(E30:F30)</f>
        <v>912</v>
      </c>
      <c r="E30" s="1262">
        <f>E27-1</f>
        <v>464</v>
      </c>
      <c r="F30" s="1255">
        <f>F27-F29</f>
        <v>448</v>
      </c>
      <c r="G30" s="429"/>
      <c r="H30" s="941">
        <f>D30/O30-1</f>
        <v>0.3255813953488371</v>
      </c>
      <c r="I30" s="484">
        <f>E30/P30-1</f>
        <v>0.2506738544474394</v>
      </c>
      <c r="J30" s="429"/>
      <c r="K30" s="1277">
        <f>SUM(M30:N30)+SUM(P30:Q30)</f>
        <v>2178</v>
      </c>
      <c r="L30" s="1278"/>
      <c r="M30" s="1279">
        <v>1092</v>
      </c>
      <c r="N30" s="1280">
        <v>398</v>
      </c>
      <c r="O30" s="1251">
        <f>SUM(P30:Q30)</f>
        <v>688</v>
      </c>
      <c r="P30" s="1262">
        <v>371</v>
      </c>
      <c r="Q30" s="1255">
        <v>317</v>
      </c>
      <c r="R30" s="429"/>
      <c r="S30" s="17"/>
    </row>
    <row r="31" spans="1:19" ht="14.25">
      <c r="A31" s="17"/>
      <c r="B31" s="18"/>
      <c r="C31" s="14"/>
      <c r="D31" s="436"/>
      <c r="E31" s="632"/>
      <c r="F31" s="435"/>
      <c r="G31" s="430"/>
      <c r="H31" s="942"/>
      <c r="I31" s="427"/>
      <c r="J31" s="430"/>
      <c r="K31" s="435"/>
      <c r="L31" s="430"/>
      <c r="M31" s="435"/>
      <c r="N31" s="435"/>
      <c r="O31" s="436"/>
      <c r="P31" s="632"/>
      <c r="Q31" s="435"/>
      <c r="R31" s="440"/>
      <c r="S31" s="17"/>
    </row>
    <row r="32" spans="1:19" ht="15.75">
      <c r="A32" s="17"/>
      <c r="B32" s="18"/>
      <c r="C32" s="18" t="s">
        <v>374</v>
      </c>
      <c r="D32" s="947">
        <f>SUM(E32:F32)</f>
        <v>0.5700000000000001</v>
      </c>
      <c r="E32" s="1233">
        <v>0.29</v>
      </c>
      <c r="F32" s="1234">
        <v>0.28</v>
      </c>
      <c r="G32" s="1235"/>
      <c r="H32" s="946">
        <f>D32/O32-1</f>
        <v>0.3902439024390245</v>
      </c>
      <c r="I32" s="598">
        <f>E32/P32-1</f>
        <v>0.3181818181818181</v>
      </c>
      <c r="J32" s="1235"/>
      <c r="K32" s="1090">
        <f>SUM(M32:N32)+SUM(P32:Q32)</f>
        <v>1.33</v>
      </c>
      <c r="L32" s="1235"/>
      <c r="M32" s="1236">
        <v>0.67</v>
      </c>
      <c r="N32" s="1237">
        <v>0.25</v>
      </c>
      <c r="O32" s="947">
        <f>SUM(P32:Q32)</f>
        <v>0.41000000000000003</v>
      </c>
      <c r="P32" s="1233">
        <v>0.22</v>
      </c>
      <c r="Q32" s="1234">
        <v>0.19</v>
      </c>
      <c r="R32" s="431"/>
      <c r="S32" s="17"/>
    </row>
    <row r="33" spans="1:19" ht="14.25">
      <c r="A33" s="17"/>
      <c r="B33" s="18"/>
      <c r="C33" s="26" t="s">
        <v>20</v>
      </c>
      <c r="D33" s="1238">
        <f>SUM(E33:F33)</f>
        <v>0.5700000000000001</v>
      </c>
      <c r="E33" s="1239">
        <v>0.29</v>
      </c>
      <c r="F33" s="1240">
        <v>0.28</v>
      </c>
      <c r="G33" s="1241"/>
      <c r="H33" s="941">
        <f>D33/O33-1</f>
        <v>0.3902439024390245</v>
      </c>
      <c r="I33" s="484">
        <f>E33/P33-1</f>
        <v>0.3181818181818181</v>
      </c>
      <c r="J33" s="1241"/>
      <c r="K33" s="1091">
        <f>SUM(M33:N33)+SUM(P33:Q33)</f>
        <v>1.33</v>
      </c>
      <c r="L33" s="1241"/>
      <c r="M33" s="1242">
        <v>0.68</v>
      </c>
      <c r="N33" s="1243">
        <v>0.24</v>
      </c>
      <c r="O33" s="1238">
        <f>SUM(P33:Q33)</f>
        <v>0.41000000000000003</v>
      </c>
      <c r="P33" s="1239">
        <v>0.22</v>
      </c>
      <c r="Q33" s="1240">
        <v>0.19</v>
      </c>
      <c r="R33" s="429"/>
      <c r="S33" s="17"/>
    </row>
    <row r="34" spans="1:19" ht="14.25">
      <c r="A34" s="17"/>
      <c r="B34" s="18"/>
      <c r="C34" s="18"/>
      <c r="D34" s="1244"/>
      <c r="E34" s="1245"/>
      <c r="F34" s="1246"/>
      <c r="G34" s="1246"/>
      <c r="H34" s="942"/>
      <c r="I34" s="427"/>
      <c r="J34" s="1246"/>
      <c r="K34" s="1246"/>
      <c r="L34" s="1235"/>
      <c r="M34" s="1246"/>
      <c r="N34" s="1246"/>
      <c r="O34" s="1244"/>
      <c r="P34" s="1245"/>
      <c r="Q34" s="1246"/>
      <c r="R34" s="596"/>
      <c r="S34" s="17"/>
    </row>
    <row r="35" spans="1:22" s="304" customFormat="1" ht="14.25">
      <c r="A35" s="17"/>
      <c r="B35" s="18"/>
      <c r="C35" s="18" t="s">
        <v>21</v>
      </c>
      <c r="D35" s="947">
        <f>SUM(E35:F35)</f>
        <v>0.27</v>
      </c>
      <c r="E35" s="1233">
        <v>0.27</v>
      </c>
      <c r="F35" s="1234" t="s">
        <v>33</v>
      </c>
      <c r="G35" s="1235"/>
      <c r="H35" s="946">
        <f>D35/O35-1</f>
        <v>0.17391304347826098</v>
      </c>
      <c r="I35" s="598">
        <f>E35/P35-1</f>
        <v>0.17391304347826098</v>
      </c>
      <c r="J35" s="1235"/>
      <c r="K35" s="1247">
        <f>SUM(M35:N35)+SUM(P35:Q35)</f>
        <v>0.6900000000000001</v>
      </c>
      <c r="L35" s="1235"/>
      <c r="M35" s="1248">
        <v>0.46</v>
      </c>
      <c r="N35" s="1237" t="s">
        <v>33</v>
      </c>
      <c r="O35" s="1238">
        <f>SUM(P35:Q35)</f>
        <v>0.23</v>
      </c>
      <c r="P35" s="1233">
        <v>0.23</v>
      </c>
      <c r="Q35" s="1234" t="s">
        <v>33</v>
      </c>
      <c r="R35" s="431"/>
      <c r="S35" s="17"/>
      <c r="V35" s="669"/>
    </row>
    <row r="36" spans="1:19" ht="14.25">
      <c r="A36" s="17"/>
      <c r="B36" s="18"/>
      <c r="C36" s="27" t="s">
        <v>22</v>
      </c>
      <c r="D36" s="1238">
        <f>SUM(E36:F36)</f>
        <v>0.27</v>
      </c>
      <c r="E36" s="1239">
        <v>0.27</v>
      </c>
      <c r="F36" s="1240" t="s">
        <v>33</v>
      </c>
      <c r="G36" s="1241"/>
      <c r="H36" s="941">
        <f>D36/O36-1</f>
        <v>0.17391304347826098</v>
      </c>
      <c r="I36" s="484">
        <f>E36/P36-1</f>
        <v>0.17391304347826098</v>
      </c>
      <c r="J36" s="1241"/>
      <c r="K36" s="1249">
        <f>SUM(M36:N36)+SUM(P36:Q36)</f>
        <v>0.23</v>
      </c>
      <c r="L36" s="1241"/>
      <c r="M36" s="1250" t="s">
        <v>33</v>
      </c>
      <c r="N36" s="1243" t="s">
        <v>33</v>
      </c>
      <c r="O36" s="1238">
        <f>SUM(P36:Q36)</f>
        <v>0.23</v>
      </c>
      <c r="P36" s="1239">
        <v>0.23</v>
      </c>
      <c r="Q36" s="1240" t="s">
        <v>33</v>
      </c>
      <c r="R36" s="429"/>
      <c r="S36" s="17"/>
    </row>
    <row r="37" spans="1:19" ht="14.25">
      <c r="A37" s="17"/>
      <c r="B37" s="20"/>
      <c r="C37" s="14"/>
      <c r="D37" s="413"/>
      <c r="E37" s="633"/>
      <c r="F37" s="414"/>
      <c r="G37" s="414"/>
      <c r="H37" s="413"/>
      <c r="I37" s="165"/>
      <c r="J37" s="414"/>
      <c r="K37" s="414"/>
      <c r="L37" s="870"/>
      <c r="M37" s="414"/>
      <c r="N37" s="414"/>
      <c r="O37" s="413"/>
      <c r="P37" s="633"/>
      <c r="Q37" s="414"/>
      <c r="R37" s="414"/>
      <c r="S37" s="17"/>
    </row>
    <row r="38" spans="1:19" ht="9" customHeight="1">
      <c r="A38" s="1"/>
      <c r="B38" s="2"/>
      <c r="C38" s="3"/>
      <c r="D38" s="3"/>
      <c r="E38" s="3"/>
      <c r="F38" s="3"/>
      <c r="G38" s="28"/>
      <c r="H38" s="3"/>
      <c r="I38" s="152"/>
      <c r="J38" s="28"/>
      <c r="K38" s="3"/>
      <c r="L38" s="28"/>
      <c r="M38" s="3"/>
      <c r="N38" s="3"/>
      <c r="O38" s="3"/>
      <c r="P38" s="3"/>
      <c r="Q38" s="3"/>
      <c r="R38" s="28"/>
      <c r="S38" s="1"/>
    </row>
    <row r="39" spans="1:19" s="147" customFormat="1" ht="12.75">
      <c r="A39" s="133"/>
      <c r="B39" s="130" t="s">
        <v>142</v>
      </c>
      <c r="C39" s="133"/>
      <c r="D39" s="143"/>
      <c r="E39" s="143"/>
      <c r="F39" s="130"/>
      <c r="G39" s="143"/>
      <c r="H39" s="143"/>
      <c r="I39" s="382"/>
      <c r="J39" s="143"/>
      <c r="K39" s="143"/>
      <c r="L39" s="143"/>
      <c r="M39" s="130"/>
      <c r="N39" s="130"/>
      <c r="O39" s="143"/>
      <c r="P39" s="143"/>
      <c r="Q39" s="130"/>
      <c r="R39" s="143"/>
      <c r="S39" s="143"/>
    </row>
    <row r="40" spans="1:19" s="147" customFormat="1" ht="12.75">
      <c r="A40" s="133"/>
      <c r="B40" s="649" t="s">
        <v>147</v>
      </c>
      <c r="C40" s="650"/>
      <c r="D40" s="143"/>
      <c r="E40" s="143"/>
      <c r="F40" s="130"/>
      <c r="G40" s="143"/>
      <c r="H40" s="143"/>
      <c r="I40" s="382"/>
      <c r="J40" s="143"/>
      <c r="K40" s="143"/>
      <c r="L40" s="143"/>
      <c r="M40" s="130"/>
      <c r="N40" s="130"/>
      <c r="O40" s="143"/>
      <c r="P40" s="143"/>
      <c r="Q40" s="130"/>
      <c r="R40" s="143"/>
      <c r="S40" s="143"/>
    </row>
    <row r="41" spans="1:19" s="147" customFormat="1" ht="12.75">
      <c r="A41" s="133"/>
      <c r="B41" s="133"/>
      <c r="C41" s="133"/>
      <c r="D41" s="143"/>
      <c r="E41" s="143"/>
      <c r="F41" s="133"/>
      <c r="G41" s="143"/>
      <c r="H41" s="143"/>
      <c r="I41" s="382"/>
      <c r="J41" s="143"/>
      <c r="K41" s="143"/>
      <c r="L41" s="143"/>
      <c r="M41" s="133"/>
      <c r="N41" s="133"/>
      <c r="O41" s="143"/>
      <c r="P41" s="143"/>
      <c r="Q41" s="133"/>
      <c r="R41" s="143"/>
      <c r="S41" s="143"/>
    </row>
    <row r="42" spans="1:19" ht="9" customHeight="1">
      <c r="A42" s="1"/>
      <c r="B42" s="2"/>
      <c r="C42" s="3"/>
      <c r="D42" s="3"/>
      <c r="E42" s="3"/>
      <c r="F42" s="3"/>
      <c r="G42" s="3"/>
      <c r="H42" s="3"/>
      <c r="I42" s="152"/>
      <c r="J42" s="3"/>
      <c r="K42" s="3"/>
      <c r="L42" s="3"/>
      <c r="M42" s="3"/>
      <c r="N42" s="3"/>
      <c r="O42" s="3"/>
      <c r="P42" s="3"/>
      <c r="Q42" s="3"/>
      <c r="R42" s="3"/>
      <c r="S42" s="1"/>
    </row>
    <row r="43" spans="1:19" ht="15.75">
      <c r="A43" s="4"/>
      <c r="B43" s="5"/>
      <c r="C43" s="124" t="s">
        <v>0</v>
      </c>
      <c r="D43" s="10" t="s">
        <v>554</v>
      </c>
      <c r="E43" s="162" t="s">
        <v>552</v>
      </c>
      <c r="F43" s="13" t="s">
        <v>416</v>
      </c>
      <c r="G43" s="407"/>
      <c r="H43" s="10" t="s">
        <v>555</v>
      </c>
      <c r="I43" s="868" t="s">
        <v>555</v>
      </c>
      <c r="J43" s="407"/>
      <c r="K43" s="13">
        <v>2009</v>
      </c>
      <c r="L43" s="407"/>
      <c r="M43" s="13" t="s">
        <v>396</v>
      </c>
      <c r="N43" s="13" t="s">
        <v>382</v>
      </c>
      <c r="O43" s="10" t="s">
        <v>553</v>
      </c>
      <c r="P43" s="162" t="s">
        <v>370</v>
      </c>
      <c r="Q43" s="13" t="s">
        <v>162</v>
      </c>
      <c r="R43" s="407"/>
      <c r="S43" s="4"/>
    </row>
    <row r="44" spans="1:19" ht="14.25">
      <c r="A44" s="1"/>
      <c r="B44" s="6"/>
      <c r="C44" s="1762" t="s">
        <v>23</v>
      </c>
      <c r="D44" s="10"/>
      <c r="E44" s="162"/>
      <c r="F44" s="6"/>
      <c r="G44" s="965"/>
      <c r="H44" s="10" t="s">
        <v>556</v>
      </c>
      <c r="I44" s="966" t="s">
        <v>557</v>
      </c>
      <c r="J44" s="6"/>
      <c r="K44" s="13"/>
      <c r="L44" s="965"/>
      <c r="M44" s="13"/>
      <c r="N44" s="6"/>
      <c r="O44" s="10"/>
      <c r="P44" s="162"/>
      <c r="Q44" s="6"/>
      <c r="R44" s="14"/>
      <c r="S44" s="1"/>
    </row>
    <row r="45" spans="1:19" ht="13.5">
      <c r="A45" s="1"/>
      <c r="B45" s="6"/>
      <c r="C45" s="14"/>
      <c r="D45" s="11"/>
      <c r="E45" s="62"/>
      <c r="F45" s="14"/>
      <c r="G45" s="14"/>
      <c r="H45" s="11"/>
      <c r="I45" s="154"/>
      <c r="J45" s="14"/>
      <c r="K45" s="14"/>
      <c r="L45" s="14"/>
      <c r="M45" s="14"/>
      <c r="N45" s="14"/>
      <c r="O45" s="11"/>
      <c r="P45" s="62"/>
      <c r="Q45" s="14"/>
      <c r="R45" s="14"/>
      <c r="S45" s="1"/>
    </row>
    <row r="46" spans="1:19" ht="13.5">
      <c r="A46" s="1"/>
      <c r="B46" s="15"/>
      <c r="C46" s="16" t="s">
        <v>24</v>
      </c>
      <c r="D46" s="1251">
        <f>SUM(E46:F46)</f>
        <v>1301</v>
      </c>
      <c r="E46" s="1289">
        <f>'Cash flow, Capex &amp; Debt'!E27</f>
        <v>1072</v>
      </c>
      <c r="F46" s="1255">
        <f>'Cash flow, Capex &amp; Debt'!F27</f>
        <v>229</v>
      </c>
      <c r="G46" s="429"/>
      <c r="H46" s="941">
        <f aca="true" t="shared" si="5" ref="H46:I48">D46/O46-1</f>
        <v>0.1034775233248515</v>
      </c>
      <c r="I46" s="484">
        <f t="shared" si="5"/>
        <v>-0.042857142857142816</v>
      </c>
      <c r="J46" s="429"/>
      <c r="K46" s="1277">
        <f>'Cash flow, Capex &amp; Debt'!K27</f>
        <v>3776</v>
      </c>
      <c r="L46" s="1278"/>
      <c r="M46" s="1279">
        <f>'Cash flow, Capex &amp; Debt'!M27</f>
        <v>1423</v>
      </c>
      <c r="N46" s="1280">
        <f>'Cash flow, Capex &amp; Debt'!N27</f>
        <v>1174</v>
      </c>
      <c r="O46" s="1251">
        <f>SUM(P46:Q46)</f>
        <v>1179</v>
      </c>
      <c r="P46" s="1262">
        <f>'Cash flow, Capex &amp; Debt'!P27</f>
        <v>1120</v>
      </c>
      <c r="Q46" s="1255">
        <f>'Cash flow, Capex &amp; Debt'!Q27</f>
        <v>59</v>
      </c>
      <c r="R46" s="429"/>
      <c r="S46" s="1"/>
    </row>
    <row r="47" spans="1:19" ht="13.5">
      <c r="A47" s="1"/>
      <c r="B47" s="15"/>
      <c r="C47" s="16" t="s">
        <v>25</v>
      </c>
      <c r="D47" s="1251">
        <f>SUM(E47:F47)</f>
        <v>-1001</v>
      </c>
      <c r="E47" s="1289">
        <f>'Cash flow, Capex &amp; Debt'!E37</f>
        <v>-636</v>
      </c>
      <c r="F47" s="1255">
        <f>'Cash flow, Capex &amp; Debt'!F37</f>
        <v>-365</v>
      </c>
      <c r="G47" s="429"/>
      <c r="H47" s="941">
        <f t="shared" si="5"/>
        <v>0.14009111617312064</v>
      </c>
      <c r="I47" s="484">
        <f t="shared" si="5"/>
        <v>0.5703703703703704</v>
      </c>
      <c r="J47" s="429"/>
      <c r="K47" s="1277">
        <f>'Cash flow, Capex &amp; Debt'!K37</f>
        <v>-1829</v>
      </c>
      <c r="L47" s="1278"/>
      <c r="M47" s="1279">
        <f>'Cash flow, Capex &amp; Debt'!M37</f>
        <v>-610</v>
      </c>
      <c r="N47" s="1280">
        <f>'Cash flow, Capex &amp; Debt'!N37</f>
        <v>-341</v>
      </c>
      <c r="O47" s="1251">
        <f>SUM(P47:Q47)</f>
        <v>-878</v>
      </c>
      <c r="P47" s="1262">
        <f>'Cash flow, Capex &amp; Debt'!P37</f>
        <v>-405</v>
      </c>
      <c r="Q47" s="1255">
        <f>'Cash flow, Capex &amp; Debt'!Q37</f>
        <v>-473</v>
      </c>
      <c r="R47" s="429"/>
      <c r="S47" s="1"/>
    </row>
    <row r="48" spans="1:19" ht="13.5">
      <c r="A48" s="1"/>
      <c r="B48" s="15"/>
      <c r="C48" s="16" t="s">
        <v>26</v>
      </c>
      <c r="D48" s="1251">
        <f>SUM(E48:F48)</f>
        <v>-1379</v>
      </c>
      <c r="E48" s="1289">
        <f>'Cash flow, Capex &amp; Debt'!E46</f>
        <v>-1183</v>
      </c>
      <c r="F48" s="1255">
        <f>'Cash flow, Capex &amp; Debt'!F46</f>
        <v>-196</v>
      </c>
      <c r="G48" s="429"/>
      <c r="H48" s="941" t="s">
        <v>589</v>
      </c>
      <c r="I48" s="484">
        <f t="shared" si="5"/>
        <v>0.3787878787878789</v>
      </c>
      <c r="J48" s="429"/>
      <c r="K48" s="1277">
        <f>'Cash flow, Capex &amp; Debt'!K46</f>
        <v>-67</v>
      </c>
      <c r="L48" s="1278"/>
      <c r="M48" s="1279">
        <f>'Cash flow, Capex &amp; Debt'!M46</f>
        <v>-190</v>
      </c>
      <c r="N48" s="1280">
        <f>'Cash flow, Capex &amp; Debt'!N46</f>
        <v>-181</v>
      </c>
      <c r="O48" s="1755">
        <f>SUM(P48:Q48)</f>
        <v>304</v>
      </c>
      <c r="P48" s="1447">
        <f>'Cash flow, Capex &amp; Debt'!P46</f>
        <v>-858</v>
      </c>
      <c r="Q48" s="1439">
        <f>'Cash flow, Capex &amp; Debt'!Q46</f>
        <v>1162</v>
      </c>
      <c r="R48" s="429"/>
      <c r="S48" s="1"/>
    </row>
    <row r="49" spans="1:22" ht="14.25">
      <c r="A49" s="17"/>
      <c r="B49" s="18"/>
      <c r="C49" s="18" t="s">
        <v>234</v>
      </c>
      <c r="D49" s="1268">
        <f>SUM(E49:F49)</f>
        <v>-1079</v>
      </c>
      <c r="E49" s="1290">
        <f>SUM(E46:E48)</f>
        <v>-747</v>
      </c>
      <c r="F49" s="1267">
        <f>SUM(F46:F48)</f>
        <v>-332</v>
      </c>
      <c r="G49" s="430"/>
      <c r="H49" s="988" t="s">
        <v>589</v>
      </c>
      <c r="I49" s="580" t="s">
        <v>588</v>
      </c>
      <c r="J49" s="430"/>
      <c r="K49" s="1267">
        <f>SUM(K46:K48)</f>
        <v>1880</v>
      </c>
      <c r="L49" s="1285"/>
      <c r="M49" s="1267">
        <f>SUM(M46:M48)</f>
        <v>623</v>
      </c>
      <c r="N49" s="1267">
        <f>SUM(N46:N48)</f>
        <v>652</v>
      </c>
      <c r="O49" s="1756">
        <f>SUM(P49:Q49)</f>
        <v>605</v>
      </c>
      <c r="P49" s="1757">
        <f>SUM(P46:P48)</f>
        <v>-143</v>
      </c>
      <c r="Q49" s="1758">
        <f>SUM(Q46:Q48)</f>
        <v>748</v>
      </c>
      <c r="R49" s="431"/>
      <c r="S49" s="17"/>
      <c r="V49" s="386"/>
    </row>
    <row r="50" spans="1:19" ht="14.25">
      <c r="A50" s="17"/>
      <c r="B50" s="18"/>
      <c r="C50" s="18"/>
      <c r="D50" s="1268"/>
      <c r="E50" s="1290"/>
      <c r="F50" s="1267"/>
      <c r="G50" s="435"/>
      <c r="H50" s="436"/>
      <c r="I50" s="417"/>
      <c r="J50" s="435"/>
      <c r="K50" s="1267"/>
      <c r="L50" s="1267"/>
      <c r="M50" s="1267"/>
      <c r="N50" s="1267"/>
      <c r="O50" s="1268"/>
      <c r="P50" s="1294"/>
      <c r="Q50" s="1267"/>
      <c r="R50" s="435"/>
      <c r="S50" s="17"/>
    </row>
    <row r="51" spans="1:19" ht="13.5">
      <c r="A51" s="1"/>
      <c r="B51" s="15"/>
      <c r="C51" s="16" t="s">
        <v>27</v>
      </c>
      <c r="D51" s="1251">
        <f>SUM(E51:F51)</f>
        <v>327</v>
      </c>
      <c r="E51" s="1289">
        <f>'Cash flow, Capex &amp; Debt'!E60</f>
        <v>0</v>
      </c>
      <c r="F51" s="1255">
        <f>'Cash flow, Capex &amp; Debt'!F60</f>
        <v>327</v>
      </c>
      <c r="G51" s="429"/>
      <c r="H51" s="941">
        <f>D51/O51-1</f>
        <v>0</v>
      </c>
      <c r="I51" s="484" t="s">
        <v>589</v>
      </c>
      <c r="J51" s="1837"/>
      <c r="K51" s="1295">
        <f>'Cash flow, Capex &amp; Debt'!K60</f>
        <v>343</v>
      </c>
      <c r="L51" s="1278"/>
      <c r="M51" s="1279">
        <f>'Cash flow, Capex &amp; Debt'!M60</f>
        <v>16</v>
      </c>
      <c r="N51" s="1280">
        <f>'Cash flow, Capex &amp; Debt'!N60</f>
        <v>0</v>
      </c>
      <c r="O51" s="1251">
        <f>SUM(P51:Q51)</f>
        <v>327</v>
      </c>
      <c r="P51" s="1262">
        <f>'Cash flow, Capex &amp; Debt'!P60</f>
        <v>0</v>
      </c>
      <c r="Q51" s="1255">
        <f>'Cash flow, Capex &amp; Debt'!Q60</f>
        <v>327</v>
      </c>
      <c r="R51" s="429"/>
      <c r="S51" s="1"/>
    </row>
    <row r="52" spans="1:19" ht="15.75">
      <c r="A52" s="17"/>
      <c r="B52" s="18"/>
      <c r="C52" s="18" t="s">
        <v>144</v>
      </c>
      <c r="D52" s="1291">
        <f>SUM(E52:F52)</f>
        <v>935</v>
      </c>
      <c r="E52" s="1292">
        <f>'Cash flow, Capex &amp; Debt'!E61</f>
        <v>707</v>
      </c>
      <c r="F52" s="1293">
        <f>'Cash flow, Capex &amp; Debt'!F61</f>
        <v>228</v>
      </c>
      <c r="G52" s="441"/>
      <c r="H52" s="1160">
        <f>D52/O52-1</f>
        <v>0.36896046852122977</v>
      </c>
      <c r="I52" s="418">
        <f>E52/P52-1</f>
        <v>-0.043301759133964834</v>
      </c>
      <c r="J52" s="441"/>
      <c r="K52" s="1296">
        <f>'Cash flow, Capex &amp; Debt'!K61</f>
        <v>2446</v>
      </c>
      <c r="L52" s="1293"/>
      <c r="M52" s="1296">
        <f>'Cash flow, Capex &amp; Debt'!M61</f>
        <v>936</v>
      </c>
      <c r="N52" s="1293">
        <f>'Cash flow, Capex &amp; Debt'!N61</f>
        <v>827</v>
      </c>
      <c r="O52" s="1291">
        <f>SUM(P52:Q52)</f>
        <v>683</v>
      </c>
      <c r="P52" s="1297">
        <f>'Cash flow, Capex &amp; Debt'!P61</f>
        <v>739</v>
      </c>
      <c r="Q52" s="1293">
        <f>'Cash flow, Capex &amp; Debt'!Q61</f>
        <v>-56</v>
      </c>
      <c r="R52" s="441"/>
      <c r="S52" s="17"/>
    </row>
    <row r="53" spans="1:19" ht="14.25">
      <c r="A53" s="17"/>
      <c r="B53" s="18"/>
      <c r="C53" s="18"/>
      <c r="D53" s="436"/>
      <c r="E53" s="948"/>
      <c r="F53" s="435"/>
      <c r="G53" s="435"/>
      <c r="H53" s="436"/>
      <c r="I53" s="417"/>
      <c r="J53" s="435"/>
      <c r="K53" s="435"/>
      <c r="L53" s="435"/>
      <c r="M53" s="435"/>
      <c r="N53" s="435"/>
      <c r="O53" s="436"/>
      <c r="P53" s="434"/>
      <c r="Q53" s="435"/>
      <c r="R53" s="435"/>
      <c r="S53" s="17"/>
    </row>
    <row r="54" spans="1:19" ht="14.25">
      <c r="A54" s="17"/>
      <c r="B54" s="18"/>
      <c r="C54" s="18" t="s">
        <v>28</v>
      </c>
      <c r="D54" s="436"/>
      <c r="E54" s="948"/>
      <c r="F54" s="435"/>
      <c r="G54" s="435"/>
      <c r="H54" s="436"/>
      <c r="I54" s="417"/>
      <c r="J54" s="435"/>
      <c r="K54" s="435"/>
      <c r="L54" s="435"/>
      <c r="M54" s="435"/>
      <c r="N54" s="435"/>
      <c r="O54" s="436"/>
      <c r="P54" s="434"/>
      <c r="Q54" s="435"/>
      <c r="R54" s="435"/>
      <c r="S54" s="17"/>
    </row>
    <row r="55" spans="1:19" ht="13.5">
      <c r="A55" s="1"/>
      <c r="B55" s="15"/>
      <c r="C55" s="16" t="s">
        <v>429</v>
      </c>
      <c r="D55" s="900">
        <f>+E55</f>
        <v>2.3</v>
      </c>
      <c r="E55" s="944">
        <v>2.3</v>
      </c>
      <c r="F55" s="1088">
        <v>2.2</v>
      </c>
      <c r="G55" s="429"/>
      <c r="H55" s="1030"/>
      <c r="I55" s="419"/>
      <c r="J55" s="429"/>
      <c r="K55" s="1089">
        <f>M55</f>
        <v>2.1</v>
      </c>
      <c r="L55" s="429"/>
      <c r="M55" s="666">
        <v>2.1</v>
      </c>
      <c r="N55" s="443">
        <v>2.3</v>
      </c>
      <c r="O55" s="900">
        <f>+P55</f>
        <v>2.3</v>
      </c>
      <c r="P55" s="442">
        <v>2.3</v>
      </c>
      <c r="Q55" s="1088">
        <v>2.3</v>
      </c>
      <c r="R55" s="429"/>
      <c r="S55" s="1"/>
    </row>
    <row r="56" spans="1:19" ht="14.25">
      <c r="A56" s="17"/>
      <c r="B56" s="18"/>
      <c r="C56" s="14"/>
      <c r="D56" s="25"/>
      <c r="E56" s="164"/>
      <c r="F56" s="14"/>
      <c r="G56" s="21"/>
      <c r="H56" s="25"/>
      <c r="I56" s="420"/>
      <c r="J56" s="21"/>
      <c r="K56" s="21"/>
      <c r="L56" s="21"/>
      <c r="M56" s="14"/>
      <c r="N56" s="14"/>
      <c r="O56" s="25"/>
      <c r="P56" s="164"/>
      <c r="Q56" s="14"/>
      <c r="R56" s="21"/>
      <c r="S56" s="17"/>
    </row>
    <row r="57" spans="1:19" ht="9" customHeight="1">
      <c r="A57" s="1"/>
      <c r="B57" s="2"/>
      <c r="C57" s="3"/>
      <c r="D57" s="3"/>
      <c r="E57" s="3"/>
      <c r="F57" s="3"/>
      <c r="G57" s="28"/>
      <c r="H57" s="3"/>
      <c r="I57" s="152"/>
      <c r="J57" s="28"/>
      <c r="K57" s="3"/>
      <c r="L57" s="28"/>
      <c r="M57" s="3"/>
      <c r="N57" s="3"/>
      <c r="O57" s="3"/>
      <c r="P57" s="3"/>
      <c r="Q57" s="3"/>
      <c r="R57" s="28"/>
      <c r="S57" s="1"/>
    </row>
    <row r="58" spans="1:19" s="147" customFormat="1" ht="13.5" customHeight="1">
      <c r="A58" s="395"/>
      <c r="B58" s="125" t="s">
        <v>143</v>
      </c>
      <c r="C58" s="58"/>
      <c r="D58" s="62"/>
      <c r="E58" s="62"/>
      <c r="F58" s="58"/>
      <c r="G58" s="58"/>
      <c r="H58" s="62"/>
      <c r="I58" s="154"/>
      <c r="J58" s="58"/>
      <c r="K58" s="62"/>
      <c r="L58" s="58"/>
      <c r="M58" s="58"/>
      <c r="N58" s="58"/>
      <c r="O58" s="62"/>
      <c r="P58" s="62"/>
      <c r="Q58" s="58"/>
      <c r="R58" s="58"/>
      <c r="S58" s="59"/>
    </row>
    <row r="59" spans="1:19" s="147" customFormat="1" ht="13.5" customHeight="1">
      <c r="A59" s="395"/>
      <c r="B59" s="651" t="s">
        <v>148</v>
      </c>
      <c r="C59" s="652"/>
      <c r="D59" s="62"/>
      <c r="E59" s="62"/>
      <c r="F59" s="62"/>
      <c r="G59" s="59"/>
      <c r="H59" s="62"/>
      <c r="I59" s="154"/>
      <c r="J59" s="59"/>
      <c r="K59" s="62"/>
      <c r="L59" s="59"/>
      <c r="M59" s="62"/>
      <c r="N59" s="62"/>
      <c r="O59" s="62"/>
      <c r="P59" s="62"/>
      <c r="Q59" s="62"/>
      <c r="R59" s="59"/>
      <c r="S59" s="395"/>
    </row>
    <row r="60" spans="1:19" s="147" customFormat="1" ht="12.75">
      <c r="A60" s="133"/>
      <c r="B60" s="133"/>
      <c r="C60" s="133"/>
      <c r="D60" s="143"/>
      <c r="E60" s="133"/>
      <c r="F60" s="133"/>
      <c r="G60" s="143"/>
      <c r="H60" s="133"/>
      <c r="I60" s="382"/>
      <c r="J60" s="143"/>
      <c r="K60" s="133"/>
      <c r="L60" s="143"/>
      <c r="M60" s="133"/>
      <c r="N60" s="133"/>
      <c r="O60" s="143"/>
      <c r="P60" s="133"/>
      <c r="Q60" s="133"/>
      <c r="R60" s="143"/>
      <c r="S60" s="143"/>
    </row>
    <row r="61" spans="1:19" ht="9" customHeight="1">
      <c r="A61" s="1"/>
      <c r="B61" s="2"/>
      <c r="C61" s="3"/>
      <c r="D61" s="3"/>
      <c r="E61" s="3"/>
      <c r="F61" s="3"/>
      <c r="G61" s="3"/>
      <c r="H61" s="3"/>
      <c r="I61" s="152"/>
      <c r="J61" s="3"/>
      <c r="K61" s="3"/>
      <c r="L61" s="3"/>
      <c r="M61" s="3"/>
      <c r="N61" s="3"/>
      <c r="O61" s="3"/>
      <c r="P61" s="3"/>
      <c r="Q61" s="3"/>
      <c r="R61" s="3"/>
      <c r="S61" s="1"/>
    </row>
    <row r="62" spans="1:19" ht="15.75">
      <c r="A62" s="4"/>
      <c r="B62" s="5"/>
      <c r="C62" s="124" t="s">
        <v>0</v>
      </c>
      <c r="D62" s="10" t="s">
        <v>554</v>
      </c>
      <c r="E62" s="162" t="s">
        <v>552</v>
      </c>
      <c r="F62" s="13" t="s">
        <v>416</v>
      </c>
      <c r="G62" s="407"/>
      <c r="H62" s="10"/>
      <c r="I62" s="868"/>
      <c r="J62" s="407"/>
      <c r="K62" s="13">
        <v>2009</v>
      </c>
      <c r="L62" s="407"/>
      <c r="M62" s="13" t="s">
        <v>396</v>
      </c>
      <c r="N62" s="13" t="s">
        <v>382</v>
      </c>
      <c r="O62" s="10" t="s">
        <v>553</v>
      </c>
      <c r="P62" s="162" t="s">
        <v>370</v>
      </c>
      <c r="Q62" s="13" t="s">
        <v>162</v>
      </c>
      <c r="R62" s="407"/>
      <c r="S62" s="4"/>
    </row>
    <row r="63" spans="1:20" ht="14.25">
      <c r="A63" s="1"/>
      <c r="B63" s="6"/>
      <c r="C63" s="1762" t="s">
        <v>29</v>
      </c>
      <c r="D63" s="10"/>
      <c r="E63" s="162"/>
      <c r="F63" s="6"/>
      <c r="G63" s="965"/>
      <c r="H63" s="10"/>
      <c r="I63" s="966"/>
      <c r="J63" s="965"/>
      <c r="K63" s="13"/>
      <c r="L63" s="965"/>
      <c r="M63" s="13"/>
      <c r="N63" s="6"/>
      <c r="O63" s="10"/>
      <c r="P63" s="162"/>
      <c r="Q63" s="6"/>
      <c r="R63" s="965"/>
      <c r="S63" s="1"/>
      <c r="T63" s="145"/>
    </row>
    <row r="64" spans="1:20" ht="13.5">
      <c r="A64" s="1"/>
      <c r="B64" s="14"/>
      <c r="C64" s="422"/>
      <c r="D64" s="423"/>
      <c r="E64" s="424"/>
      <c r="F64" s="422"/>
      <c r="G64" s="116"/>
      <c r="H64" s="423"/>
      <c r="I64" s="154"/>
      <c r="J64" s="116"/>
      <c r="K64" s="116"/>
      <c r="L64" s="116"/>
      <c r="M64" s="422"/>
      <c r="N64" s="422"/>
      <c r="O64" s="423"/>
      <c r="P64" s="424"/>
      <c r="Q64" s="422"/>
      <c r="R64" s="116"/>
      <c r="S64" s="1"/>
      <c r="T64" s="145"/>
    </row>
    <row r="65" spans="1:20" ht="13.5">
      <c r="A65" s="1"/>
      <c r="B65" s="15"/>
      <c r="C65" s="16" t="s">
        <v>153</v>
      </c>
      <c r="D65" s="1298">
        <f>E65</f>
        <v>5770</v>
      </c>
      <c r="E65" s="1254">
        <v>5770</v>
      </c>
      <c r="F65" s="1255">
        <v>5765</v>
      </c>
      <c r="G65" s="438"/>
      <c r="H65" s="439"/>
      <c r="I65" s="420"/>
      <c r="J65" s="438"/>
      <c r="K65" s="1307">
        <f aca="true" t="shared" si="6" ref="K65:K72">M65</f>
        <v>5769</v>
      </c>
      <c r="L65" s="1273"/>
      <c r="M65" s="1279">
        <v>5769</v>
      </c>
      <c r="N65" s="1280">
        <v>5672</v>
      </c>
      <c r="O65" s="1298">
        <f>P65</f>
        <v>5671</v>
      </c>
      <c r="P65" s="1262">
        <v>5671</v>
      </c>
      <c r="Q65" s="1255">
        <v>5670</v>
      </c>
      <c r="R65" s="438"/>
      <c r="S65" s="1"/>
      <c r="T65" s="145"/>
    </row>
    <row r="66" spans="1:20" ht="13.5">
      <c r="A66" s="1"/>
      <c r="B66" s="15"/>
      <c r="C66" s="16" t="s">
        <v>154</v>
      </c>
      <c r="D66" s="1298">
        <f aca="true" t="shared" si="7" ref="D66:D71">E66</f>
        <v>2981</v>
      </c>
      <c r="E66" s="1254">
        <v>2981</v>
      </c>
      <c r="F66" s="1255">
        <v>2776</v>
      </c>
      <c r="G66" s="438"/>
      <c r="H66" s="439"/>
      <c r="I66" s="420"/>
      <c r="J66" s="438"/>
      <c r="K66" s="1307">
        <f t="shared" si="6"/>
        <v>2853</v>
      </c>
      <c r="L66" s="1273"/>
      <c r="M66" s="1279">
        <v>2853</v>
      </c>
      <c r="N66" s="1280">
        <v>2929</v>
      </c>
      <c r="O66" s="1298">
        <f aca="true" t="shared" si="8" ref="O66:O72">P66</f>
        <v>3006</v>
      </c>
      <c r="P66" s="1262">
        <v>3006</v>
      </c>
      <c r="Q66" s="1255">
        <v>3080</v>
      </c>
      <c r="R66" s="438"/>
      <c r="S66" s="1"/>
      <c r="T66" s="145"/>
    </row>
    <row r="67" spans="1:20" ht="13.5">
      <c r="A67" s="1"/>
      <c r="B67" s="15"/>
      <c r="C67" s="16" t="s">
        <v>155</v>
      </c>
      <c r="D67" s="1298">
        <f t="shared" si="7"/>
        <v>763</v>
      </c>
      <c r="E67" s="1254">
        <v>763</v>
      </c>
      <c r="F67" s="1255">
        <v>766</v>
      </c>
      <c r="G67" s="438"/>
      <c r="H67" s="439"/>
      <c r="I67" s="420"/>
      <c r="J67" s="438"/>
      <c r="K67" s="1307">
        <f t="shared" si="6"/>
        <v>783</v>
      </c>
      <c r="L67" s="1273"/>
      <c r="M67" s="1279">
        <v>783</v>
      </c>
      <c r="N67" s="1280">
        <v>718</v>
      </c>
      <c r="O67" s="1298">
        <f t="shared" si="8"/>
        <v>706</v>
      </c>
      <c r="P67" s="1262">
        <v>706</v>
      </c>
      <c r="Q67" s="1255">
        <v>691</v>
      </c>
      <c r="R67" s="438"/>
      <c r="S67" s="1"/>
      <c r="T67" s="145"/>
    </row>
    <row r="68" spans="1:20" ht="13.5">
      <c r="A68" s="1"/>
      <c r="B68" s="15"/>
      <c r="C68" s="16" t="s">
        <v>156</v>
      </c>
      <c r="D68" s="1298">
        <f t="shared" si="7"/>
        <v>392</v>
      </c>
      <c r="E68" s="1254">
        <v>392</v>
      </c>
      <c r="F68" s="1255">
        <v>409</v>
      </c>
      <c r="G68" s="438"/>
      <c r="H68" s="439"/>
      <c r="I68" s="420"/>
      <c r="J68" s="438"/>
      <c r="K68" s="1307">
        <f t="shared" si="6"/>
        <v>427</v>
      </c>
      <c r="L68" s="1273"/>
      <c r="M68" s="1279">
        <v>427</v>
      </c>
      <c r="N68" s="1280">
        <v>455</v>
      </c>
      <c r="O68" s="1298">
        <f t="shared" si="8"/>
        <v>488</v>
      </c>
      <c r="P68" s="1262">
        <v>488</v>
      </c>
      <c r="Q68" s="1255">
        <v>532</v>
      </c>
      <c r="R68" s="438"/>
      <c r="S68" s="1"/>
      <c r="T68" s="145"/>
    </row>
    <row r="69" spans="1:20" ht="13.5">
      <c r="A69" s="1"/>
      <c r="B69" s="15"/>
      <c r="C69" s="16" t="s">
        <v>157</v>
      </c>
      <c r="D69" s="1298">
        <f t="shared" si="7"/>
        <v>7387</v>
      </c>
      <c r="E69" s="1254">
        <v>7387</v>
      </c>
      <c r="F69" s="1255">
        <v>7450</v>
      </c>
      <c r="G69" s="438"/>
      <c r="H69" s="439"/>
      <c r="I69" s="420"/>
      <c r="J69" s="438"/>
      <c r="K69" s="1307">
        <f t="shared" si="6"/>
        <v>7523</v>
      </c>
      <c r="L69" s="1273"/>
      <c r="M69" s="1279">
        <v>7523</v>
      </c>
      <c r="N69" s="1280">
        <v>7579</v>
      </c>
      <c r="O69" s="1298">
        <f t="shared" si="8"/>
        <v>7691</v>
      </c>
      <c r="P69" s="1262">
        <v>7691</v>
      </c>
      <c r="Q69" s="1255">
        <v>7777</v>
      </c>
      <c r="R69" s="438"/>
      <c r="S69" s="1"/>
      <c r="T69" s="145"/>
    </row>
    <row r="70" spans="1:20" ht="13.5">
      <c r="A70" s="1"/>
      <c r="B70" s="15"/>
      <c r="C70" s="16" t="s">
        <v>236</v>
      </c>
      <c r="D70" s="1298">
        <f t="shared" si="7"/>
        <v>2714</v>
      </c>
      <c r="E70" s="1254">
        <v>2714</v>
      </c>
      <c r="F70" s="1255">
        <v>2636</v>
      </c>
      <c r="G70" s="438"/>
      <c r="H70" s="439"/>
      <c r="I70" s="420"/>
      <c r="J70" s="438"/>
      <c r="K70" s="1307">
        <f t="shared" si="6"/>
        <v>2807</v>
      </c>
      <c r="L70" s="1273"/>
      <c r="M70" s="1279">
        <v>2807</v>
      </c>
      <c r="N70" s="1280">
        <v>2068</v>
      </c>
      <c r="O70" s="1298">
        <f t="shared" si="8"/>
        <v>2109</v>
      </c>
      <c r="P70" s="1262">
        <v>2109</v>
      </c>
      <c r="Q70" s="1255">
        <v>2300</v>
      </c>
      <c r="R70" s="438"/>
      <c r="S70" s="1"/>
      <c r="T70" s="145"/>
    </row>
    <row r="71" spans="1:20" ht="13.5">
      <c r="A71" s="1"/>
      <c r="B71" s="15"/>
      <c r="C71" s="16" t="s">
        <v>158</v>
      </c>
      <c r="D71" s="1298">
        <f t="shared" si="7"/>
        <v>4252</v>
      </c>
      <c r="E71" s="1254">
        <v>4252</v>
      </c>
      <c r="F71" s="1255">
        <v>5086</v>
      </c>
      <c r="G71" s="438"/>
      <c r="H71" s="439"/>
      <c r="I71" s="420"/>
      <c r="J71" s="438"/>
      <c r="K71" s="1307">
        <f t="shared" si="6"/>
        <v>4689</v>
      </c>
      <c r="L71" s="1273"/>
      <c r="M71" s="1279">
        <v>4689</v>
      </c>
      <c r="N71" s="1280">
        <v>5252</v>
      </c>
      <c r="O71" s="1298">
        <f t="shared" si="8"/>
        <v>4666</v>
      </c>
      <c r="P71" s="1262">
        <v>4666</v>
      </c>
      <c r="Q71" s="1255">
        <v>5072</v>
      </c>
      <c r="R71" s="438"/>
      <c r="S71" s="1"/>
      <c r="T71" s="145"/>
    </row>
    <row r="72" spans="1:20" s="305" customFormat="1" ht="13.5">
      <c r="A72" s="55"/>
      <c r="B72" s="118"/>
      <c r="C72" s="385" t="s">
        <v>330</v>
      </c>
      <c r="D72" s="1299">
        <f>E72</f>
        <v>1622</v>
      </c>
      <c r="E72" s="1300">
        <v>1622</v>
      </c>
      <c r="F72" s="1301">
        <v>2365</v>
      </c>
      <c r="G72" s="444"/>
      <c r="H72" s="445"/>
      <c r="I72" s="446"/>
      <c r="J72" s="444"/>
      <c r="K72" s="1308">
        <f t="shared" si="6"/>
        <v>2690</v>
      </c>
      <c r="L72" s="1309"/>
      <c r="M72" s="1310">
        <v>2690</v>
      </c>
      <c r="N72" s="1311">
        <v>2815</v>
      </c>
      <c r="O72" s="1298">
        <f t="shared" si="8"/>
        <v>1919</v>
      </c>
      <c r="P72" s="1312">
        <v>1919</v>
      </c>
      <c r="Q72" s="1301">
        <v>1995</v>
      </c>
      <c r="R72" s="444"/>
      <c r="S72" s="55"/>
      <c r="T72" s="384"/>
    </row>
    <row r="73" spans="1:20" ht="14.25">
      <c r="A73" s="1"/>
      <c r="B73" s="15"/>
      <c r="C73" s="18" t="s">
        <v>30</v>
      </c>
      <c r="D73" s="1256">
        <f>SUM(D65:D71)</f>
        <v>24259</v>
      </c>
      <c r="E73" s="1302">
        <f>SUM(E65:E71)</f>
        <v>24259</v>
      </c>
      <c r="F73" s="1258">
        <f>SUM(F65:F71)</f>
        <v>24888</v>
      </c>
      <c r="G73" s="582"/>
      <c r="H73" s="1169"/>
      <c r="I73" s="1171"/>
      <c r="J73" s="582"/>
      <c r="K73" s="1258">
        <f>SUM(K65:K71)</f>
        <v>24851</v>
      </c>
      <c r="L73" s="1313"/>
      <c r="M73" s="1258">
        <f>SUM(M65:M71)</f>
        <v>24851</v>
      </c>
      <c r="N73" s="1258">
        <f>SUM(N65:N71)</f>
        <v>24673</v>
      </c>
      <c r="O73" s="1256">
        <f>SUM(O65:O71)</f>
        <v>24337</v>
      </c>
      <c r="P73" s="1257">
        <f>SUM(P65:P71)</f>
        <v>24337</v>
      </c>
      <c r="Q73" s="1258">
        <f>SUM(Q65:Q71)</f>
        <v>25122</v>
      </c>
      <c r="R73" s="582"/>
      <c r="S73" s="1"/>
      <c r="T73" s="145"/>
    </row>
    <row r="74" spans="1:20" ht="13.5">
      <c r="A74" s="1"/>
      <c r="B74" s="21"/>
      <c r="C74" s="72"/>
      <c r="D74" s="1303"/>
      <c r="E74" s="1304"/>
      <c r="F74" s="1305"/>
      <c r="G74" s="444"/>
      <c r="H74" s="449"/>
      <c r="I74" s="419"/>
      <c r="J74" s="444"/>
      <c r="K74" s="1305"/>
      <c r="L74" s="1309"/>
      <c r="M74" s="1305"/>
      <c r="N74" s="1305"/>
      <c r="O74" s="1303"/>
      <c r="P74" s="1304"/>
      <c r="Q74" s="1305"/>
      <c r="R74" s="444"/>
      <c r="S74" s="1"/>
      <c r="T74" s="145"/>
    </row>
    <row r="75" spans="1:20" ht="14.25">
      <c r="A75" s="17"/>
      <c r="B75" s="18"/>
      <c r="C75" s="16" t="s">
        <v>325</v>
      </c>
      <c r="D75" s="1251">
        <f>E75</f>
        <v>3481</v>
      </c>
      <c r="E75" s="1254">
        <v>3481</v>
      </c>
      <c r="F75" s="1255">
        <v>4183</v>
      </c>
      <c r="G75" s="435"/>
      <c r="H75" s="437"/>
      <c r="I75" s="420"/>
      <c r="J75" s="435"/>
      <c r="K75" s="1277">
        <f>M75</f>
        <v>3841</v>
      </c>
      <c r="L75" s="1267"/>
      <c r="M75" s="1279">
        <v>3841</v>
      </c>
      <c r="N75" s="1280">
        <v>2943</v>
      </c>
      <c r="O75" s="1298">
        <f>P75</f>
        <v>3238</v>
      </c>
      <c r="P75" s="1314">
        <v>3238</v>
      </c>
      <c r="Q75" s="1255">
        <v>3724</v>
      </c>
      <c r="R75" s="435"/>
      <c r="S75" s="17"/>
      <c r="T75" s="145"/>
    </row>
    <row r="76" spans="1:20" ht="14.25">
      <c r="A76" s="17"/>
      <c r="B76" s="18"/>
      <c r="C76" s="16" t="s">
        <v>159</v>
      </c>
      <c r="D76" s="1251">
        <f>E76</f>
        <v>15543</v>
      </c>
      <c r="E76" s="1254">
        <v>15543</v>
      </c>
      <c r="F76" s="1255">
        <v>15538</v>
      </c>
      <c r="G76" s="435"/>
      <c r="H76" s="437"/>
      <c r="I76" s="420"/>
      <c r="J76" s="435"/>
      <c r="K76" s="1277">
        <f>M76</f>
        <v>15756</v>
      </c>
      <c r="L76" s="1267"/>
      <c r="M76" s="1279">
        <v>15756</v>
      </c>
      <c r="N76" s="1280">
        <v>16738</v>
      </c>
      <c r="O76" s="1298">
        <f>P76</f>
        <v>15130</v>
      </c>
      <c r="P76" s="1314">
        <v>15130</v>
      </c>
      <c r="Q76" s="1255">
        <v>15831</v>
      </c>
      <c r="R76" s="435"/>
      <c r="S76" s="17"/>
      <c r="T76" s="145"/>
    </row>
    <row r="77" spans="1:20" s="305" customFormat="1" ht="13.5">
      <c r="A77" s="55"/>
      <c r="B77" s="118"/>
      <c r="C77" s="385" t="s">
        <v>331</v>
      </c>
      <c r="D77" s="1306">
        <f>E77</f>
        <v>1073</v>
      </c>
      <c r="E77" s="1300">
        <v>1073</v>
      </c>
      <c r="F77" s="1301">
        <v>1088</v>
      </c>
      <c r="G77" s="444"/>
      <c r="H77" s="945"/>
      <c r="I77" s="446"/>
      <c r="J77" s="444"/>
      <c r="K77" s="1315">
        <f>M77</f>
        <v>1131</v>
      </c>
      <c r="L77" s="1309"/>
      <c r="M77" s="1310">
        <v>1131</v>
      </c>
      <c r="N77" s="1311">
        <v>1252</v>
      </c>
      <c r="O77" s="1299">
        <f>P77</f>
        <v>1315</v>
      </c>
      <c r="P77" s="1316">
        <v>1315</v>
      </c>
      <c r="Q77" s="1301">
        <v>1374</v>
      </c>
      <c r="R77" s="444"/>
      <c r="S77" s="55"/>
      <c r="T77" s="384"/>
    </row>
    <row r="78" spans="1:20" ht="13.5">
      <c r="A78" s="1"/>
      <c r="B78" s="15"/>
      <c r="C78" s="16" t="s">
        <v>430</v>
      </c>
      <c r="D78" s="1251">
        <f>E78</f>
        <v>5235</v>
      </c>
      <c r="E78" s="1254">
        <v>5235</v>
      </c>
      <c r="F78" s="1255">
        <v>5167</v>
      </c>
      <c r="G78" s="438"/>
      <c r="H78" s="437"/>
      <c r="I78" s="420"/>
      <c r="J78" s="438"/>
      <c r="K78" s="1277">
        <f>M78</f>
        <v>5254</v>
      </c>
      <c r="L78" s="1273"/>
      <c r="M78" s="1279">
        <v>5254</v>
      </c>
      <c r="N78" s="1280">
        <v>4992</v>
      </c>
      <c r="O78" s="1298">
        <f>P78</f>
        <v>5969</v>
      </c>
      <c r="P78" s="1314">
        <v>5969</v>
      </c>
      <c r="Q78" s="1255">
        <v>5567</v>
      </c>
      <c r="R78" s="438"/>
      <c r="S78" s="1"/>
      <c r="T78" s="145"/>
    </row>
    <row r="79" spans="1:19" ht="14.25">
      <c r="A79" s="1"/>
      <c r="B79" s="15"/>
      <c r="C79" s="18" t="s">
        <v>31</v>
      </c>
      <c r="D79" s="1256">
        <f>SUM(D75:D76)+D78</f>
        <v>24259</v>
      </c>
      <c r="E79" s="1302">
        <f>SUM(E75:E76)+E78</f>
        <v>24259</v>
      </c>
      <c r="F79" s="1258">
        <f>SUM(F75:F76)+F78</f>
        <v>24888</v>
      </c>
      <c r="G79" s="581"/>
      <c r="H79" s="1169"/>
      <c r="I79" s="1171"/>
      <c r="J79" s="581"/>
      <c r="K79" s="1258">
        <f>SUM(K75:K76)+K78</f>
        <v>24851</v>
      </c>
      <c r="L79" s="1317"/>
      <c r="M79" s="1258">
        <f>SUM(M75:M76)+M78</f>
        <v>24851</v>
      </c>
      <c r="N79" s="1258">
        <f>SUM(N75:N76)+N78</f>
        <v>24673</v>
      </c>
      <c r="O79" s="1256">
        <f>SUM(O75:O76)+O78</f>
        <v>24337</v>
      </c>
      <c r="P79" s="1257">
        <f>SUM(P75:P76)+P78</f>
        <v>24337</v>
      </c>
      <c r="Q79" s="1258">
        <f>SUM(Q75:Q76)+Q78</f>
        <v>25122</v>
      </c>
      <c r="R79" s="581"/>
      <c r="S79" s="1"/>
    </row>
    <row r="80" spans="1:19" ht="14.25">
      <c r="A80" s="17"/>
      <c r="B80" s="20"/>
      <c r="C80" s="421"/>
      <c r="D80" s="19"/>
      <c r="E80" s="163"/>
      <c r="F80" s="421"/>
      <c r="G80" s="20"/>
      <c r="H80" s="19"/>
      <c r="I80" s="167"/>
      <c r="J80" s="20"/>
      <c r="K80" s="20"/>
      <c r="L80" s="20"/>
      <c r="M80" s="421"/>
      <c r="N80" s="421"/>
      <c r="O80" s="19"/>
      <c r="P80" s="163"/>
      <c r="Q80" s="421"/>
      <c r="R80" s="20"/>
      <c r="S80" s="17"/>
    </row>
    <row r="81" spans="1:19" ht="9" customHeight="1">
      <c r="A81" s="1"/>
      <c r="B81" s="2"/>
      <c r="C81" s="3"/>
      <c r="D81" s="3"/>
      <c r="E81" s="3"/>
      <c r="F81" s="3"/>
      <c r="G81" s="28"/>
      <c r="H81" s="3"/>
      <c r="I81" s="152"/>
      <c r="J81" s="28"/>
      <c r="K81" s="3"/>
      <c r="L81" s="28"/>
      <c r="M81" s="3"/>
      <c r="N81" s="3"/>
      <c r="O81" s="3"/>
      <c r="P81" s="3"/>
      <c r="Q81" s="3"/>
      <c r="R81" s="28"/>
      <c r="S81" s="1"/>
    </row>
    <row r="82" spans="1:19" s="147" customFormat="1" ht="12.75">
      <c r="A82" s="133"/>
      <c r="B82" s="130" t="s">
        <v>237</v>
      </c>
      <c r="C82" s="133"/>
      <c r="D82" s="143"/>
      <c r="E82" s="133"/>
      <c r="F82" s="130"/>
      <c r="G82" s="143"/>
      <c r="H82" s="133"/>
      <c r="I82" s="382"/>
      <c r="J82" s="143"/>
      <c r="K82" s="133"/>
      <c r="L82" s="143"/>
      <c r="M82" s="130"/>
      <c r="N82" s="130"/>
      <c r="O82" s="143"/>
      <c r="P82" s="133"/>
      <c r="Q82" s="130"/>
      <c r="R82" s="143"/>
      <c r="S82" s="143"/>
    </row>
    <row r="83" spans="1:19" s="147" customFormat="1" ht="12.75">
      <c r="A83" s="133"/>
      <c r="B83" s="130" t="s">
        <v>380</v>
      </c>
      <c r="C83" s="133"/>
      <c r="D83" s="143"/>
      <c r="E83" s="133"/>
      <c r="F83" s="130"/>
      <c r="G83" s="143"/>
      <c r="H83" s="133"/>
      <c r="I83" s="382"/>
      <c r="J83" s="143"/>
      <c r="K83" s="133"/>
      <c r="L83" s="143"/>
      <c r="M83" s="130"/>
      <c r="N83" s="130"/>
      <c r="O83" s="143"/>
      <c r="P83" s="133"/>
      <c r="Q83" s="130"/>
      <c r="R83" s="143"/>
      <c r="S83" s="143"/>
    </row>
    <row r="84" spans="1:19" s="147" customFormat="1" ht="12.75">
      <c r="A84" s="133"/>
      <c r="B84" s="375" t="s">
        <v>326</v>
      </c>
      <c r="C84" s="133"/>
      <c r="D84" s="143"/>
      <c r="E84" s="133"/>
      <c r="F84" s="375"/>
      <c r="G84" s="143"/>
      <c r="H84" s="133"/>
      <c r="I84" s="382"/>
      <c r="J84" s="143"/>
      <c r="K84" s="133"/>
      <c r="L84" s="143"/>
      <c r="M84" s="375"/>
      <c r="N84" s="375"/>
      <c r="O84" s="143"/>
      <c r="P84" s="133"/>
      <c r="Q84" s="375"/>
      <c r="R84" s="143"/>
      <c r="S84" s="143"/>
    </row>
    <row r="85" spans="1:19" s="147" customFormat="1" ht="12.75">
      <c r="A85" s="133"/>
      <c r="B85" s="1752" t="s">
        <v>565</v>
      </c>
      <c r="C85" s="1753"/>
      <c r="D85" s="1754"/>
      <c r="E85" s="1753"/>
      <c r="F85" s="1751"/>
      <c r="G85" s="143"/>
      <c r="H85" s="133"/>
      <c r="I85" s="382"/>
      <c r="J85" s="143"/>
      <c r="K85" s="133"/>
      <c r="L85" s="143"/>
      <c r="M85" s="130"/>
      <c r="N85" s="130"/>
      <c r="O85" s="143"/>
      <c r="P85" s="133"/>
      <c r="Q85" s="130"/>
      <c r="R85" s="143"/>
      <c r="S85" s="143"/>
    </row>
    <row r="86" spans="1:19" ht="13.5">
      <c r="A86" s="128"/>
      <c r="B86" s="128"/>
      <c r="C86" s="130"/>
      <c r="D86" s="129"/>
      <c r="E86" s="128"/>
      <c r="F86" s="130"/>
      <c r="G86" s="129"/>
      <c r="H86" s="128"/>
      <c r="I86" s="389"/>
      <c r="J86" s="129"/>
      <c r="K86" s="128"/>
      <c r="L86" s="129"/>
      <c r="M86" s="130"/>
      <c r="N86" s="130"/>
      <c r="O86" s="129"/>
      <c r="P86" s="128"/>
      <c r="Q86" s="130"/>
      <c r="R86" s="129"/>
      <c r="S86" s="129"/>
    </row>
    <row r="87" ht="12.75">
      <c r="D87" s="145"/>
    </row>
    <row r="88" ht="12.75">
      <c r="D88" s="145"/>
    </row>
  </sheetData>
  <sheetProtection password="8355" sheet="1"/>
  <conditionalFormatting sqref="S65:S74 S77:S79 S46:S48 S51 S5:S6 S9:S15">
    <cfRule type="cellIs" priority="1" dxfId="0" operator="lessThan" stopIfTrue="1">
      <formula>0</formula>
    </cfRule>
  </conditionalFormatting>
  <printOptions horizontalCentered="1"/>
  <pageMargins left="0.75" right="0.75" top="1" bottom="1" header="0.5" footer="0.5"/>
  <pageSetup fitToHeight="1" fitToWidth="1" horizontalDpi="600" verticalDpi="600" orientation="portrait" paperSize="9" scale="56" r:id="rId1"/>
  <headerFooter alignWithMargins="0">
    <oddFooter>&amp;L&amp;8KPN Investor Relations&amp;C&amp;8&amp;A&amp;R&amp;8Q2 2010</oddFooter>
  </headerFooter>
  <colBreaks count="1" manualBreakCount="1">
    <brk id="1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04"/>
  <sheetViews>
    <sheetView view="pageBreakPreview" zoomScale="85" zoomScaleSheetLayoutView="85" zoomScalePageLayoutView="0" workbookViewId="0" topLeftCell="A1">
      <selection activeCell="A1" sqref="A1"/>
    </sheetView>
  </sheetViews>
  <sheetFormatPr defaultColWidth="9.140625" defaultRowHeight="12.75"/>
  <cols>
    <col min="1" max="1" width="1.28515625" style="126" customWidth="1"/>
    <col min="2" max="2" width="1.8515625" style="126" customWidth="1"/>
    <col min="3" max="3" width="44.7109375" style="126" bestFit="1" customWidth="1"/>
    <col min="4" max="4" width="8.7109375" style="1417" customWidth="1"/>
    <col min="5" max="5" width="9.140625" style="1418" customWidth="1"/>
    <col min="6" max="6" width="8.7109375" style="1419" customWidth="1"/>
    <col min="7" max="7" width="1.7109375" style="126" customWidth="1"/>
    <col min="8" max="8" width="8.7109375" style="126" customWidth="1"/>
    <col min="9" max="9" width="8.7109375" style="161" customWidth="1"/>
    <col min="10" max="10" width="1.7109375" style="126" customWidth="1"/>
    <col min="11" max="11" width="8.7109375" style="1419" customWidth="1"/>
    <col min="12" max="12" width="1.7109375" style="1419" customWidth="1"/>
    <col min="13" max="14" width="8.7109375" style="1419" customWidth="1"/>
    <col min="15" max="15" width="8.7109375" style="1417" customWidth="1"/>
    <col min="16" max="16" width="8.7109375" style="1419" customWidth="1"/>
    <col min="17" max="17" width="8.7109375" style="1417" customWidth="1"/>
    <col min="18" max="18" width="1.7109375" style="126" customWidth="1"/>
    <col min="19" max="19" width="1.28515625" style="126" customWidth="1"/>
    <col min="20" max="16384" width="9.140625" style="126" customWidth="1"/>
  </cols>
  <sheetData>
    <row r="1" spans="1:19" ht="9" customHeight="1">
      <c r="A1" s="7" t="s">
        <v>391</v>
      </c>
      <c r="B1" s="42"/>
      <c r="C1" s="43"/>
      <c r="D1" s="1318"/>
      <c r="E1" s="1319"/>
      <c r="F1" s="1318"/>
      <c r="G1" s="47"/>
      <c r="H1" s="43"/>
      <c r="I1" s="155"/>
      <c r="J1" s="47"/>
      <c r="K1" s="1318"/>
      <c r="L1" s="1318"/>
      <c r="M1" s="1318"/>
      <c r="N1" s="1318"/>
      <c r="O1" s="1318" t="s">
        <v>558</v>
      </c>
      <c r="P1" s="1318"/>
      <c r="Q1" s="1318"/>
      <c r="R1" s="47"/>
      <c r="S1" s="7"/>
    </row>
    <row r="2" spans="1:21" ht="15.75">
      <c r="A2" s="44"/>
      <c r="B2" s="5"/>
      <c r="C2" s="124" t="s">
        <v>0</v>
      </c>
      <c r="D2" s="1320" t="s">
        <v>554</v>
      </c>
      <c r="E2" s="1321" t="s">
        <v>552</v>
      </c>
      <c r="F2" s="1322" t="s">
        <v>416</v>
      </c>
      <c r="G2" s="407"/>
      <c r="H2" s="10" t="s">
        <v>555</v>
      </c>
      <c r="I2" s="868" t="s">
        <v>555</v>
      </c>
      <c r="J2" s="407"/>
      <c r="K2" s="13">
        <v>2009</v>
      </c>
      <c r="L2" s="1323"/>
      <c r="M2" s="1322" t="s">
        <v>396</v>
      </c>
      <c r="N2" s="1322" t="s">
        <v>382</v>
      </c>
      <c r="O2" s="1320" t="s">
        <v>553</v>
      </c>
      <c r="P2" s="1321" t="s">
        <v>370</v>
      </c>
      <c r="Q2" s="1322" t="s">
        <v>162</v>
      </c>
      <c r="R2" s="952"/>
      <c r="S2" s="953"/>
      <c r="T2" s="147"/>
      <c r="U2" s="147"/>
    </row>
    <row r="3" spans="1:21" ht="14.25">
      <c r="A3" s="7"/>
      <c r="B3" s="8"/>
      <c r="C3" s="1762" t="s">
        <v>4</v>
      </c>
      <c r="D3" s="1320"/>
      <c r="E3" s="1321"/>
      <c r="F3" s="1325"/>
      <c r="G3" s="965"/>
      <c r="H3" s="10" t="s">
        <v>556</v>
      </c>
      <c r="I3" s="966" t="s">
        <v>557</v>
      </c>
      <c r="J3" s="965"/>
      <c r="K3" s="1322"/>
      <c r="L3" s="1326"/>
      <c r="M3" s="1322"/>
      <c r="N3" s="1325"/>
      <c r="O3" s="1320"/>
      <c r="P3" s="1327"/>
      <c r="Q3" s="1325"/>
      <c r="R3" s="14"/>
      <c r="S3" s="954"/>
      <c r="T3" s="147"/>
      <c r="U3" s="147"/>
    </row>
    <row r="4" spans="1:21" ht="13.5">
      <c r="A4" s="7"/>
      <c r="B4" s="8"/>
      <c r="C4" s="45"/>
      <c r="D4" s="1328"/>
      <c r="E4" s="1329"/>
      <c r="F4" s="1330"/>
      <c r="G4" s="173"/>
      <c r="H4" s="46"/>
      <c r="I4" s="156"/>
      <c r="J4" s="173"/>
      <c r="K4" s="1330"/>
      <c r="L4" s="1331"/>
      <c r="M4" s="1330"/>
      <c r="N4" s="1330"/>
      <c r="O4" s="1328"/>
      <c r="P4" s="1332"/>
      <c r="Q4" s="1333"/>
      <c r="R4" s="173"/>
      <c r="S4" s="954"/>
      <c r="T4" s="147"/>
      <c r="U4" s="147"/>
    </row>
    <row r="5" spans="1:23" ht="13.5">
      <c r="A5" s="7"/>
      <c r="B5" s="15"/>
      <c r="C5" s="16" t="s">
        <v>49</v>
      </c>
      <c r="D5" s="1334">
        <f>SUM(E5:F5)</f>
        <v>1571</v>
      </c>
      <c r="E5" s="1254">
        <v>803</v>
      </c>
      <c r="F5" s="1335">
        <v>768</v>
      </c>
      <c r="G5" s="174"/>
      <c r="H5" s="949">
        <f aca="true" t="shared" si="0" ref="H5:I8">D5/O5-1</f>
        <v>0</v>
      </c>
      <c r="I5" s="482">
        <f t="shared" si="0"/>
        <v>0.007528230865746499</v>
      </c>
      <c r="J5" s="174"/>
      <c r="K5" s="1336">
        <f>SUM(M5:N5)+SUM(P5:Q5)</f>
        <v>3181</v>
      </c>
      <c r="L5" s="1337"/>
      <c r="M5" s="1338">
        <v>791</v>
      </c>
      <c r="N5" s="1338">
        <v>819</v>
      </c>
      <c r="O5" s="1334">
        <f>SUM(P5:Q5)</f>
        <v>1571</v>
      </c>
      <c r="P5" s="1254">
        <v>797</v>
      </c>
      <c r="Q5" s="1335">
        <v>774</v>
      </c>
      <c r="R5" s="14"/>
      <c r="S5" s="954"/>
      <c r="T5" s="147"/>
      <c r="U5" s="147"/>
      <c r="V5" s="661"/>
      <c r="W5" s="662"/>
    </row>
    <row r="6" spans="1:21" ht="13.5">
      <c r="A6" s="7"/>
      <c r="B6" s="15"/>
      <c r="C6" s="16" t="s">
        <v>50</v>
      </c>
      <c r="D6" s="1334">
        <f>SUM(E6:F6)</f>
        <v>403</v>
      </c>
      <c r="E6" s="1254">
        <v>201</v>
      </c>
      <c r="F6" s="1335">
        <v>202</v>
      </c>
      <c r="G6" s="174"/>
      <c r="H6" s="949">
        <f t="shared" si="0"/>
        <v>0.020253164556962133</v>
      </c>
      <c r="I6" s="482">
        <f t="shared" si="0"/>
        <v>-0.014705882352941124</v>
      </c>
      <c r="J6" s="174"/>
      <c r="K6" s="1336">
        <f>SUM(M6:N6)+SUM(P6:Q6)</f>
        <v>802</v>
      </c>
      <c r="L6" s="1337"/>
      <c r="M6" s="1338">
        <v>207</v>
      </c>
      <c r="N6" s="1338">
        <v>200</v>
      </c>
      <c r="O6" s="1334">
        <f>SUM(P6:Q6)</f>
        <v>395</v>
      </c>
      <c r="P6" s="1254">
        <v>204</v>
      </c>
      <c r="Q6" s="1335">
        <v>191</v>
      </c>
      <c r="R6" s="14"/>
      <c r="S6" s="954"/>
      <c r="T6" s="147"/>
      <c r="U6" s="147"/>
    </row>
    <row r="7" spans="1:21" ht="13.5">
      <c r="A7" s="7"/>
      <c r="B7" s="15"/>
      <c r="C7" s="16" t="s">
        <v>561</v>
      </c>
      <c r="D7" s="1334">
        <f>SUM(E7:F7)</f>
        <v>63</v>
      </c>
      <c r="E7" s="1254">
        <v>34</v>
      </c>
      <c r="F7" s="1335">
        <v>29</v>
      </c>
      <c r="G7" s="174"/>
      <c r="H7" s="949">
        <f t="shared" si="0"/>
        <v>0.6153846153846154</v>
      </c>
      <c r="I7" s="482">
        <f t="shared" si="0"/>
        <v>0.4782608695652173</v>
      </c>
      <c r="J7" s="174"/>
      <c r="K7" s="1336">
        <f>SUM(M7:N7)+SUM(P7:Q7)</f>
        <v>95</v>
      </c>
      <c r="L7" s="1337"/>
      <c r="M7" s="1338">
        <v>31</v>
      </c>
      <c r="N7" s="1338">
        <v>25</v>
      </c>
      <c r="O7" s="1334">
        <f>SUM(P7:Q7)</f>
        <v>39</v>
      </c>
      <c r="P7" s="1254">
        <v>23</v>
      </c>
      <c r="Q7" s="1335">
        <v>16</v>
      </c>
      <c r="R7" s="14"/>
      <c r="S7" s="954"/>
      <c r="T7" s="147"/>
      <c r="U7" s="147"/>
    </row>
    <row r="8" spans="1:21" ht="14.25">
      <c r="A8" s="48"/>
      <c r="B8" s="49"/>
      <c r="C8" s="49" t="s">
        <v>52</v>
      </c>
      <c r="D8" s="1339">
        <f>SUM(D5:D7)</f>
        <v>2037</v>
      </c>
      <c r="E8" s="1302">
        <f>SUM(E5:E7)</f>
        <v>1038</v>
      </c>
      <c r="F8" s="1340">
        <f>SUM(F5:F7)</f>
        <v>999</v>
      </c>
      <c r="G8" s="1172"/>
      <c r="H8" s="1173">
        <f t="shared" si="0"/>
        <v>0.015960099750623513</v>
      </c>
      <c r="I8" s="225">
        <f t="shared" si="0"/>
        <v>0.013671875</v>
      </c>
      <c r="J8" s="1172"/>
      <c r="K8" s="1340">
        <f>SUM(K5:K7)</f>
        <v>4078</v>
      </c>
      <c r="L8" s="1342"/>
      <c r="M8" s="1340">
        <f>SUM(M5:M7)</f>
        <v>1029</v>
      </c>
      <c r="N8" s="1340">
        <f>SUM(N5:N7)</f>
        <v>1044</v>
      </c>
      <c r="O8" s="1339">
        <f>SUM(O5:O7)</f>
        <v>2005</v>
      </c>
      <c r="P8" s="1302">
        <f>SUM(P5:P7)</f>
        <v>1024</v>
      </c>
      <c r="Q8" s="1340">
        <f>SUM(Q5:Q7)</f>
        <v>981</v>
      </c>
      <c r="R8" s="20"/>
      <c r="S8" s="953"/>
      <c r="T8" s="147"/>
      <c r="U8" s="147"/>
    </row>
    <row r="9" spans="1:21" ht="13.5">
      <c r="A9" s="7"/>
      <c r="B9" s="8"/>
      <c r="C9" s="24"/>
      <c r="D9" s="1343"/>
      <c r="E9" s="1332"/>
      <c r="F9" s="1344"/>
      <c r="G9" s="175"/>
      <c r="H9" s="451"/>
      <c r="I9" s="157"/>
      <c r="J9" s="175"/>
      <c r="K9" s="1344"/>
      <c r="L9" s="1345"/>
      <c r="M9" s="1344"/>
      <c r="N9" s="1344"/>
      <c r="O9" s="1343"/>
      <c r="P9" s="1346"/>
      <c r="Q9" s="1330"/>
      <c r="R9" s="175"/>
      <c r="S9" s="954"/>
      <c r="T9" s="147"/>
      <c r="U9" s="147"/>
    </row>
    <row r="10" spans="1:21" ht="13.5">
      <c r="A10" s="7"/>
      <c r="B10" s="8"/>
      <c r="C10" s="16" t="s">
        <v>53</v>
      </c>
      <c r="D10" s="1334">
        <f>SUM(E10:F10)</f>
        <v>1959</v>
      </c>
      <c r="E10" s="1254">
        <v>990</v>
      </c>
      <c r="F10" s="1335">
        <v>969</v>
      </c>
      <c r="G10" s="176"/>
      <c r="H10" s="949">
        <f aca="true" t="shared" si="1" ref="H10:I14">D10/O10-1</f>
        <v>-0.05499276410998555</v>
      </c>
      <c r="I10" s="482">
        <f t="shared" si="1"/>
        <v>-0.0499040307101728</v>
      </c>
      <c r="J10" s="176"/>
      <c r="K10" s="1336">
        <f>SUM(M10:N10)+SUM(P10:Q10)</f>
        <v>4095</v>
      </c>
      <c r="L10" s="1337"/>
      <c r="M10" s="1338">
        <v>1004</v>
      </c>
      <c r="N10" s="1338">
        <v>1018</v>
      </c>
      <c r="O10" s="1334">
        <f>SUM(P10:Q10)</f>
        <v>2073</v>
      </c>
      <c r="P10" s="1254">
        <v>1042</v>
      </c>
      <c r="Q10" s="1335">
        <v>1031</v>
      </c>
      <c r="R10" s="14"/>
      <c r="S10" s="954"/>
      <c r="T10" s="147"/>
      <c r="U10" s="147"/>
    </row>
    <row r="11" spans="1:21" ht="13.5">
      <c r="A11" s="7"/>
      <c r="B11" s="8"/>
      <c r="C11" s="16" t="s">
        <v>54</v>
      </c>
      <c r="D11" s="1334">
        <f>SUM(E11:F11)</f>
        <v>1238</v>
      </c>
      <c r="E11" s="1254">
        <v>604</v>
      </c>
      <c r="F11" s="1335">
        <v>634</v>
      </c>
      <c r="G11" s="176"/>
      <c r="H11" s="949">
        <f t="shared" si="1"/>
        <v>-0.02134387351778655</v>
      </c>
      <c r="I11" s="482">
        <f t="shared" si="1"/>
        <v>-0.0427892234548336</v>
      </c>
      <c r="J11" s="176"/>
      <c r="K11" s="1336">
        <f>SUM(M11:N11)+SUM(P11:Q11)</f>
        <v>2491</v>
      </c>
      <c r="L11" s="1337"/>
      <c r="M11" s="1338">
        <v>624</v>
      </c>
      <c r="N11" s="1338">
        <v>602</v>
      </c>
      <c r="O11" s="1334">
        <f>SUM(P11:Q11)</f>
        <v>1265</v>
      </c>
      <c r="P11" s="1254">
        <v>631</v>
      </c>
      <c r="Q11" s="1335">
        <v>634</v>
      </c>
      <c r="R11" s="14"/>
      <c r="S11" s="954"/>
      <c r="T11" s="147"/>
      <c r="U11" s="147"/>
    </row>
    <row r="12" spans="1:21" ht="13.5">
      <c r="A12" s="7"/>
      <c r="B12" s="8"/>
      <c r="C12" s="16" t="s">
        <v>150</v>
      </c>
      <c r="D12" s="1334">
        <f>SUM(E12:F12)</f>
        <v>1408</v>
      </c>
      <c r="E12" s="1254">
        <v>704</v>
      </c>
      <c r="F12" s="1335">
        <v>704</v>
      </c>
      <c r="G12" s="176"/>
      <c r="H12" s="949">
        <f t="shared" si="1"/>
        <v>-0.034955448937628475</v>
      </c>
      <c r="I12" s="482">
        <f t="shared" si="1"/>
        <v>-0.027624309392265234</v>
      </c>
      <c r="J12" s="176"/>
      <c r="K12" s="1336">
        <f>SUM(M12:N12)+SUM(P12:Q12)</f>
        <v>2879</v>
      </c>
      <c r="L12" s="1337"/>
      <c r="M12" s="1338">
        <v>714</v>
      </c>
      <c r="N12" s="1338">
        <v>706</v>
      </c>
      <c r="O12" s="1334">
        <f>SUM(P12:Q12)</f>
        <v>1459</v>
      </c>
      <c r="P12" s="1254">
        <v>724</v>
      </c>
      <c r="Q12" s="1335">
        <v>735</v>
      </c>
      <c r="R12" s="14"/>
      <c r="S12" s="954"/>
      <c r="T12" s="147"/>
      <c r="U12" s="147"/>
    </row>
    <row r="13" spans="1:21" ht="13.5">
      <c r="A13" s="7"/>
      <c r="B13" s="8"/>
      <c r="C13" s="16" t="s">
        <v>499</v>
      </c>
      <c r="D13" s="1334">
        <f>SUM(E13:F13)</f>
        <v>-1088</v>
      </c>
      <c r="E13" s="1254">
        <v>-539</v>
      </c>
      <c r="F13" s="1335">
        <v>-549</v>
      </c>
      <c r="G13" s="174"/>
      <c r="H13" s="949">
        <f t="shared" si="1"/>
        <v>-0.041409691629956</v>
      </c>
      <c r="I13" s="482">
        <f t="shared" si="1"/>
        <v>-0.035778175313059046</v>
      </c>
      <c r="J13" s="174"/>
      <c r="K13" s="1336">
        <f>SUM(M13:N13)+SUM(P13:Q13)</f>
        <v>-2251</v>
      </c>
      <c r="L13" s="1337"/>
      <c r="M13" s="1338">
        <v>-560</v>
      </c>
      <c r="N13" s="1338">
        <v>-556</v>
      </c>
      <c r="O13" s="1334">
        <f>SUM(P13:Q13)</f>
        <v>-1135</v>
      </c>
      <c r="P13" s="1254">
        <v>-559</v>
      </c>
      <c r="Q13" s="1335">
        <v>-576</v>
      </c>
      <c r="R13" s="14"/>
      <c r="S13" s="954"/>
      <c r="T13" s="147"/>
      <c r="U13" s="147"/>
    </row>
    <row r="14" spans="1:24" ht="14.25">
      <c r="A14" s="7"/>
      <c r="B14" s="8"/>
      <c r="C14" s="49" t="s">
        <v>504</v>
      </c>
      <c r="D14" s="1339">
        <f>SUM(D10:D13)</f>
        <v>3517</v>
      </c>
      <c r="E14" s="1302">
        <f>SUM(E10:E13)</f>
        <v>1759</v>
      </c>
      <c r="F14" s="1340">
        <f>SUM(F10:F13)</f>
        <v>1758</v>
      </c>
      <c r="G14" s="1172"/>
      <c r="H14" s="1173">
        <f t="shared" si="1"/>
        <v>-0.03959584926269799</v>
      </c>
      <c r="I14" s="225">
        <f t="shared" si="1"/>
        <v>-0.04298150163220893</v>
      </c>
      <c r="J14" s="1172"/>
      <c r="K14" s="1340">
        <f>SUM(K10:K13)</f>
        <v>7214</v>
      </c>
      <c r="L14" s="1342"/>
      <c r="M14" s="1340">
        <f>SUM(M10:M13)</f>
        <v>1782</v>
      </c>
      <c r="N14" s="1340">
        <f>SUM(N10:N13)</f>
        <v>1770</v>
      </c>
      <c r="O14" s="1339">
        <f>SUM(O10:O13)</f>
        <v>3662</v>
      </c>
      <c r="P14" s="1302">
        <f>SUM(P10:P13)</f>
        <v>1838</v>
      </c>
      <c r="Q14" s="1340">
        <f>SUM(Q10:Q13)</f>
        <v>1824</v>
      </c>
      <c r="R14" s="14"/>
      <c r="S14" s="954"/>
      <c r="T14" s="699"/>
      <c r="U14" s="147"/>
      <c r="X14" s="145"/>
    </row>
    <row r="15" spans="1:21" ht="13.5">
      <c r="A15" s="7"/>
      <c r="B15" s="8"/>
      <c r="C15" s="16"/>
      <c r="D15" s="1347"/>
      <c r="E15" s="1348"/>
      <c r="F15" s="1349"/>
      <c r="G15" s="176"/>
      <c r="H15" s="664"/>
      <c r="I15" s="486"/>
      <c r="J15" s="176"/>
      <c r="K15" s="1349"/>
      <c r="L15" s="1337"/>
      <c r="M15" s="1349"/>
      <c r="N15" s="1349"/>
      <c r="O15" s="1347"/>
      <c r="P15" s="1348"/>
      <c r="Q15" s="1350"/>
      <c r="R15" s="14"/>
      <c r="S15" s="954"/>
      <c r="T15" s="147"/>
      <c r="U15" s="147"/>
    </row>
    <row r="16" spans="1:21" ht="13.5">
      <c r="A16" s="50"/>
      <c r="B16" s="51"/>
      <c r="C16" s="16" t="s">
        <v>417</v>
      </c>
      <c r="D16" s="1334">
        <f>SUM(E16:F16)</f>
        <v>430</v>
      </c>
      <c r="E16" s="1254">
        <v>237</v>
      </c>
      <c r="F16" s="1335">
        <v>193</v>
      </c>
      <c r="G16" s="176"/>
      <c r="H16" s="949">
        <f aca="true" t="shared" si="2" ref="H16:I20">D16/O16-1</f>
        <v>0.1436170212765957</v>
      </c>
      <c r="I16" s="482">
        <f t="shared" si="2"/>
        <v>0.3389830508474576</v>
      </c>
      <c r="J16" s="176"/>
      <c r="K16" s="1336">
        <f>SUM(M16:N16)+SUM(P16:Q16)</f>
        <v>719</v>
      </c>
      <c r="L16" s="1337"/>
      <c r="M16" s="1338">
        <v>163</v>
      </c>
      <c r="N16" s="1338">
        <v>180</v>
      </c>
      <c r="O16" s="1334">
        <f>SUM(P16:Q16)</f>
        <v>376</v>
      </c>
      <c r="P16" s="1254">
        <v>177</v>
      </c>
      <c r="Q16" s="1335">
        <v>199</v>
      </c>
      <c r="R16" s="186"/>
      <c r="S16" s="955"/>
      <c r="T16" s="147"/>
      <c r="U16" s="147"/>
    </row>
    <row r="17" spans="1:21" ht="13.5">
      <c r="A17" s="50"/>
      <c r="B17" s="51"/>
      <c r="C17" s="16" t="s">
        <v>418</v>
      </c>
      <c r="D17" s="1334">
        <f>SUM(E17:F17)</f>
        <v>952</v>
      </c>
      <c r="E17" s="1254">
        <v>478</v>
      </c>
      <c r="F17" s="1351">
        <v>474</v>
      </c>
      <c r="G17" s="176"/>
      <c r="H17" s="949">
        <f t="shared" si="2"/>
        <v>-0.11276794035414728</v>
      </c>
      <c r="I17" s="482">
        <f t="shared" si="2"/>
        <v>-0.09981167608286257</v>
      </c>
      <c r="J17" s="176"/>
      <c r="K17" s="1336">
        <f>SUM(M17:N17)+SUM(P17:Q17)</f>
        <v>2097</v>
      </c>
      <c r="L17" s="1337"/>
      <c r="M17" s="1352">
        <v>537</v>
      </c>
      <c r="N17" s="1352">
        <v>487</v>
      </c>
      <c r="O17" s="1334">
        <f>SUM(P17:Q17)</f>
        <v>1073</v>
      </c>
      <c r="P17" s="1353">
        <v>531</v>
      </c>
      <c r="Q17" s="1351">
        <v>542</v>
      </c>
      <c r="R17" s="186"/>
      <c r="S17" s="955"/>
      <c r="T17" s="147"/>
      <c r="U17" s="147"/>
    </row>
    <row r="18" spans="1:21" ht="13.5">
      <c r="A18" s="50"/>
      <c r="B18" s="51"/>
      <c r="C18" s="16" t="s">
        <v>149</v>
      </c>
      <c r="D18" s="1334">
        <f>SUM(E18:F18)</f>
        <v>-268</v>
      </c>
      <c r="E18" s="1254">
        <v>-135</v>
      </c>
      <c r="F18" s="1335">
        <v>-133</v>
      </c>
      <c r="G18" s="176"/>
      <c r="H18" s="949">
        <f t="shared" si="2"/>
        <v>-0.12131147540983611</v>
      </c>
      <c r="I18" s="482">
        <f t="shared" si="2"/>
        <v>-0.11764705882352944</v>
      </c>
      <c r="J18" s="176"/>
      <c r="K18" s="1336">
        <f>SUM(M18:N18)+SUM(P18:Q18)</f>
        <v>-585</v>
      </c>
      <c r="L18" s="1337"/>
      <c r="M18" s="1338">
        <v>-133</v>
      </c>
      <c r="N18" s="1338">
        <v>-147</v>
      </c>
      <c r="O18" s="1334">
        <f>SUM(P18:Q18)</f>
        <v>-305</v>
      </c>
      <c r="P18" s="1254">
        <v>-153</v>
      </c>
      <c r="Q18" s="1335">
        <v>-152</v>
      </c>
      <c r="R18" s="186"/>
      <c r="S18" s="955"/>
      <c r="T18" s="147"/>
      <c r="U18" s="147"/>
    </row>
    <row r="19" spans="1:21" s="305" customFormat="1" ht="13.5">
      <c r="A19" s="50"/>
      <c r="B19" s="51"/>
      <c r="C19" s="131" t="s">
        <v>419</v>
      </c>
      <c r="D19" s="1354">
        <f>SUM(E19:F19)</f>
        <v>6</v>
      </c>
      <c r="E19" s="1300">
        <v>4</v>
      </c>
      <c r="F19" s="1355">
        <v>2</v>
      </c>
      <c r="G19" s="180"/>
      <c r="H19" s="1025">
        <f t="shared" si="2"/>
        <v>-0.4</v>
      </c>
      <c r="I19" s="1676">
        <f t="shared" si="2"/>
        <v>0.33333333333333326</v>
      </c>
      <c r="J19" s="180"/>
      <c r="K19" s="1356">
        <f>SUM(M19:N19)+SUM(P19:Q19)</f>
        <v>39</v>
      </c>
      <c r="L19" s="1357"/>
      <c r="M19" s="1358">
        <v>22</v>
      </c>
      <c r="N19" s="1358">
        <v>7</v>
      </c>
      <c r="O19" s="1354">
        <f>SUM(P19:Q19)</f>
        <v>10</v>
      </c>
      <c r="P19" s="1300">
        <v>3</v>
      </c>
      <c r="Q19" s="1355">
        <v>7</v>
      </c>
      <c r="R19" s="186"/>
      <c r="S19" s="955"/>
      <c r="T19" s="1677"/>
      <c r="U19" s="1677"/>
    </row>
    <row r="20" spans="1:21" ht="14.25">
      <c r="A20" s="7"/>
      <c r="B20" s="8"/>
      <c r="C20" s="49" t="s">
        <v>352</v>
      </c>
      <c r="D20" s="1339">
        <f>SUM(D10:D13)+SUM(D16:D18)</f>
        <v>4631</v>
      </c>
      <c r="E20" s="1359">
        <f>SUM(E10:E13)+SUM(E16:E18)</f>
        <v>2339</v>
      </c>
      <c r="F20" s="1340">
        <f>SUM(F10:F13)+SUM(F16:F18)</f>
        <v>2292</v>
      </c>
      <c r="G20" s="1172"/>
      <c r="H20" s="1173">
        <f t="shared" si="2"/>
        <v>-0.03641281731169377</v>
      </c>
      <c r="I20" s="225">
        <f t="shared" si="2"/>
        <v>-0.02256581696615123</v>
      </c>
      <c r="J20" s="1172"/>
      <c r="K20" s="1340">
        <f>SUM(K10:K13)+SUM(K16:K18)</f>
        <v>9445</v>
      </c>
      <c r="L20" s="1341"/>
      <c r="M20" s="1340">
        <f>SUM(M10:M13)+SUM(M16:M18)</f>
        <v>2349</v>
      </c>
      <c r="N20" s="1340">
        <f>SUM(N10:N13)+SUM(N16:N18)</f>
        <v>2290</v>
      </c>
      <c r="O20" s="1339">
        <f>SUM(O10:O13)+SUM(O16:O18)</f>
        <v>4806</v>
      </c>
      <c r="P20" s="1302">
        <f>SUM(P10:P13)+SUM(P16:P18)</f>
        <v>2393</v>
      </c>
      <c r="Q20" s="1340">
        <f>SUM(Q10:Q13)+SUM(Q16:Q18)</f>
        <v>2413</v>
      </c>
      <c r="R20" s="168"/>
      <c r="S20" s="954"/>
      <c r="T20" s="147"/>
      <c r="U20" s="147"/>
    </row>
    <row r="21" spans="1:21" ht="14.25">
      <c r="A21" s="7"/>
      <c r="B21" s="8"/>
      <c r="C21" s="49"/>
      <c r="D21" s="1360"/>
      <c r="E21" s="1329"/>
      <c r="F21" s="1333"/>
      <c r="G21" s="168"/>
      <c r="H21" s="956"/>
      <c r="I21" s="156"/>
      <c r="J21" s="168"/>
      <c r="K21" s="1333"/>
      <c r="L21" s="1333"/>
      <c r="M21" s="1333"/>
      <c r="N21" s="1333"/>
      <c r="O21" s="1360"/>
      <c r="P21" s="1329"/>
      <c r="Q21" s="1361"/>
      <c r="R21" s="168"/>
      <c r="S21" s="954"/>
      <c r="T21" s="147"/>
      <c r="U21" s="147"/>
    </row>
    <row r="22" spans="1:21" ht="14.25">
      <c r="A22" s="48"/>
      <c r="B22" s="49"/>
      <c r="C22" s="49" t="s">
        <v>56</v>
      </c>
      <c r="D22" s="1362">
        <f>SUM(E22:F22)</f>
        <v>50</v>
      </c>
      <c r="E22" s="1363">
        <v>24</v>
      </c>
      <c r="F22" s="1364">
        <v>26</v>
      </c>
      <c r="G22" s="168"/>
      <c r="H22" s="950">
        <f>D22/O22-1</f>
        <v>-0.3421052631578947</v>
      </c>
      <c r="I22" s="951">
        <f>E22/P22-1</f>
        <v>-0.33333333333333337</v>
      </c>
      <c r="J22" s="168"/>
      <c r="K22" s="1365">
        <f>SUM(M22:N22)+SUM(P22:Q22)</f>
        <v>143</v>
      </c>
      <c r="L22" s="1366"/>
      <c r="M22" s="1367">
        <v>33</v>
      </c>
      <c r="N22" s="1368">
        <v>34</v>
      </c>
      <c r="O22" s="1362">
        <f>SUM(P22:Q22)</f>
        <v>76</v>
      </c>
      <c r="P22" s="1369">
        <v>36</v>
      </c>
      <c r="Q22" s="1370">
        <v>40</v>
      </c>
      <c r="R22" s="20"/>
      <c r="S22" s="953"/>
      <c r="T22" s="147"/>
      <c r="U22" s="147"/>
    </row>
    <row r="23" spans="1:21" ht="13.5">
      <c r="A23" s="7"/>
      <c r="B23" s="8"/>
      <c r="C23" s="24"/>
      <c r="D23" s="1371"/>
      <c r="E23" s="1348"/>
      <c r="F23" s="1372"/>
      <c r="G23" s="176"/>
      <c r="H23" s="453"/>
      <c r="I23" s="450"/>
      <c r="J23" s="176"/>
      <c r="K23" s="1372"/>
      <c r="L23" s="1337"/>
      <c r="M23" s="1372"/>
      <c r="N23" s="1372"/>
      <c r="O23" s="1371"/>
      <c r="P23" s="1373"/>
      <c r="Q23" s="1372"/>
      <c r="R23" s="14"/>
      <c r="S23" s="954"/>
      <c r="T23" s="147"/>
      <c r="U23" s="147"/>
    </row>
    <row r="24" spans="1:21" ht="14.25">
      <c r="A24" s="48"/>
      <c r="B24" s="49"/>
      <c r="C24" s="49" t="s">
        <v>57</v>
      </c>
      <c r="D24" s="1362">
        <f>SUM(E24:F24)</f>
        <v>-87</v>
      </c>
      <c r="E24" s="1363">
        <v>-47</v>
      </c>
      <c r="F24" s="1364">
        <v>-40</v>
      </c>
      <c r="G24" s="168"/>
      <c r="H24" s="950">
        <f>D24/O24-1</f>
        <v>0.08749999999999991</v>
      </c>
      <c r="I24" s="951">
        <f>E24/P24-1</f>
        <v>0.11904761904761907</v>
      </c>
      <c r="J24" s="168"/>
      <c r="K24" s="1365">
        <f>SUM(M24:N24)+SUM(P24:Q24)</f>
        <v>-157</v>
      </c>
      <c r="L24" s="1366"/>
      <c r="M24" s="1367">
        <v>-40</v>
      </c>
      <c r="N24" s="1368">
        <v>-37</v>
      </c>
      <c r="O24" s="1362">
        <f>SUM(P24:Q24)</f>
        <v>-80</v>
      </c>
      <c r="P24" s="1369">
        <v>-42</v>
      </c>
      <c r="Q24" s="1370">
        <v>-38</v>
      </c>
      <c r="R24" s="20"/>
      <c r="S24" s="953"/>
      <c r="T24" s="147"/>
      <c r="U24" s="147"/>
    </row>
    <row r="25" spans="1:21" ht="13.5">
      <c r="A25" s="7"/>
      <c r="B25" s="8"/>
      <c r="C25" s="24"/>
      <c r="D25" s="1343"/>
      <c r="E25" s="1374"/>
      <c r="F25" s="1344"/>
      <c r="G25" s="175"/>
      <c r="H25" s="451"/>
      <c r="I25" s="153"/>
      <c r="J25" s="175"/>
      <c r="K25" s="1344"/>
      <c r="L25" s="1345"/>
      <c r="M25" s="1344"/>
      <c r="N25" s="1344"/>
      <c r="O25" s="1343"/>
      <c r="P25" s="1346"/>
      <c r="Q25" s="1333"/>
      <c r="R25" s="175"/>
      <c r="S25" s="954"/>
      <c r="T25" s="147"/>
      <c r="U25" s="147"/>
    </row>
    <row r="26" spans="1:21" ht="14.25">
      <c r="A26" s="7"/>
      <c r="B26" s="8"/>
      <c r="C26" s="23" t="s">
        <v>4</v>
      </c>
      <c r="D26" s="1375">
        <f>SUM(E26:F26)</f>
        <v>6631</v>
      </c>
      <c r="E26" s="1376">
        <f>+E8+E20+E22+E24</f>
        <v>3354</v>
      </c>
      <c r="F26" s="1377">
        <f>F8+F20+F22+F24</f>
        <v>3277</v>
      </c>
      <c r="G26" s="1174"/>
      <c r="H26" s="1055">
        <f>D26/O26-1</f>
        <v>-0.025855736741589586</v>
      </c>
      <c r="I26" s="483">
        <f>E26/P26-1</f>
        <v>-0.016710642040457357</v>
      </c>
      <c r="J26" s="1174"/>
      <c r="K26" s="1378">
        <f>K8+K20+K22+K24</f>
        <v>13509</v>
      </c>
      <c r="L26" s="1281"/>
      <c r="M26" s="1379">
        <f>M8+M20+M22+M24</f>
        <v>3371</v>
      </c>
      <c r="N26" s="1380">
        <f>N8+N20+N22+N24</f>
        <v>3331</v>
      </c>
      <c r="O26" s="1759">
        <f>O8+O20+O22+O24</f>
        <v>6807</v>
      </c>
      <c r="P26" s="1381">
        <f>P8+P20+P22+P24</f>
        <v>3411</v>
      </c>
      <c r="Q26" s="1382">
        <f>Q8+Q20+Q22+Q24</f>
        <v>3396</v>
      </c>
      <c r="R26" s="168"/>
      <c r="S26" s="954"/>
      <c r="T26" s="147"/>
      <c r="U26" s="147"/>
    </row>
    <row r="27" spans="1:21" ht="14.25">
      <c r="A27" s="7"/>
      <c r="B27" s="8"/>
      <c r="C27" s="49"/>
      <c r="D27" s="1360"/>
      <c r="E27" s="1329"/>
      <c r="F27" s="1333"/>
      <c r="G27" s="178"/>
      <c r="H27" s="956"/>
      <c r="I27" s="156"/>
      <c r="J27" s="178"/>
      <c r="K27" s="1333"/>
      <c r="L27" s="1383"/>
      <c r="M27" s="1333"/>
      <c r="N27" s="1333"/>
      <c r="O27" s="1360"/>
      <c r="P27" s="1329"/>
      <c r="Q27" s="1333"/>
      <c r="R27" s="178"/>
      <c r="S27" s="954"/>
      <c r="T27" s="147"/>
      <c r="U27" s="147"/>
    </row>
    <row r="28" spans="1:21" ht="9" customHeight="1">
      <c r="A28" s="7"/>
      <c r="B28" s="42"/>
      <c r="C28" s="43"/>
      <c r="D28" s="1318"/>
      <c r="E28" s="1384"/>
      <c r="F28" s="1318"/>
      <c r="G28" s="43"/>
      <c r="H28" s="43"/>
      <c r="I28" s="155"/>
      <c r="J28" s="43"/>
      <c r="K28" s="1318"/>
      <c r="L28" s="1318"/>
      <c r="M28" s="1318"/>
      <c r="N28" s="1318"/>
      <c r="O28" s="1318"/>
      <c r="P28" s="1318"/>
      <c r="Q28" s="1318"/>
      <c r="R28" s="43"/>
      <c r="S28" s="954"/>
      <c r="T28" s="147"/>
      <c r="U28" s="147"/>
    </row>
    <row r="29" spans="1:20" s="230" customFormat="1" ht="13.5" customHeight="1">
      <c r="A29" s="396"/>
      <c r="B29" s="125"/>
      <c r="C29" s="58"/>
      <c r="D29" s="1385"/>
      <c r="E29" s="1386"/>
      <c r="F29" s="1387"/>
      <c r="G29" s="396"/>
      <c r="H29" s="58"/>
      <c r="I29" s="395"/>
      <c r="J29" s="396"/>
      <c r="K29" s="1387"/>
      <c r="L29" s="1388"/>
      <c r="M29" s="1387"/>
      <c r="N29" s="1387"/>
      <c r="O29" s="1385"/>
      <c r="P29" s="1387"/>
      <c r="Q29" s="1385"/>
      <c r="R29" s="125"/>
      <c r="S29" s="125"/>
      <c r="T29" s="395"/>
    </row>
    <row r="30" spans="1:21" ht="9" customHeight="1">
      <c r="A30" s="7"/>
      <c r="B30" s="42"/>
      <c r="C30" s="43"/>
      <c r="D30" s="1318"/>
      <c r="E30" s="1384"/>
      <c r="F30" s="1318"/>
      <c r="G30" s="47"/>
      <c r="H30" s="43"/>
      <c r="I30" s="155"/>
      <c r="J30" s="47"/>
      <c r="K30" s="1318"/>
      <c r="L30" s="1318"/>
      <c r="M30" s="1318"/>
      <c r="N30" s="1318"/>
      <c r="O30" s="1318"/>
      <c r="P30" s="1318"/>
      <c r="Q30" s="1318"/>
      <c r="R30" s="47"/>
      <c r="S30" s="954"/>
      <c r="T30" s="147"/>
      <c r="U30" s="147"/>
    </row>
    <row r="31" spans="1:21" ht="15.75">
      <c r="A31" s="44"/>
      <c r="B31" s="5"/>
      <c r="C31" s="124" t="s">
        <v>0</v>
      </c>
      <c r="D31" s="1320" t="s">
        <v>554</v>
      </c>
      <c r="E31" s="1321" t="s">
        <v>552</v>
      </c>
      <c r="F31" s="1322" t="s">
        <v>416</v>
      </c>
      <c r="G31" s="407"/>
      <c r="H31" s="10" t="s">
        <v>555</v>
      </c>
      <c r="I31" s="868" t="s">
        <v>555</v>
      </c>
      <c r="J31" s="171"/>
      <c r="K31" s="13">
        <v>2009</v>
      </c>
      <c r="L31" s="1323"/>
      <c r="M31" s="1322" t="s">
        <v>396</v>
      </c>
      <c r="N31" s="1322" t="s">
        <v>382</v>
      </c>
      <c r="O31" s="1320" t="s">
        <v>553</v>
      </c>
      <c r="P31" s="1321" t="s">
        <v>370</v>
      </c>
      <c r="Q31" s="1322" t="s">
        <v>162</v>
      </c>
      <c r="R31" s="952"/>
      <c r="S31" s="953"/>
      <c r="T31" s="147"/>
      <c r="U31" s="147"/>
    </row>
    <row r="32" spans="1:21" ht="14.25">
      <c r="A32" s="7"/>
      <c r="B32" s="8"/>
      <c r="C32" s="1762" t="s">
        <v>58</v>
      </c>
      <c r="D32" s="1320"/>
      <c r="E32" s="1321"/>
      <c r="F32" s="1325"/>
      <c r="G32" s="965"/>
      <c r="H32" s="10" t="s">
        <v>556</v>
      </c>
      <c r="I32" s="966" t="s">
        <v>557</v>
      </c>
      <c r="J32" s="179"/>
      <c r="K32" s="1322"/>
      <c r="L32" s="1326"/>
      <c r="M32" s="1322"/>
      <c r="N32" s="1325"/>
      <c r="O32" s="1320"/>
      <c r="P32" s="1327"/>
      <c r="Q32" s="1325"/>
      <c r="R32" s="14"/>
      <c r="S32" s="954"/>
      <c r="T32" s="147"/>
      <c r="U32" s="147"/>
    </row>
    <row r="33" spans="1:21" ht="13.5">
      <c r="A33" s="7"/>
      <c r="B33" s="8"/>
      <c r="C33" s="45"/>
      <c r="D33" s="1328"/>
      <c r="E33" s="1329"/>
      <c r="F33" s="1330"/>
      <c r="G33" s="957"/>
      <c r="H33" s="46"/>
      <c r="I33" s="156"/>
      <c r="J33" s="957"/>
      <c r="K33" s="1330"/>
      <c r="L33" s="1331"/>
      <c r="M33" s="1330"/>
      <c r="N33" s="1330"/>
      <c r="O33" s="1328"/>
      <c r="P33" s="1332"/>
      <c r="Q33" s="1333"/>
      <c r="R33" s="173"/>
      <c r="S33" s="954"/>
      <c r="T33" s="147"/>
      <c r="U33" s="147"/>
    </row>
    <row r="34" spans="1:21" ht="13.5">
      <c r="A34" s="7"/>
      <c r="B34" s="15"/>
      <c r="C34" s="16" t="s">
        <v>49</v>
      </c>
      <c r="D34" s="1298">
        <f>SUM(E34:F34)</f>
        <v>1569</v>
      </c>
      <c r="E34" s="1262">
        <v>801</v>
      </c>
      <c r="F34" s="1255">
        <v>768</v>
      </c>
      <c r="G34" s="174"/>
      <c r="H34" s="949">
        <f aca="true" t="shared" si="3" ref="H34:I37">D34/O34-1</f>
        <v>-0.0012730744748568057</v>
      </c>
      <c r="I34" s="482">
        <f t="shared" si="3"/>
        <v>0.005018820577164407</v>
      </c>
      <c r="J34" s="174"/>
      <c r="K34" s="1307">
        <f>SUM(M34:N34)+SUM(P34:Q34)</f>
        <v>3180</v>
      </c>
      <c r="L34" s="1278"/>
      <c r="M34" s="1280">
        <v>791</v>
      </c>
      <c r="N34" s="1280">
        <v>818</v>
      </c>
      <c r="O34" s="1334">
        <f>SUM(P34:Q34)</f>
        <v>1571</v>
      </c>
      <c r="P34" s="1262">
        <v>797</v>
      </c>
      <c r="Q34" s="1255">
        <v>774</v>
      </c>
      <c r="R34" s="433"/>
      <c r="S34" s="954"/>
      <c r="T34" s="147"/>
      <c r="U34" s="147"/>
    </row>
    <row r="35" spans="1:21" ht="13.5">
      <c r="A35" s="7"/>
      <c r="B35" s="15"/>
      <c r="C35" s="16" t="s">
        <v>50</v>
      </c>
      <c r="D35" s="1298">
        <f>SUM(E35:F35)</f>
        <v>403</v>
      </c>
      <c r="E35" s="1262">
        <v>201</v>
      </c>
      <c r="F35" s="1255">
        <v>202</v>
      </c>
      <c r="G35" s="174"/>
      <c r="H35" s="949">
        <f t="shared" si="3"/>
        <v>0.020253164556962133</v>
      </c>
      <c r="I35" s="482">
        <f t="shared" si="3"/>
        <v>-0.014705882352941124</v>
      </c>
      <c r="J35" s="174"/>
      <c r="K35" s="1307">
        <f>SUM(M35:N35)+SUM(P35:Q35)</f>
        <v>802</v>
      </c>
      <c r="L35" s="1278"/>
      <c r="M35" s="1280">
        <v>207</v>
      </c>
      <c r="N35" s="1280">
        <v>200</v>
      </c>
      <c r="O35" s="1334">
        <f>SUM(P35:Q35)</f>
        <v>395</v>
      </c>
      <c r="P35" s="1262">
        <v>204</v>
      </c>
      <c r="Q35" s="1255">
        <v>191</v>
      </c>
      <c r="R35" s="433"/>
      <c r="S35" s="954"/>
      <c r="T35" s="147"/>
      <c r="U35" s="147"/>
    </row>
    <row r="36" spans="1:21" ht="13.5">
      <c r="A36" s="7"/>
      <c r="B36" s="15"/>
      <c r="C36" s="16" t="s">
        <v>561</v>
      </c>
      <c r="D36" s="1298">
        <f>SUM(E36:F36)</f>
        <v>63</v>
      </c>
      <c r="E36" s="1262">
        <v>34</v>
      </c>
      <c r="F36" s="1255">
        <v>29</v>
      </c>
      <c r="G36" s="174"/>
      <c r="H36" s="949">
        <f t="shared" si="3"/>
        <v>0.6578947368421053</v>
      </c>
      <c r="I36" s="482">
        <f t="shared" si="3"/>
        <v>0.5454545454545454</v>
      </c>
      <c r="J36" s="174"/>
      <c r="K36" s="1307">
        <f>SUM(M36:N36)+SUM(P36:Q36)</f>
        <v>95</v>
      </c>
      <c r="L36" s="1278"/>
      <c r="M36" s="1280">
        <v>31</v>
      </c>
      <c r="N36" s="1280">
        <v>26</v>
      </c>
      <c r="O36" s="1334">
        <f>SUM(P36:Q36)</f>
        <v>38</v>
      </c>
      <c r="P36" s="1262">
        <v>22</v>
      </c>
      <c r="Q36" s="1255">
        <v>16</v>
      </c>
      <c r="R36" s="433"/>
      <c r="S36" s="954"/>
      <c r="T36" s="147"/>
      <c r="U36" s="147"/>
    </row>
    <row r="37" spans="1:21" ht="14.25">
      <c r="A37" s="48"/>
      <c r="B37" s="49"/>
      <c r="C37" s="49" t="s">
        <v>52</v>
      </c>
      <c r="D37" s="1256">
        <f>SUM(D34:D36)</f>
        <v>2035</v>
      </c>
      <c r="E37" s="1257">
        <f>SUM(E34:E36)</f>
        <v>1036</v>
      </c>
      <c r="F37" s="1258">
        <f>SUM(F34:F36)</f>
        <v>999</v>
      </c>
      <c r="G37" s="1174"/>
      <c r="H37" s="1173">
        <f t="shared" si="3"/>
        <v>0.015469061876247414</v>
      </c>
      <c r="I37" s="225">
        <f t="shared" si="3"/>
        <v>0.012707722385141729</v>
      </c>
      <c r="J37" s="1174"/>
      <c r="K37" s="1258">
        <f>SUM(K34:K36)</f>
        <v>4077</v>
      </c>
      <c r="L37" s="1281"/>
      <c r="M37" s="1258">
        <f>SUM(M34:M36)</f>
        <v>1029</v>
      </c>
      <c r="N37" s="1258">
        <f>SUM(N34:N36)</f>
        <v>1044</v>
      </c>
      <c r="O37" s="1256">
        <f>SUM(O34:O36)</f>
        <v>2004</v>
      </c>
      <c r="P37" s="1257">
        <f>SUM(P34:P36)</f>
        <v>1023</v>
      </c>
      <c r="Q37" s="1258">
        <f>SUM(Q34:Q36)</f>
        <v>981</v>
      </c>
      <c r="R37" s="435"/>
      <c r="S37" s="953"/>
      <c r="T37" s="147"/>
      <c r="U37" s="147"/>
    </row>
    <row r="38" spans="1:21" ht="13.5">
      <c r="A38" s="7"/>
      <c r="B38" s="8"/>
      <c r="C38" s="24"/>
      <c r="D38" s="1389"/>
      <c r="E38" s="1390"/>
      <c r="F38" s="1391"/>
      <c r="G38" s="178"/>
      <c r="H38" s="454"/>
      <c r="I38" s="456"/>
      <c r="J38" s="178"/>
      <c r="K38" s="1391"/>
      <c r="L38" s="1392"/>
      <c r="M38" s="1391"/>
      <c r="N38" s="1391"/>
      <c r="O38" s="1389"/>
      <c r="P38" s="1393"/>
      <c r="Q38" s="1261"/>
      <c r="R38" s="455"/>
      <c r="S38" s="954"/>
      <c r="T38" s="147"/>
      <c r="U38" s="147"/>
    </row>
    <row r="39" spans="1:21" ht="13.5">
      <c r="A39" s="7"/>
      <c r="B39" s="8"/>
      <c r="C39" s="16" t="s">
        <v>53</v>
      </c>
      <c r="D39" s="1298">
        <f>SUM(E39:F39)</f>
        <v>1959</v>
      </c>
      <c r="E39" s="1262">
        <v>990</v>
      </c>
      <c r="F39" s="1255">
        <v>969</v>
      </c>
      <c r="G39" s="174"/>
      <c r="H39" s="949">
        <f aca="true" t="shared" si="4" ref="H39:I43">D39/O39-1</f>
        <v>-0.05499276410998555</v>
      </c>
      <c r="I39" s="482">
        <f t="shared" si="4"/>
        <v>-0.0499040307101728</v>
      </c>
      <c r="J39" s="174"/>
      <c r="K39" s="1307">
        <f>SUM(M39:N39)+SUM(P39:Q39)</f>
        <v>4094</v>
      </c>
      <c r="L39" s="1278"/>
      <c r="M39" s="1280">
        <v>1003</v>
      </c>
      <c r="N39" s="1280">
        <v>1018</v>
      </c>
      <c r="O39" s="1334">
        <f>SUM(P39:Q39)</f>
        <v>2073</v>
      </c>
      <c r="P39" s="1262">
        <v>1042</v>
      </c>
      <c r="Q39" s="1255">
        <v>1031</v>
      </c>
      <c r="R39" s="433"/>
      <c r="S39" s="954"/>
      <c r="T39" s="147"/>
      <c r="U39" s="147"/>
    </row>
    <row r="40" spans="1:21" ht="13.5">
      <c r="A40" s="7"/>
      <c r="B40" s="8"/>
      <c r="C40" s="16" t="s">
        <v>54</v>
      </c>
      <c r="D40" s="1298">
        <f>SUM(E40:F40)</f>
        <v>1238</v>
      </c>
      <c r="E40" s="1262">
        <v>604</v>
      </c>
      <c r="F40" s="1255">
        <v>634</v>
      </c>
      <c r="G40" s="174"/>
      <c r="H40" s="949">
        <f t="shared" si="4"/>
        <v>-0.02134387351778655</v>
      </c>
      <c r="I40" s="482">
        <f t="shared" si="4"/>
        <v>-0.0427892234548336</v>
      </c>
      <c r="J40" s="174"/>
      <c r="K40" s="1307">
        <f>SUM(M40:N40)+SUM(P40:Q40)</f>
        <v>2491</v>
      </c>
      <c r="L40" s="1278"/>
      <c r="M40" s="1280">
        <v>624</v>
      </c>
      <c r="N40" s="1280">
        <v>602</v>
      </c>
      <c r="O40" s="1334">
        <f>SUM(P40:Q40)</f>
        <v>1265</v>
      </c>
      <c r="P40" s="1262">
        <v>631</v>
      </c>
      <c r="Q40" s="1255">
        <v>634</v>
      </c>
      <c r="R40" s="433"/>
      <c r="S40" s="954"/>
      <c r="T40" s="147"/>
      <c r="U40" s="147"/>
    </row>
    <row r="41" spans="1:21" ht="13.5">
      <c r="A41" s="7"/>
      <c r="B41" s="8"/>
      <c r="C41" s="16" t="s">
        <v>150</v>
      </c>
      <c r="D41" s="1298">
        <f>SUM(E41:F41)</f>
        <v>1406</v>
      </c>
      <c r="E41" s="1262">
        <v>704</v>
      </c>
      <c r="F41" s="1255">
        <v>702</v>
      </c>
      <c r="G41" s="174"/>
      <c r="H41" s="949">
        <f t="shared" si="4"/>
        <v>-0.03632625085675123</v>
      </c>
      <c r="I41" s="482">
        <f t="shared" si="4"/>
        <v>-0.027624309392265234</v>
      </c>
      <c r="J41" s="174"/>
      <c r="K41" s="1307">
        <f>SUM(M41:N41)+SUM(P41:Q41)</f>
        <v>2862</v>
      </c>
      <c r="L41" s="1278"/>
      <c r="M41" s="1280">
        <v>714</v>
      </c>
      <c r="N41" s="1280">
        <v>689</v>
      </c>
      <c r="O41" s="1334">
        <f>SUM(P41:Q41)</f>
        <v>1459</v>
      </c>
      <c r="P41" s="1262">
        <v>724</v>
      </c>
      <c r="Q41" s="1255">
        <v>735</v>
      </c>
      <c r="R41" s="433"/>
      <c r="S41" s="954"/>
      <c r="T41" s="147"/>
      <c r="U41" s="147"/>
    </row>
    <row r="42" spans="1:21" ht="13.5">
      <c r="A42" s="7"/>
      <c r="B42" s="8"/>
      <c r="C42" s="16" t="s">
        <v>499</v>
      </c>
      <c r="D42" s="1298">
        <f>SUM(E42:F42)</f>
        <v>-1089</v>
      </c>
      <c r="E42" s="1262">
        <v>-540</v>
      </c>
      <c r="F42" s="1255">
        <v>-549</v>
      </c>
      <c r="G42" s="174"/>
      <c r="H42" s="949">
        <f t="shared" si="4"/>
        <v>-0.041373239436619746</v>
      </c>
      <c r="I42" s="482">
        <f t="shared" si="4"/>
        <v>-0.0357142857142857</v>
      </c>
      <c r="J42" s="174"/>
      <c r="K42" s="1307">
        <f>SUM(M42:N42)+SUM(P42:Q42)</f>
        <v>-2250</v>
      </c>
      <c r="L42" s="1278"/>
      <c r="M42" s="1280">
        <v>-559</v>
      </c>
      <c r="N42" s="1280">
        <v>-555</v>
      </c>
      <c r="O42" s="1334">
        <f>SUM(P42:Q42)</f>
        <v>-1136</v>
      </c>
      <c r="P42" s="1262">
        <v>-560</v>
      </c>
      <c r="Q42" s="1255">
        <v>-576</v>
      </c>
      <c r="R42" s="433"/>
      <c r="S42" s="954"/>
      <c r="T42" s="147"/>
      <c r="U42" s="147"/>
    </row>
    <row r="43" spans="1:21" ht="14.25">
      <c r="A43" s="7"/>
      <c r="B43" s="8"/>
      <c r="C43" s="49" t="s">
        <v>504</v>
      </c>
      <c r="D43" s="1256">
        <f>SUM(D39:D42)</f>
        <v>3514</v>
      </c>
      <c r="E43" s="1257">
        <f>SUM(E39:E42)</f>
        <v>1758</v>
      </c>
      <c r="F43" s="1258">
        <f>SUM(F39:F42)</f>
        <v>1756</v>
      </c>
      <c r="G43" s="1174"/>
      <c r="H43" s="1173">
        <f t="shared" si="4"/>
        <v>-0.040152963671128084</v>
      </c>
      <c r="I43" s="225">
        <f t="shared" si="4"/>
        <v>-0.04300489929232443</v>
      </c>
      <c r="J43" s="1174"/>
      <c r="K43" s="1258">
        <f>SUM(K39:K42)</f>
        <v>7197</v>
      </c>
      <c r="L43" s="1258"/>
      <c r="M43" s="1258">
        <f>SUM(M39:M42)</f>
        <v>1782</v>
      </c>
      <c r="N43" s="1258">
        <f>SUM(N39:N42)</f>
        <v>1754</v>
      </c>
      <c r="O43" s="1256">
        <f>SUM(O39:O42)</f>
        <v>3661</v>
      </c>
      <c r="P43" s="1257">
        <f>SUM(P39:P42)</f>
        <v>1837</v>
      </c>
      <c r="Q43" s="1258">
        <f>SUM(Q39:Q42)</f>
        <v>1824</v>
      </c>
      <c r="R43" s="433"/>
      <c r="S43" s="954"/>
      <c r="T43" s="147"/>
      <c r="U43" s="147"/>
    </row>
    <row r="44" spans="1:21" ht="13.5">
      <c r="A44" s="7"/>
      <c r="B44" s="8"/>
      <c r="C44" s="16"/>
      <c r="D44" s="1394"/>
      <c r="E44" s="1395"/>
      <c r="F44" s="1396"/>
      <c r="G44" s="174"/>
      <c r="H44" s="665"/>
      <c r="I44" s="516"/>
      <c r="J44" s="174"/>
      <c r="K44" s="1397"/>
      <c r="L44" s="1278"/>
      <c r="M44" s="1396"/>
      <c r="N44" s="1396"/>
      <c r="O44" s="1394"/>
      <c r="P44" s="1275"/>
      <c r="Q44" s="1397"/>
      <c r="R44" s="433"/>
      <c r="S44" s="954"/>
      <c r="T44" s="147"/>
      <c r="U44" s="147"/>
    </row>
    <row r="45" spans="1:21" ht="13.5">
      <c r="A45" s="50"/>
      <c r="B45" s="51"/>
      <c r="C45" s="16" t="s">
        <v>417</v>
      </c>
      <c r="D45" s="1298">
        <f>SUM(E45:F45)</f>
        <v>430</v>
      </c>
      <c r="E45" s="1262">
        <v>237</v>
      </c>
      <c r="F45" s="1255">
        <v>193</v>
      </c>
      <c r="G45" s="180"/>
      <c r="H45" s="949">
        <f aca="true" t="shared" si="5" ref="H45:I49">D45/O45-1</f>
        <v>0.1436170212765957</v>
      </c>
      <c r="I45" s="482">
        <f t="shared" si="5"/>
        <v>0.3389830508474576</v>
      </c>
      <c r="J45" s="180"/>
      <c r="K45" s="1307">
        <f>SUM(M45:N45)+SUM(P45:Q45)</f>
        <v>719</v>
      </c>
      <c r="L45" s="1278"/>
      <c r="M45" s="1280">
        <v>163</v>
      </c>
      <c r="N45" s="1280">
        <v>180</v>
      </c>
      <c r="O45" s="1334">
        <f>SUM(P45:Q45)</f>
        <v>376</v>
      </c>
      <c r="P45" s="1262">
        <v>177</v>
      </c>
      <c r="Q45" s="1255">
        <v>199</v>
      </c>
      <c r="R45" s="667"/>
      <c r="S45" s="955"/>
      <c r="T45" s="147"/>
      <c r="U45" s="147"/>
    </row>
    <row r="46" spans="1:21" ht="13.5">
      <c r="A46" s="50"/>
      <c r="B46" s="51"/>
      <c r="C46" s="16" t="s">
        <v>418</v>
      </c>
      <c r="D46" s="1298">
        <f>SUM(E46:F46)</f>
        <v>951</v>
      </c>
      <c r="E46" s="1262">
        <v>477</v>
      </c>
      <c r="F46" s="1398">
        <v>474</v>
      </c>
      <c r="G46" s="180"/>
      <c r="H46" s="949">
        <f t="shared" si="5"/>
        <v>-0.11369990680335507</v>
      </c>
      <c r="I46" s="482">
        <f t="shared" si="5"/>
        <v>-0.10169491525423724</v>
      </c>
      <c r="J46" s="180"/>
      <c r="K46" s="1307">
        <f>SUM(M46:N46)+SUM(P46:Q46)</f>
        <v>2097</v>
      </c>
      <c r="L46" s="1278"/>
      <c r="M46" s="1399">
        <v>537</v>
      </c>
      <c r="N46" s="1399">
        <v>487</v>
      </c>
      <c r="O46" s="1334">
        <f>SUM(P46:Q46)</f>
        <v>1073</v>
      </c>
      <c r="P46" s="1400">
        <v>531</v>
      </c>
      <c r="Q46" s="1398">
        <v>542</v>
      </c>
      <c r="R46" s="667"/>
      <c r="S46" s="955"/>
      <c r="T46" s="147"/>
      <c r="U46" s="147"/>
    </row>
    <row r="47" spans="1:21" ht="13.5">
      <c r="A47" s="50"/>
      <c r="B47" s="51"/>
      <c r="C47" s="16" t="s">
        <v>149</v>
      </c>
      <c r="D47" s="1298">
        <f>SUM(E47:F47)</f>
        <v>-273</v>
      </c>
      <c r="E47" s="1262">
        <v>-137</v>
      </c>
      <c r="F47" s="1255">
        <v>-136</v>
      </c>
      <c r="G47" s="180"/>
      <c r="H47" s="1760">
        <f t="shared" si="5"/>
        <v>-0.13057324840764328</v>
      </c>
      <c r="I47" s="1761">
        <f t="shared" si="5"/>
        <v>-0.11038961038961037</v>
      </c>
      <c r="J47" s="180"/>
      <c r="K47" s="1307">
        <f>SUM(M47:N47)+SUM(P47:Q47)</f>
        <v>-624</v>
      </c>
      <c r="L47" s="1278"/>
      <c r="M47" s="1280">
        <v>-155</v>
      </c>
      <c r="N47" s="1280">
        <v>-155</v>
      </c>
      <c r="O47" s="1334">
        <f>SUM(P47:Q47)</f>
        <v>-314</v>
      </c>
      <c r="P47" s="1262">
        <v>-154</v>
      </c>
      <c r="Q47" s="1255">
        <v>-160</v>
      </c>
      <c r="R47" s="667"/>
      <c r="S47" s="955"/>
      <c r="T47" s="147"/>
      <c r="U47" s="147"/>
    </row>
    <row r="48" spans="1:21" s="305" customFormat="1" ht="13.5">
      <c r="A48" s="50"/>
      <c r="B48" s="51"/>
      <c r="C48" s="131" t="s">
        <v>419</v>
      </c>
      <c r="D48" s="1299">
        <f>SUM(E48:F48)</f>
        <v>0</v>
      </c>
      <c r="E48" s="1312">
        <v>0</v>
      </c>
      <c r="F48" s="1301">
        <v>0</v>
      </c>
      <c r="G48" s="180"/>
      <c r="H48" s="1769" t="s">
        <v>589</v>
      </c>
      <c r="I48" s="1770" t="s">
        <v>589</v>
      </c>
      <c r="J48" s="180"/>
      <c r="K48" s="1308">
        <f>SUM(M48:N48)+SUM(P48:Q48)</f>
        <v>0</v>
      </c>
      <c r="L48" s="1401"/>
      <c r="M48" s="1311">
        <v>0</v>
      </c>
      <c r="N48" s="1311">
        <v>0</v>
      </c>
      <c r="O48" s="1354">
        <f>SUM(P48:Q48)</f>
        <v>0</v>
      </c>
      <c r="P48" s="1312">
        <v>0</v>
      </c>
      <c r="Q48" s="1301">
        <v>0</v>
      </c>
      <c r="R48" s="667"/>
      <c r="S48" s="955"/>
      <c r="T48" s="1677"/>
      <c r="U48" s="1677"/>
    </row>
    <row r="49" spans="1:21" ht="14.25">
      <c r="A49" s="7"/>
      <c r="B49" s="8"/>
      <c r="C49" s="49" t="s">
        <v>352</v>
      </c>
      <c r="D49" s="1256">
        <f>SUM(D39:D42)+SUM(D45:D47)</f>
        <v>4622</v>
      </c>
      <c r="E49" s="1257">
        <f>SUM(E39:E42)+SUM(E45:E47)</f>
        <v>2335</v>
      </c>
      <c r="F49" s="1258">
        <f>SUM(F39:F42)+SUM(F45:F47)</f>
        <v>2287</v>
      </c>
      <c r="G49" s="1172"/>
      <c r="H49" s="1173">
        <f t="shared" si="5"/>
        <v>-0.036280233527939965</v>
      </c>
      <c r="I49" s="225">
        <f t="shared" si="5"/>
        <v>-0.02342116269343375</v>
      </c>
      <c r="J49" s="1172"/>
      <c r="K49" s="1258">
        <f aca="true" t="shared" si="6" ref="K49:Q49">SUM(K39:K42)+SUM(K45:K47)</f>
        <v>9389</v>
      </c>
      <c r="L49" s="1258"/>
      <c r="M49" s="1258">
        <f t="shared" si="6"/>
        <v>2327</v>
      </c>
      <c r="N49" s="1258">
        <f t="shared" si="6"/>
        <v>2266</v>
      </c>
      <c r="O49" s="1256">
        <f t="shared" si="6"/>
        <v>4796</v>
      </c>
      <c r="P49" s="1257">
        <f t="shared" si="6"/>
        <v>2391</v>
      </c>
      <c r="Q49" s="1258">
        <f t="shared" si="6"/>
        <v>2405</v>
      </c>
      <c r="R49" s="435"/>
      <c r="S49" s="954"/>
      <c r="T49" s="147"/>
      <c r="U49" s="147"/>
    </row>
    <row r="50" spans="1:21" ht="13.5">
      <c r="A50" s="7"/>
      <c r="B50" s="8"/>
      <c r="C50" s="24"/>
      <c r="D50" s="1268"/>
      <c r="E50" s="1294"/>
      <c r="F50" s="1267"/>
      <c r="G50" s="181"/>
      <c r="H50" s="436"/>
      <c r="I50" s="417"/>
      <c r="J50" s="181"/>
      <c r="K50" s="1267"/>
      <c r="L50" s="1267"/>
      <c r="M50" s="1267"/>
      <c r="N50" s="1267"/>
      <c r="O50" s="1268"/>
      <c r="P50" s="1294"/>
      <c r="Q50" s="1391"/>
      <c r="R50" s="435"/>
      <c r="S50" s="954"/>
      <c r="T50" s="147"/>
      <c r="U50" s="147"/>
    </row>
    <row r="51" spans="1:21" ht="13.5">
      <c r="A51" s="7"/>
      <c r="B51" s="15"/>
      <c r="C51" s="16" t="s">
        <v>60</v>
      </c>
      <c r="D51" s="1298">
        <f>SUM(E51:F51)</f>
        <v>307</v>
      </c>
      <c r="E51" s="1254">
        <v>152</v>
      </c>
      <c r="F51" s="1255">
        <v>155</v>
      </c>
      <c r="G51" s="176"/>
      <c r="H51" s="949">
        <f aca="true" t="shared" si="7" ref="H51:I56">D51/O51-1</f>
        <v>-0.16120218579234968</v>
      </c>
      <c r="I51" s="482">
        <f t="shared" si="7"/>
        <v>-0.15083798882681565</v>
      </c>
      <c r="J51" s="176"/>
      <c r="K51" s="1307">
        <f>SUM(M51:N51)+SUM(P51:Q51)</f>
        <v>702</v>
      </c>
      <c r="L51" s="1285"/>
      <c r="M51" s="1280">
        <v>168</v>
      </c>
      <c r="N51" s="1280">
        <v>168</v>
      </c>
      <c r="O51" s="1334">
        <f>SUM(P51:Q51)</f>
        <v>366</v>
      </c>
      <c r="P51" s="1262">
        <v>179</v>
      </c>
      <c r="Q51" s="1255">
        <v>187</v>
      </c>
      <c r="R51" s="435"/>
      <c r="S51" s="954"/>
      <c r="T51" s="147"/>
      <c r="U51" s="147"/>
    </row>
    <row r="52" spans="1:21" ht="13.5">
      <c r="A52" s="7"/>
      <c r="B52" s="15"/>
      <c r="C52" s="16" t="s">
        <v>61</v>
      </c>
      <c r="D52" s="1298">
        <f>SUM(E52:F52)</f>
        <v>915</v>
      </c>
      <c r="E52" s="1254">
        <v>464</v>
      </c>
      <c r="F52" s="1255">
        <v>451</v>
      </c>
      <c r="G52" s="176"/>
      <c r="H52" s="949">
        <f t="shared" si="7"/>
        <v>-0.07012195121951215</v>
      </c>
      <c r="I52" s="482">
        <f t="shared" si="7"/>
        <v>-0.07385229540918159</v>
      </c>
      <c r="J52" s="176"/>
      <c r="K52" s="1307">
        <f>SUM(M52:N52)+SUM(P52:Q52)</f>
        <v>1934</v>
      </c>
      <c r="L52" s="1285"/>
      <c r="M52" s="1280">
        <v>468</v>
      </c>
      <c r="N52" s="1280">
        <v>482</v>
      </c>
      <c r="O52" s="1334">
        <f>SUM(P52:Q52)</f>
        <v>984</v>
      </c>
      <c r="P52" s="1262">
        <v>501</v>
      </c>
      <c r="Q52" s="1255">
        <v>483</v>
      </c>
      <c r="R52" s="435"/>
      <c r="S52" s="954"/>
      <c r="T52" s="147"/>
      <c r="U52" s="147"/>
    </row>
    <row r="53" spans="1:21" ht="13.5">
      <c r="A53" s="7"/>
      <c r="B53" s="15"/>
      <c r="C53" s="16" t="s">
        <v>62</v>
      </c>
      <c r="D53" s="1298">
        <f>SUM(E53:F53)</f>
        <v>513</v>
      </c>
      <c r="E53" s="1254">
        <v>256</v>
      </c>
      <c r="F53" s="1255">
        <v>257</v>
      </c>
      <c r="G53" s="176"/>
      <c r="H53" s="949">
        <f t="shared" si="7"/>
        <v>-0.015355086372360827</v>
      </c>
      <c r="I53" s="482">
        <f t="shared" si="7"/>
        <v>-0.01538461538461533</v>
      </c>
      <c r="J53" s="176"/>
      <c r="K53" s="1307">
        <f>SUM(M53:N53)+SUM(P53:Q53)</f>
        <v>1042</v>
      </c>
      <c r="L53" s="1285"/>
      <c r="M53" s="1280">
        <v>259</v>
      </c>
      <c r="N53" s="1280">
        <v>262</v>
      </c>
      <c r="O53" s="1334">
        <f>SUM(P53:Q53)</f>
        <v>521</v>
      </c>
      <c r="P53" s="1262">
        <v>260</v>
      </c>
      <c r="Q53" s="1255">
        <v>261</v>
      </c>
      <c r="R53" s="435"/>
      <c r="S53" s="954"/>
      <c r="T53" s="147"/>
      <c r="U53" s="147"/>
    </row>
    <row r="54" spans="1:21" ht="13.5">
      <c r="A54" s="7"/>
      <c r="B54" s="15"/>
      <c r="C54" s="16" t="s">
        <v>63</v>
      </c>
      <c r="D54" s="1298">
        <f>SUM(E54:F54)</f>
        <v>107</v>
      </c>
      <c r="E54" s="1254">
        <v>56</v>
      </c>
      <c r="F54" s="1255">
        <v>51</v>
      </c>
      <c r="G54" s="176"/>
      <c r="H54" s="949">
        <f t="shared" si="7"/>
        <v>0.07000000000000006</v>
      </c>
      <c r="I54" s="482">
        <f t="shared" si="7"/>
        <v>0.0980392156862746</v>
      </c>
      <c r="J54" s="176"/>
      <c r="K54" s="1307">
        <f>SUM(M54:N54)+SUM(P54:Q54)</f>
        <v>201</v>
      </c>
      <c r="L54" s="1278"/>
      <c r="M54" s="1280">
        <v>50</v>
      </c>
      <c r="N54" s="1280">
        <v>51</v>
      </c>
      <c r="O54" s="1334">
        <f>SUM(P54:Q54)</f>
        <v>100</v>
      </c>
      <c r="P54" s="1262">
        <v>51</v>
      </c>
      <c r="Q54" s="1255">
        <v>49</v>
      </c>
      <c r="R54" s="433"/>
      <c r="S54" s="954"/>
      <c r="T54" s="147"/>
      <c r="U54" s="147"/>
    </row>
    <row r="55" spans="1:21" ht="13.5">
      <c r="A55" s="7"/>
      <c r="B55" s="15"/>
      <c r="C55" s="16" t="s">
        <v>59</v>
      </c>
      <c r="D55" s="1298">
        <f>SUM(E55:F55)</f>
        <v>117</v>
      </c>
      <c r="E55" s="1254">
        <v>62</v>
      </c>
      <c r="F55" s="1255">
        <v>55</v>
      </c>
      <c r="G55" s="176"/>
      <c r="H55" s="949">
        <f t="shared" si="7"/>
        <v>0.1470588235294117</v>
      </c>
      <c r="I55" s="482">
        <f t="shared" si="7"/>
        <v>0.21568627450980382</v>
      </c>
      <c r="J55" s="176"/>
      <c r="K55" s="1307">
        <f>SUM(M55:N55)+SUM(P55:Q55)</f>
        <v>215</v>
      </c>
      <c r="L55" s="1278"/>
      <c r="M55" s="1280">
        <v>58</v>
      </c>
      <c r="N55" s="1280">
        <v>55</v>
      </c>
      <c r="O55" s="1334">
        <f>SUM(P55:Q55)</f>
        <v>102</v>
      </c>
      <c r="P55" s="1262">
        <v>51</v>
      </c>
      <c r="Q55" s="1255">
        <v>51</v>
      </c>
      <c r="R55" s="433"/>
      <c r="S55" s="954"/>
      <c r="T55" s="147"/>
      <c r="U55" s="147"/>
    </row>
    <row r="56" spans="1:21" ht="14.25">
      <c r="A56" s="48"/>
      <c r="B56" s="49"/>
      <c r="C56" s="53" t="s">
        <v>53</v>
      </c>
      <c r="D56" s="1402">
        <f>SUM(D51:D55)</f>
        <v>1959</v>
      </c>
      <c r="E56" s="1359">
        <f>SUM(E51:E55)</f>
        <v>990</v>
      </c>
      <c r="F56" s="1258">
        <f>SUM(F51:F55)</f>
        <v>969</v>
      </c>
      <c r="G56" s="1174"/>
      <c r="H56" s="1173">
        <f t="shared" si="7"/>
        <v>-0.05499276410998555</v>
      </c>
      <c r="I56" s="225">
        <f t="shared" si="7"/>
        <v>-0.0499040307101728</v>
      </c>
      <c r="J56" s="1174"/>
      <c r="K56" s="1258">
        <f>SUM(K51:K55)</f>
        <v>4094</v>
      </c>
      <c r="L56" s="1281"/>
      <c r="M56" s="1258">
        <f>SUM(M51:M55)</f>
        <v>1003</v>
      </c>
      <c r="N56" s="1258">
        <f>SUM(N51:N55)</f>
        <v>1018</v>
      </c>
      <c r="O56" s="1256">
        <f>SUM(O51:O55)</f>
        <v>2073</v>
      </c>
      <c r="P56" s="1257">
        <f>SUM(P51:P55)</f>
        <v>1042</v>
      </c>
      <c r="Q56" s="1258">
        <f>SUM(Q51:Q55)</f>
        <v>1031</v>
      </c>
      <c r="R56" s="435"/>
      <c r="S56" s="953"/>
      <c r="T56" s="147"/>
      <c r="U56" s="147"/>
    </row>
    <row r="57" spans="1:21" ht="13.5">
      <c r="A57" s="7"/>
      <c r="B57" s="15"/>
      <c r="C57" s="24"/>
      <c r="D57" s="1389"/>
      <c r="E57" s="1271"/>
      <c r="F57" s="1391"/>
      <c r="G57" s="176"/>
      <c r="H57" s="454"/>
      <c r="I57" s="420"/>
      <c r="J57" s="176"/>
      <c r="K57" s="1391"/>
      <c r="L57" s="1403"/>
      <c r="M57" s="1391"/>
      <c r="N57" s="1391"/>
      <c r="O57" s="1389"/>
      <c r="P57" s="1393"/>
      <c r="Q57" s="1267"/>
      <c r="R57" s="458"/>
      <c r="S57" s="954"/>
      <c r="T57" s="147"/>
      <c r="U57" s="147"/>
    </row>
    <row r="58" spans="1:21" ht="13.5">
      <c r="A58" s="7"/>
      <c r="B58" s="15"/>
      <c r="C58" s="16" t="s">
        <v>64</v>
      </c>
      <c r="D58" s="1298">
        <f>SUM(E58:F58)</f>
        <v>509</v>
      </c>
      <c r="E58" s="1254">
        <v>239</v>
      </c>
      <c r="F58" s="1255">
        <v>270</v>
      </c>
      <c r="G58" s="176"/>
      <c r="H58" s="949">
        <f aca="true" t="shared" si="8" ref="H58:I62">D58/O58-1</f>
        <v>-0.028625954198473247</v>
      </c>
      <c r="I58" s="482">
        <f t="shared" si="8"/>
        <v>-0.07722007722007718</v>
      </c>
      <c r="J58" s="176"/>
      <c r="K58" s="1307">
        <f>SUM(M58:N58)+SUM(P58:Q58)</f>
        <v>1026</v>
      </c>
      <c r="L58" s="1285"/>
      <c r="M58" s="1280">
        <v>251</v>
      </c>
      <c r="N58" s="1280">
        <v>251</v>
      </c>
      <c r="O58" s="1334">
        <f>SUM(P58:Q58)</f>
        <v>524</v>
      </c>
      <c r="P58" s="1262">
        <v>259</v>
      </c>
      <c r="Q58" s="1255">
        <v>265</v>
      </c>
      <c r="R58" s="435"/>
      <c r="S58" s="954"/>
      <c r="T58" s="147"/>
      <c r="U58" s="147"/>
    </row>
    <row r="59" spans="1:21" ht="13.5">
      <c r="A59" s="7"/>
      <c r="B59" s="15"/>
      <c r="C59" s="16" t="s">
        <v>65</v>
      </c>
      <c r="D59" s="1298">
        <f>SUM(E59:F59)</f>
        <v>209</v>
      </c>
      <c r="E59" s="1254">
        <v>103</v>
      </c>
      <c r="F59" s="1255">
        <v>106</v>
      </c>
      <c r="G59" s="176"/>
      <c r="H59" s="949">
        <f t="shared" si="8"/>
        <v>-0.05429864253393668</v>
      </c>
      <c r="I59" s="482">
        <f t="shared" si="8"/>
        <v>-0.0803571428571429</v>
      </c>
      <c r="J59" s="176"/>
      <c r="K59" s="1307">
        <f>SUM(M59:N59)+SUM(P59:Q59)</f>
        <v>439</v>
      </c>
      <c r="L59" s="1285"/>
      <c r="M59" s="1280">
        <v>110</v>
      </c>
      <c r="N59" s="1280">
        <v>108</v>
      </c>
      <c r="O59" s="1334">
        <f>SUM(P59:Q59)</f>
        <v>221</v>
      </c>
      <c r="P59" s="1262">
        <v>112</v>
      </c>
      <c r="Q59" s="1255">
        <v>109</v>
      </c>
      <c r="R59" s="435"/>
      <c r="S59" s="954"/>
      <c r="T59" s="147"/>
      <c r="U59" s="147"/>
    </row>
    <row r="60" spans="1:21" ht="13.5">
      <c r="A60" s="7"/>
      <c r="B60" s="15"/>
      <c r="C60" s="16" t="s">
        <v>61</v>
      </c>
      <c r="D60" s="1298">
        <f>SUM(E60:F60)</f>
        <v>454</v>
      </c>
      <c r="E60" s="1254">
        <v>229</v>
      </c>
      <c r="F60" s="1255">
        <v>225</v>
      </c>
      <c r="G60" s="176"/>
      <c r="H60" s="949">
        <f t="shared" si="8"/>
        <v>0.02947845804988658</v>
      </c>
      <c r="I60" s="482">
        <f t="shared" si="8"/>
        <v>0.055299539170506895</v>
      </c>
      <c r="J60" s="176"/>
      <c r="K60" s="1307">
        <f>SUM(M60:N60)+SUM(P60:Q60)</f>
        <v>872</v>
      </c>
      <c r="L60" s="1285"/>
      <c r="M60" s="1283">
        <v>223</v>
      </c>
      <c r="N60" s="1280">
        <v>208</v>
      </c>
      <c r="O60" s="1334">
        <f>SUM(P60:Q60)</f>
        <v>441</v>
      </c>
      <c r="P60" s="1262">
        <v>217</v>
      </c>
      <c r="Q60" s="1255">
        <v>224</v>
      </c>
      <c r="R60" s="435"/>
      <c r="S60" s="954"/>
      <c r="T60" s="147"/>
      <c r="U60" s="147"/>
    </row>
    <row r="61" spans="1:21" ht="13.5">
      <c r="A61" s="7"/>
      <c r="B61" s="15"/>
      <c r="C61" s="16" t="s">
        <v>59</v>
      </c>
      <c r="D61" s="1298">
        <f>SUM(E61:F61)</f>
        <v>66</v>
      </c>
      <c r="E61" s="1254">
        <v>33</v>
      </c>
      <c r="F61" s="1255">
        <v>33</v>
      </c>
      <c r="G61" s="176"/>
      <c r="H61" s="949">
        <f t="shared" si="8"/>
        <v>-0.16455696202531644</v>
      </c>
      <c r="I61" s="482">
        <f t="shared" si="8"/>
        <v>-0.2325581395348837</v>
      </c>
      <c r="J61" s="176"/>
      <c r="K61" s="1307">
        <f>SUM(M61:N61)+SUM(P61:Q61)</f>
        <v>154</v>
      </c>
      <c r="L61" s="1278"/>
      <c r="M61" s="1283">
        <v>40</v>
      </c>
      <c r="N61" s="1280">
        <v>35</v>
      </c>
      <c r="O61" s="1334">
        <f>SUM(P61:Q61)</f>
        <v>79</v>
      </c>
      <c r="P61" s="1262">
        <v>43</v>
      </c>
      <c r="Q61" s="1255">
        <v>36</v>
      </c>
      <c r="R61" s="433"/>
      <c r="S61" s="954"/>
      <c r="T61" s="147"/>
      <c r="U61" s="147"/>
    </row>
    <row r="62" spans="1:21" ht="14.25">
      <c r="A62" s="48"/>
      <c r="B62" s="49"/>
      <c r="C62" s="54" t="s">
        <v>54</v>
      </c>
      <c r="D62" s="1256">
        <f>SUM(D58:D61)</f>
        <v>1238</v>
      </c>
      <c r="E62" s="1257">
        <f>SUM(E58:E61)</f>
        <v>604</v>
      </c>
      <c r="F62" s="1258">
        <f>SUM(F58:F61)</f>
        <v>634</v>
      </c>
      <c r="G62" s="1174"/>
      <c r="H62" s="1173">
        <f t="shared" si="8"/>
        <v>-0.02134387351778655</v>
      </c>
      <c r="I62" s="225">
        <f t="shared" si="8"/>
        <v>-0.0427892234548336</v>
      </c>
      <c r="J62" s="1174"/>
      <c r="K62" s="1258">
        <f>SUM(K58:K61)</f>
        <v>2491</v>
      </c>
      <c r="L62" s="1281"/>
      <c r="M62" s="1258">
        <f>SUM(M58:M61)</f>
        <v>624</v>
      </c>
      <c r="N62" s="1258">
        <f>SUM(N58:N61)</f>
        <v>602</v>
      </c>
      <c r="O62" s="1256">
        <f>SUM(O58:O61)</f>
        <v>1265</v>
      </c>
      <c r="P62" s="1257">
        <f>SUM(P58:P61)</f>
        <v>631</v>
      </c>
      <c r="Q62" s="1258">
        <f>SUM(Q58:Q61)</f>
        <v>634</v>
      </c>
      <c r="R62" s="435"/>
      <c r="S62" s="953"/>
      <c r="T62" s="147"/>
      <c r="U62" s="147"/>
    </row>
    <row r="63" spans="1:21" ht="14.25">
      <c r="A63" s="48"/>
      <c r="B63" s="49"/>
      <c r="C63" s="53"/>
      <c r="D63" s="1389"/>
      <c r="E63" s="1271"/>
      <c r="F63" s="1391"/>
      <c r="G63" s="178"/>
      <c r="H63" s="454"/>
      <c r="I63" s="420"/>
      <c r="J63" s="178"/>
      <c r="K63" s="1391"/>
      <c r="L63" s="1403"/>
      <c r="M63" s="1391"/>
      <c r="N63" s="1391"/>
      <c r="O63" s="1389"/>
      <c r="P63" s="1393"/>
      <c r="Q63" s="1267"/>
      <c r="R63" s="458"/>
      <c r="S63" s="953"/>
      <c r="T63" s="147"/>
      <c r="U63" s="147"/>
    </row>
    <row r="64" spans="1:21" ht="13.5">
      <c r="A64" s="7"/>
      <c r="B64" s="15"/>
      <c r="C64" s="16" t="s">
        <v>505</v>
      </c>
      <c r="D64" s="1298">
        <f>SUM(E64:F64)</f>
        <v>734</v>
      </c>
      <c r="E64" s="1254">
        <v>368</v>
      </c>
      <c r="F64" s="1255">
        <v>366</v>
      </c>
      <c r="G64" s="176"/>
      <c r="H64" s="949">
        <f aca="true" t="shared" si="9" ref="H64:I68">D64/O64-1</f>
        <v>-0.12410501193317425</v>
      </c>
      <c r="I64" s="482">
        <f t="shared" si="9"/>
        <v>-0.12171837708830546</v>
      </c>
      <c r="J64" s="176"/>
      <c r="K64" s="1307">
        <f>SUM(M64:N64)+SUM(P64:Q64)</f>
        <v>1654</v>
      </c>
      <c r="L64" s="1285"/>
      <c r="M64" s="1283">
        <v>432</v>
      </c>
      <c r="N64" s="1280">
        <v>384</v>
      </c>
      <c r="O64" s="1334">
        <f>SUM(P64:Q64)</f>
        <v>838</v>
      </c>
      <c r="P64" s="1262">
        <v>419</v>
      </c>
      <c r="Q64" s="1255">
        <v>419</v>
      </c>
      <c r="R64" s="435"/>
      <c r="S64" s="954"/>
      <c r="T64" s="147"/>
      <c r="U64" s="147"/>
    </row>
    <row r="65" spans="1:21" ht="13.5">
      <c r="A65" s="7"/>
      <c r="B65" s="15"/>
      <c r="C65" s="16" t="s">
        <v>66</v>
      </c>
      <c r="D65" s="1298">
        <f>SUM(E65:F65)</f>
        <v>231</v>
      </c>
      <c r="E65" s="1254">
        <v>115</v>
      </c>
      <c r="F65" s="1255">
        <v>116</v>
      </c>
      <c r="G65" s="176"/>
      <c r="H65" s="949">
        <f t="shared" si="9"/>
        <v>0.017621145374449254</v>
      </c>
      <c r="I65" s="482">
        <f t="shared" si="9"/>
        <v>0</v>
      </c>
      <c r="J65" s="176"/>
      <c r="K65" s="1307">
        <f>SUM(M65:N65)+SUM(P65:Q65)</f>
        <v>456</v>
      </c>
      <c r="L65" s="1285"/>
      <c r="M65" s="1283">
        <v>120</v>
      </c>
      <c r="N65" s="1280">
        <v>109</v>
      </c>
      <c r="O65" s="1334">
        <f>SUM(P65:Q65)</f>
        <v>227</v>
      </c>
      <c r="P65" s="1262">
        <v>115</v>
      </c>
      <c r="Q65" s="1255">
        <v>112</v>
      </c>
      <c r="R65" s="435"/>
      <c r="S65" s="954"/>
      <c r="T65" s="147"/>
      <c r="U65" s="147"/>
    </row>
    <row r="66" spans="1:21" ht="13.5">
      <c r="A66" s="7"/>
      <c r="B66" s="15"/>
      <c r="C66" s="16" t="s">
        <v>500</v>
      </c>
      <c r="D66" s="1298">
        <f>SUM(E66:F66)</f>
        <v>16</v>
      </c>
      <c r="E66" s="1254">
        <v>8</v>
      </c>
      <c r="F66" s="1255">
        <v>8</v>
      </c>
      <c r="G66" s="176"/>
      <c r="H66" s="949">
        <f t="shared" si="9"/>
        <v>-0.40740740740740744</v>
      </c>
      <c r="I66" s="482">
        <f t="shared" si="9"/>
        <v>0.6000000000000001</v>
      </c>
      <c r="J66" s="176"/>
      <c r="K66" s="1307">
        <f>SUM(M66:N66)+SUM(P66:Q66)</f>
        <v>35</v>
      </c>
      <c r="L66" s="1285"/>
      <c r="M66" s="1283">
        <v>-1</v>
      </c>
      <c r="N66" s="1280">
        <v>9</v>
      </c>
      <c r="O66" s="1334">
        <f>SUM(P66:Q66)</f>
        <v>27</v>
      </c>
      <c r="P66" s="1262">
        <v>5</v>
      </c>
      <c r="Q66" s="1255">
        <v>22</v>
      </c>
      <c r="R66" s="435"/>
      <c r="S66" s="954"/>
      <c r="T66" s="147"/>
      <c r="U66" s="147"/>
    </row>
    <row r="67" spans="1:21" ht="13.5">
      <c r="A67" s="7"/>
      <c r="B67" s="15"/>
      <c r="C67" s="16" t="s">
        <v>160</v>
      </c>
      <c r="D67" s="1298">
        <f>SUM(E67:F67)</f>
        <v>-30</v>
      </c>
      <c r="E67" s="1254">
        <v>-14</v>
      </c>
      <c r="F67" s="1255">
        <v>-16</v>
      </c>
      <c r="G67" s="176"/>
      <c r="H67" s="949">
        <f t="shared" si="9"/>
        <v>0.5789473684210527</v>
      </c>
      <c r="I67" s="482">
        <f t="shared" si="9"/>
        <v>0.75</v>
      </c>
      <c r="J67" s="176"/>
      <c r="K67" s="1307">
        <f>SUM(M67:N67)+SUM(P67:Q67)</f>
        <v>-48</v>
      </c>
      <c r="L67" s="1278"/>
      <c r="M67" s="1283">
        <v>-14</v>
      </c>
      <c r="N67" s="1280">
        <v>-15</v>
      </c>
      <c r="O67" s="1334">
        <f>SUM(P67:Q67)</f>
        <v>-19</v>
      </c>
      <c r="P67" s="1262">
        <v>-8</v>
      </c>
      <c r="Q67" s="1255">
        <v>-11</v>
      </c>
      <c r="R67" s="433"/>
      <c r="S67" s="954"/>
      <c r="T67" s="147"/>
      <c r="U67" s="147"/>
    </row>
    <row r="68" spans="1:21" ht="14.25">
      <c r="A68" s="48"/>
      <c r="B68" s="49"/>
      <c r="C68" s="400" t="s">
        <v>418</v>
      </c>
      <c r="D68" s="1256">
        <f>SUM(D64:D67)</f>
        <v>951</v>
      </c>
      <c r="E68" s="1257">
        <f>SUM(E64:E67)</f>
        <v>477</v>
      </c>
      <c r="F68" s="1258">
        <f>SUM(F64:F67)</f>
        <v>474</v>
      </c>
      <c r="G68" s="1174"/>
      <c r="H68" s="1173">
        <f t="shared" si="9"/>
        <v>-0.11369990680335507</v>
      </c>
      <c r="I68" s="225">
        <f t="shared" si="9"/>
        <v>-0.10169491525423724</v>
      </c>
      <c r="J68" s="1174"/>
      <c r="K68" s="1258">
        <f>SUM(K64:K67)</f>
        <v>2097</v>
      </c>
      <c r="L68" s="1281"/>
      <c r="M68" s="1258">
        <f>SUM(M64:M67)</f>
        <v>537</v>
      </c>
      <c r="N68" s="1258">
        <f>SUM(N64:N67)</f>
        <v>487</v>
      </c>
      <c r="O68" s="1256">
        <f>SUM(O64:O67)</f>
        <v>1073</v>
      </c>
      <c r="P68" s="1257">
        <f>SUM(P64:P67)</f>
        <v>531</v>
      </c>
      <c r="Q68" s="1258">
        <f>SUM(Q64:Q67)</f>
        <v>542</v>
      </c>
      <c r="R68" s="435"/>
      <c r="S68" s="953"/>
      <c r="T68" s="147"/>
      <c r="U68" s="147"/>
    </row>
    <row r="69" spans="1:21" ht="14.25">
      <c r="A69" s="48"/>
      <c r="B69" s="49"/>
      <c r="C69" s="54"/>
      <c r="D69" s="1389"/>
      <c r="E69" s="1294"/>
      <c r="F69" s="1391"/>
      <c r="G69" s="178"/>
      <c r="H69" s="454"/>
      <c r="I69" s="417"/>
      <c r="J69" s="178"/>
      <c r="K69" s="1391"/>
      <c r="L69" s="1404"/>
      <c r="M69" s="1391"/>
      <c r="N69" s="1391"/>
      <c r="O69" s="1389"/>
      <c r="P69" s="1393"/>
      <c r="Q69" s="1267"/>
      <c r="R69" s="459"/>
      <c r="S69" s="953"/>
      <c r="T69" s="147"/>
      <c r="U69" s="147"/>
    </row>
    <row r="70" spans="1:21" ht="14.25">
      <c r="A70" s="48"/>
      <c r="B70" s="49"/>
      <c r="C70" s="49" t="s">
        <v>56</v>
      </c>
      <c r="D70" s="1420">
        <f>SUM(E70:F70)</f>
        <v>49</v>
      </c>
      <c r="E70" s="1405">
        <v>24</v>
      </c>
      <c r="F70" s="1406">
        <v>25</v>
      </c>
      <c r="G70" s="178"/>
      <c r="H70" s="950">
        <f>D70/O70-1</f>
        <v>-0.35526315789473684</v>
      </c>
      <c r="I70" s="951">
        <f>E70/P70-1</f>
        <v>-0.33333333333333337</v>
      </c>
      <c r="J70" s="178"/>
      <c r="K70" s="1407">
        <f>SUM(M70:N70)+SUM(P70:Q70)</f>
        <v>142</v>
      </c>
      <c r="L70" s="1285"/>
      <c r="M70" s="1408">
        <v>32</v>
      </c>
      <c r="N70" s="1408">
        <v>34</v>
      </c>
      <c r="O70" s="1420">
        <f>SUM(P70:Q70)</f>
        <v>76</v>
      </c>
      <c r="P70" s="1405">
        <v>36</v>
      </c>
      <c r="Q70" s="1406">
        <v>40</v>
      </c>
      <c r="R70" s="435"/>
      <c r="S70" s="953"/>
      <c r="T70" s="147"/>
      <c r="U70" s="147"/>
    </row>
    <row r="71" spans="1:21" ht="14.25">
      <c r="A71" s="48"/>
      <c r="B71" s="49"/>
      <c r="C71" s="49"/>
      <c r="D71" s="1394"/>
      <c r="E71" s="1294"/>
      <c r="F71" s="1267"/>
      <c r="G71" s="178"/>
      <c r="H71" s="436"/>
      <c r="I71" s="601"/>
      <c r="J71" s="178"/>
      <c r="K71" s="1267"/>
      <c r="L71" s="1404"/>
      <c r="M71" s="1267"/>
      <c r="N71" s="1267"/>
      <c r="O71" s="1268"/>
      <c r="P71" s="1294"/>
      <c r="Q71" s="1391"/>
      <c r="R71" s="459"/>
      <c r="S71" s="953"/>
      <c r="T71" s="147"/>
      <c r="U71" s="147"/>
    </row>
    <row r="72" spans="1:21" ht="14.25">
      <c r="A72" s="48"/>
      <c r="B72" s="49"/>
      <c r="C72" s="49" t="s">
        <v>57</v>
      </c>
      <c r="D72" s="1409">
        <f>SUM(E72:F72)</f>
        <v>-87</v>
      </c>
      <c r="E72" s="1405">
        <v>-47</v>
      </c>
      <c r="F72" s="1410">
        <v>-40</v>
      </c>
      <c r="G72" s="178"/>
      <c r="H72" s="950">
        <f>D72/O72-1</f>
        <v>0.08749999999999991</v>
      </c>
      <c r="I72" s="951">
        <f>E72/P72-1</f>
        <v>0.11904761904761907</v>
      </c>
      <c r="J72" s="178"/>
      <c r="K72" s="1407">
        <f>SUM(M72:N72)+SUM(P72:Q72)</f>
        <v>-157</v>
      </c>
      <c r="L72" s="1285"/>
      <c r="M72" s="1408">
        <v>-40</v>
      </c>
      <c r="N72" s="1411">
        <v>-37</v>
      </c>
      <c r="O72" s="1420">
        <f>SUM(P72:Q72)</f>
        <v>-80</v>
      </c>
      <c r="P72" s="1412">
        <v>-42</v>
      </c>
      <c r="Q72" s="1406">
        <v>-38</v>
      </c>
      <c r="R72" s="435"/>
      <c r="S72" s="953"/>
      <c r="T72" s="147"/>
      <c r="U72" s="147"/>
    </row>
    <row r="73" spans="1:21" ht="14.25">
      <c r="A73" s="48"/>
      <c r="B73" s="49"/>
      <c r="C73" s="49"/>
      <c r="D73" s="1268"/>
      <c r="E73" s="1294"/>
      <c r="F73" s="1267"/>
      <c r="G73" s="178"/>
      <c r="H73" s="436"/>
      <c r="I73" s="417"/>
      <c r="J73" s="178"/>
      <c r="K73" s="1267"/>
      <c r="L73" s="1404"/>
      <c r="M73" s="1267"/>
      <c r="N73" s="1267"/>
      <c r="O73" s="1268"/>
      <c r="P73" s="1294"/>
      <c r="Q73" s="1391"/>
      <c r="R73" s="459"/>
      <c r="S73" s="953"/>
      <c r="T73" s="147"/>
      <c r="U73" s="147"/>
    </row>
    <row r="74" spans="1:21" ht="14.25">
      <c r="A74" s="7"/>
      <c r="B74" s="8"/>
      <c r="C74" s="49" t="s">
        <v>420</v>
      </c>
      <c r="D74" s="1413">
        <f>D37+D49+D70+D72</f>
        <v>6619</v>
      </c>
      <c r="E74" s="1376">
        <f>+E37+E49+E70+E72</f>
        <v>3348</v>
      </c>
      <c r="F74" s="1377">
        <f>F37+F49+F70+F72</f>
        <v>3271</v>
      </c>
      <c r="G74" s="1174"/>
      <c r="H74" s="1055">
        <f>D74/O74-1</f>
        <v>-0.026044732195409037</v>
      </c>
      <c r="I74" s="483">
        <f>E74/P74-1</f>
        <v>-0.017605633802816878</v>
      </c>
      <c r="J74" s="1174"/>
      <c r="K74" s="1378">
        <f>K37+K49+K70+K72</f>
        <v>13451</v>
      </c>
      <c r="L74" s="1281"/>
      <c r="M74" s="1379">
        <f>M37+M49+M70+M72</f>
        <v>3348</v>
      </c>
      <c r="N74" s="1380">
        <f>N37+N49+N70+N72</f>
        <v>3307</v>
      </c>
      <c r="O74" s="1375">
        <f>O37+O49+O70+O72</f>
        <v>6796</v>
      </c>
      <c r="P74" s="1381">
        <f>P37+P49+P70+P72</f>
        <v>3408</v>
      </c>
      <c r="Q74" s="1382">
        <f>Q37+Q49+Q70+Q72</f>
        <v>3388</v>
      </c>
      <c r="R74" s="435"/>
      <c r="S74" s="954"/>
      <c r="T74" s="147"/>
      <c r="U74" s="147"/>
    </row>
    <row r="75" spans="1:21" ht="14.25">
      <c r="A75" s="7"/>
      <c r="B75" s="8"/>
      <c r="C75" s="49"/>
      <c r="D75" s="1360"/>
      <c r="E75" s="1329"/>
      <c r="F75" s="1333"/>
      <c r="G75" s="178"/>
      <c r="H75" s="956"/>
      <c r="I75" s="156"/>
      <c r="J75" s="178"/>
      <c r="K75" s="1333"/>
      <c r="L75" s="1383"/>
      <c r="M75" s="1333"/>
      <c r="N75" s="1333"/>
      <c r="O75" s="1360"/>
      <c r="P75" s="1329"/>
      <c r="Q75" s="1333"/>
      <c r="R75" s="178"/>
      <c r="S75" s="954"/>
      <c r="T75" s="147"/>
      <c r="U75" s="147"/>
    </row>
    <row r="76" spans="1:21" ht="9" customHeight="1">
      <c r="A76" s="7"/>
      <c r="B76" s="42"/>
      <c r="C76" s="43"/>
      <c r="D76" s="1318"/>
      <c r="E76" s="1384"/>
      <c r="F76" s="1318"/>
      <c r="G76" s="43"/>
      <c r="H76" s="43"/>
      <c r="I76" s="155"/>
      <c r="J76" s="43"/>
      <c r="K76" s="1318"/>
      <c r="L76" s="1318"/>
      <c r="M76" s="1318"/>
      <c r="N76" s="1318"/>
      <c r="O76" s="1318"/>
      <c r="P76" s="1318"/>
      <c r="Q76" s="1318"/>
      <c r="R76" s="43"/>
      <c r="S76" s="954"/>
      <c r="T76" s="147"/>
      <c r="U76" s="147"/>
    </row>
    <row r="77" spans="1:20" s="230" customFormat="1" ht="13.5" customHeight="1">
      <c r="A77" s="396"/>
      <c r="B77" s="125"/>
      <c r="C77" s="58"/>
      <c r="D77" s="1385"/>
      <c r="E77" s="1386"/>
      <c r="F77" s="1387"/>
      <c r="G77" s="396"/>
      <c r="H77" s="58"/>
      <c r="I77" s="395"/>
      <c r="J77" s="396"/>
      <c r="K77" s="1387"/>
      <c r="L77" s="1388"/>
      <c r="M77" s="1387"/>
      <c r="N77" s="1387"/>
      <c r="O77" s="1385"/>
      <c r="P77" s="1387"/>
      <c r="Q77" s="1385"/>
      <c r="R77" s="671"/>
      <c r="S77" s="671"/>
      <c r="T77" s="395"/>
    </row>
    <row r="78" spans="1:21" ht="9" customHeight="1">
      <c r="A78" s="7"/>
      <c r="B78" s="42"/>
      <c r="C78" s="43"/>
      <c r="D78" s="1318"/>
      <c r="E78" s="1384"/>
      <c r="F78" s="1318"/>
      <c r="G78" s="47"/>
      <c r="H78" s="43"/>
      <c r="I78" s="155"/>
      <c r="J78" s="47"/>
      <c r="K78" s="1318"/>
      <c r="L78" s="1318"/>
      <c r="M78" s="1318"/>
      <c r="N78" s="1318"/>
      <c r="O78" s="1318"/>
      <c r="P78" s="1318"/>
      <c r="Q78" s="1318"/>
      <c r="R78" s="47"/>
      <c r="S78" s="954"/>
      <c r="T78" s="147"/>
      <c r="U78" s="147"/>
    </row>
    <row r="79" spans="1:21" ht="15.75">
      <c r="A79" s="44"/>
      <c r="B79" s="5"/>
      <c r="C79" s="124" t="s">
        <v>0</v>
      </c>
      <c r="D79" s="1320" t="s">
        <v>554</v>
      </c>
      <c r="E79" s="1321" t="s">
        <v>552</v>
      </c>
      <c r="F79" s="1322" t="s">
        <v>416</v>
      </c>
      <c r="G79" s="407"/>
      <c r="H79" s="10" t="s">
        <v>555</v>
      </c>
      <c r="I79" s="868" t="s">
        <v>555</v>
      </c>
      <c r="J79" s="171"/>
      <c r="K79" s="13">
        <v>2009</v>
      </c>
      <c r="L79" s="1323"/>
      <c r="M79" s="1322" t="s">
        <v>396</v>
      </c>
      <c r="N79" s="1322" t="s">
        <v>382</v>
      </c>
      <c r="O79" s="1320" t="s">
        <v>553</v>
      </c>
      <c r="P79" s="1321" t="s">
        <v>370</v>
      </c>
      <c r="Q79" s="1322" t="s">
        <v>162</v>
      </c>
      <c r="R79" s="952"/>
      <c r="S79" s="953"/>
      <c r="T79" s="147"/>
      <c r="U79" s="147"/>
    </row>
    <row r="80" spans="1:21" ht="14.25">
      <c r="A80" s="7"/>
      <c r="B80" s="8"/>
      <c r="C80" s="1762" t="s">
        <v>235</v>
      </c>
      <c r="D80" s="1320"/>
      <c r="E80" s="1321"/>
      <c r="F80" s="1325"/>
      <c r="G80" s="965"/>
      <c r="H80" s="10" t="s">
        <v>556</v>
      </c>
      <c r="I80" s="966" t="s">
        <v>557</v>
      </c>
      <c r="J80" s="172"/>
      <c r="K80" s="1322"/>
      <c r="L80" s="1326"/>
      <c r="M80" s="1322"/>
      <c r="N80" s="1325"/>
      <c r="O80" s="1320"/>
      <c r="P80" s="1327"/>
      <c r="Q80" s="1325"/>
      <c r="R80" s="14"/>
      <c r="S80" s="954"/>
      <c r="T80" s="147"/>
      <c r="U80" s="147"/>
    </row>
    <row r="81" spans="1:21" ht="13.5">
      <c r="A81" s="7"/>
      <c r="B81" s="8"/>
      <c r="C81" s="45"/>
      <c r="D81" s="1414"/>
      <c r="E81" s="1294"/>
      <c r="F81" s="1261"/>
      <c r="G81" s="173"/>
      <c r="H81" s="460"/>
      <c r="I81" s="417"/>
      <c r="J81" s="173"/>
      <c r="K81" s="1261"/>
      <c r="L81" s="1415"/>
      <c r="M81" s="1261"/>
      <c r="N81" s="1261"/>
      <c r="O81" s="1414"/>
      <c r="P81" s="1390"/>
      <c r="Q81" s="1267"/>
      <c r="R81" s="461"/>
      <c r="S81" s="954"/>
      <c r="T81" s="147"/>
      <c r="U81" s="147"/>
    </row>
    <row r="82" spans="1:21" ht="13.5">
      <c r="A82" s="7"/>
      <c r="B82" s="15"/>
      <c r="C82" s="16" t="s">
        <v>49</v>
      </c>
      <c r="D82" s="1298">
        <f>SUM(E82:F82)</f>
        <v>1529</v>
      </c>
      <c r="E82" s="1262">
        <v>780</v>
      </c>
      <c r="F82" s="1255">
        <v>749</v>
      </c>
      <c r="G82" s="174"/>
      <c r="H82" s="949">
        <f aca="true" t="shared" si="10" ref="H82:I85">D82/O82-1</f>
        <v>-0.001958224543080922</v>
      </c>
      <c r="I82" s="482">
        <f t="shared" si="10"/>
        <v>0.0038610038610038533</v>
      </c>
      <c r="J82" s="174"/>
      <c r="K82" s="1307">
        <f>SUM(M82:N82)+SUM(P82:Q82)</f>
        <v>3098</v>
      </c>
      <c r="L82" s="1278"/>
      <c r="M82" s="1280">
        <v>768</v>
      </c>
      <c r="N82" s="1280">
        <v>798</v>
      </c>
      <c r="O82" s="1334">
        <f>SUM(P82:Q82)</f>
        <v>1532</v>
      </c>
      <c r="P82" s="1262">
        <v>777</v>
      </c>
      <c r="Q82" s="1255">
        <v>755</v>
      </c>
      <c r="R82" s="433"/>
      <c r="S82" s="954"/>
      <c r="T82" s="147"/>
      <c r="U82" s="147"/>
    </row>
    <row r="83" spans="1:21" ht="13.5">
      <c r="A83" s="7"/>
      <c r="B83" s="15"/>
      <c r="C83" s="16" t="s">
        <v>50</v>
      </c>
      <c r="D83" s="1298">
        <f>SUM(E83:F83)</f>
        <v>374</v>
      </c>
      <c r="E83" s="1262">
        <v>185</v>
      </c>
      <c r="F83" s="1255">
        <v>189</v>
      </c>
      <c r="G83" s="174"/>
      <c r="H83" s="949">
        <f t="shared" si="10"/>
        <v>0.021857923497267784</v>
      </c>
      <c r="I83" s="482">
        <f t="shared" si="10"/>
        <v>-0.021164021164021163</v>
      </c>
      <c r="J83" s="174"/>
      <c r="K83" s="1307">
        <f>SUM(M83:N83)+SUM(P83:Q83)</f>
        <v>744</v>
      </c>
      <c r="L83" s="1278"/>
      <c r="M83" s="1280">
        <v>192</v>
      </c>
      <c r="N83" s="1280">
        <v>186</v>
      </c>
      <c r="O83" s="1334">
        <f>SUM(P83:Q83)</f>
        <v>366</v>
      </c>
      <c r="P83" s="1262">
        <v>189</v>
      </c>
      <c r="Q83" s="1255">
        <v>177</v>
      </c>
      <c r="R83" s="433"/>
      <c r="S83" s="954"/>
      <c r="T83" s="147"/>
      <c r="U83" s="147"/>
    </row>
    <row r="84" spans="1:21" ht="13.5">
      <c r="A84" s="7"/>
      <c r="B84" s="15"/>
      <c r="C84" s="16" t="s">
        <v>67</v>
      </c>
      <c r="D84" s="1298">
        <f>SUM(E84:F84)</f>
        <v>111</v>
      </c>
      <c r="E84" s="1262">
        <v>59</v>
      </c>
      <c r="F84" s="1255">
        <v>52</v>
      </c>
      <c r="G84" s="174"/>
      <c r="H84" s="949">
        <f t="shared" si="10"/>
        <v>0.35365853658536595</v>
      </c>
      <c r="I84" s="482">
        <f t="shared" si="10"/>
        <v>0.34090909090909083</v>
      </c>
      <c r="J84" s="174"/>
      <c r="K84" s="1307">
        <f>SUM(M84:N84)+SUM(P84:Q84)</f>
        <v>195</v>
      </c>
      <c r="L84" s="1278"/>
      <c r="M84" s="1280">
        <v>57</v>
      </c>
      <c r="N84" s="1280">
        <v>56</v>
      </c>
      <c r="O84" s="1334">
        <f>SUM(P84:Q84)</f>
        <v>82</v>
      </c>
      <c r="P84" s="1262">
        <v>44</v>
      </c>
      <c r="Q84" s="1255">
        <v>38</v>
      </c>
      <c r="R84" s="433"/>
      <c r="S84" s="954"/>
      <c r="T84" s="147"/>
      <c r="U84" s="147"/>
    </row>
    <row r="85" spans="1:21" ht="14.25">
      <c r="A85" s="48"/>
      <c r="B85" s="49"/>
      <c r="C85" s="49" t="s">
        <v>52</v>
      </c>
      <c r="D85" s="1256">
        <f>SUM(D82:D84)</f>
        <v>2014</v>
      </c>
      <c r="E85" s="1257">
        <f>SUM(E82:E84)</f>
        <v>1024</v>
      </c>
      <c r="F85" s="1258">
        <f>SUM(F82:F84)</f>
        <v>990</v>
      </c>
      <c r="G85" s="1174"/>
      <c r="H85" s="1173">
        <f t="shared" si="10"/>
        <v>0.01717171717171717</v>
      </c>
      <c r="I85" s="225">
        <f t="shared" si="10"/>
        <v>0.013861386138613874</v>
      </c>
      <c r="J85" s="1174"/>
      <c r="K85" s="1258">
        <f>SUM(K82:K84)</f>
        <v>4037</v>
      </c>
      <c r="L85" s="1281"/>
      <c r="M85" s="1258">
        <f>SUM(M82:M84)</f>
        <v>1017</v>
      </c>
      <c r="N85" s="1258">
        <f>SUM(N82:N84)</f>
        <v>1040</v>
      </c>
      <c r="O85" s="1256">
        <f>SUM(O82:O84)</f>
        <v>1980</v>
      </c>
      <c r="P85" s="1257">
        <f>SUM(P82:P84)</f>
        <v>1010</v>
      </c>
      <c r="Q85" s="1258">
        <f>SUM(Q82:Q84)</f>
        <v>970</v>
      </c>
      <c r="R85" s="435"/>
      <c r="S85" s="953"/>
      <c r="T85" s="147"/>
      <c r="U85" s="147"/>
    </row>
    <row r="86" spans="1:21" ht="13.5">
      <c r="A86" s="7"/>
      <c r="B86" s="8"/>
      <c r="C86" s="24"/>
      <c r="D86" s="1389"/>
      <c r="E86" s="1390"/>
      <c r="F86" s="1391"/>
      <c r="G86" s="182"/>
      <c r="H86" s="454"/>
      <c r="I86" s="456"/>
      <c r="J86" s="182"/>
      <c r="K86" s="1391"/>
      <c r="L86" s="1392"/>
      <c r="M86" s="1391"/>
      <c r="N86" s="1391"/>
      <c r="O86" s="1389"/>
      <c r="P86" s="1393"/>
      <c r="Q86" s="1261"/>
      <c r="R86" s="455"/>
      <c r="S86" s="954"/>
      <c r="T86" s="147"/>
      <c r="U86" s="147"/>
    </row>
    <row r="87" spans="1:21" ht="13.5">
      <c r="A87" s="7"/>
      <c r="B87" s="8"/>
      <c r="C87" s="16" t="s">
        <v>53</v>
      </c>
      <c r="D87" s="1298">
        <f>SUM(E87:F87)</f>
        <v>1875</v>
      </c>
      <c r="E87" s="1262">
        <v>947</v>
      </c>
      <c r="F87" s="1255">
        <v>928</v>
      </c>
      <c r="G87" s="174"/>
      <c r="H87" s="949">
        <f aca="true" t="shared" si="11" ref="H87:I91">D87/O87-1</f>
        <v>-0.04677173360447384</v>
      </c>
      <c r="I87" s="482">
        <f t="shared" si="11"/>
        <v>-0.04343434343434338</v>
      </c>
      <c r="J87" s="174"/>
      <c r="K87" s="1307">
        <f>SUM(M87:N87)+SUM(P87:Q87)</f>
        <v>3890</v>
      </c>
      <c r="L87" s="1278"/>
      <c r="M87" s="1280">
        <v>956</v>
      </c>
      <c r="N87" s="1280">
        <v>967</v>
      </c>
      <c r="O87" s="1334">
        <f>SUM(P87:Q87)</f>
        <v>1967</v>
      </c>
      <c r="P87" s="1262">
        <v>990</v>
      </c>
      <c r="Q87" s="1255">
        <v>977</v>
      </c>
      <c r="R87" s="433"/>
      <c r="S87" s="954"/>
      <c r="T87" s="147"/>
      <c r="U87" s="147"/>
    </row>
    <row r="88" spans="1:21" ht="13.5">
      <c r="A88" s="7"/>
      <c r="B88" s="8"/>
      <c r="C88" s="16" t="s">
        <v>54</v>
      </c>
      <c r="D88" s="1298">
        <f>SUM(E88:F88)</f>
        <v>1130</v>
      </c>
      <c r="E88" s="1262">
        <v>551</v>
      </c>
      <c r="F88" s="1255">
        <v>579</v>
      </c>
      <c r="G88" s="174"/>
      <c r="H88" s="949">
        <f t="shared" si="11"/>
        <v>0.006233303650934996</v>
      </c>
      <c r="I88" s="482">
        <f t="shared" si="11"/>
        <v>-0.017825311942959</v>
      </c>
      <c r="J88" s="174"/>
      <c r="K88" s="1307">
        <f>SUM(M88:N88)+SUM(P88:Q88)</f>
        <v>2219</v>
      </c>
      <c r="L88" s="1278"/>
      <c r="M88" s="1280">
        <v>561</v>
      </c>
      <c r="N88" s="1280">
        <v>535</v>
      </c>
      <c r="O88" s="1334">
        <f>SUM(P88:Q88)</f>
        <v>1123</v>
      </c>
      <c r="P88" s="1262">
        <v>561</v>
      </c>
      <c r="Q88" s="1255">
        <v>562</v>
      </c>
      <c r="R88" s="433"/>
      <c r="S88" s="954"/>
      <c r="T88" s="147"/>
      <c r="U88" s="147"/>
    </row>
    <row r="89" spans="1:21" ht="13.5">
      <c r="A89" s="7"/>
      <c r="B89" s="8"/>
      <c r="C89" s="16" t="s">
        <v>150</v>
      </c>
      <c r="D89" s="1298">
        <f>SUM(E89:F89)</f>
        <v>328</v>
      </c>
      <c r="E89" s="1262">
        <v>169</v>
      </c>
      <c r="F89" s="1255">
        <v>159</v>
      </c>
      <c r="G89" s="174"/>
      <c r="H89" s="949">
        <f t="shared" si="11"/>
        <v>-0.06552706552706555</v>
      </c>
      <c r="I89" s="482">
        <f t="shared" si="11"/>
        <v>-0.04519774011299438</v>
      </c>
      <c r="J89" s="174"/>
      <c r="K89" s="1307">
        <f>SUM(M89:N89)+SUM(P89:Q89)</f>
        <v>656</v>
      </c>
      <c r="L89" s="1278"/>
      <c r="M89" s="1280">
        <v>164</v>
      </c>
      <c r="N89" s="1280">
        <v>141</v>
      </c>
      <c r="O89" s="1334">
        <f>SUM(P89:Q89)</f>
        <v>351</v>
      </c>
      <c r="P89" s="1262">
        <v>177</v>
      </c>
      <c r="Q89" s="1255">
        <v>174</v>
      </c>
      <c r="R89" s="433"/>
      <c r="S89" s="954"/>
      <c r="T89" s="147"/>
      <c r="U89" s="147"/>
    </row>
    <row r="90" spans="1:22" ht="13.5">
      <c r="A90" s="7"/>
      <c r="B90" s="8"/>
      <c r="C90" s="16" t="s">
        <v>499</v>
      </c>
      <c r="D90" s="1298">
        <f>SUM(E90:F90)</f>
        <v>0</v>
      </c>
      <c r="E90" s="1262">
        <v>0</v>
      </c>
      <c r="F90" s="1255">
        <v>0</v>
      </c>
      <c r="G90" s="174"/>
      <c r="H90" s="941" t="s">
        <v>589</v>
      </c>
      <c r="I90" s="484" t="s">
        <v>589</v>
      </c>
      <c r="J90" s="174"/>
      <c r="K90" s="1307">
        <f>SUM(M90:N90)+SUM(P90:Q90)</f>
        <v>2</v>
      </c>
      <c r="L90" s="1278"/>
      <c r="M90" s="1280">
        <v>1</v>
      </c>
      <c r="N90" s="1280">
        <v>1</v>
      </c>
      <c r="O90" s="1334">
        <f>SUM(P90:Q90)</f>
        <v>0</v>
      </c>
      <c r="P90" s="1262">
        <v>-1</v>
      </c>
      <c r="Q90" s="1255">
        <v>1</v>
      </c>
      <c r="R90" s="433"/>
      <c r="S90" s="954"/>
      <c r="T90" s="147"/>
      <c r="U90" s="147"/>
      <c r="V90" s="145"/>
    </row>
    <row r="91" spans="1:21" ht="14.25">
      <c r="A91" s="7"/>
      <c r="B91" s="8"/>
      <c r="C91" s="49" t="s">
        <v>504</v>
      </c>
      <c r="D91" s="1256">
        <f>SUM(D87:D90)</f>
        <v>3333</v>
      </c>
      <c r="E91" s="1257">
        <f>SUM(E87:E90)</f>
        <v>1667</v>
      </c>
      <c r="F91" s="1258">
        <f>SUM(F87:F90)</f>
        <v>1666</v>
      </c>
      <c r="G91" s="1174"/>
      <c r="H91" s="1173">
        <f t="shared" si="11"/>
        <v>-0.03138622493461207</v>
      </c>
      <c r="I91" s="225">
        <f t="shared" si="11"/>
        <v>-0.03474232773595831</v>
      </c>
      <c r="J91" s="1174"/>
      <c r="K91" s="1258">
        <f>SUM(K87:K90)</f>
        <v>6767</v>
      </c>
      <c r="L91" s="1258"/>
      <c r="M91" s="1258">
        <f>SUM(M87:M90)</f>
        <v>1682</v>
      </c>
      <c r="N91" s="1258">
        <f>SUM(N87:N90)</f>
        <v>1644</v>
      </c>
      <c r="O91" s="1256">
        <f>SUM(O87:O90)</f>
        <v>3441</v>
      </c>
      <c r="P91" s="1257">
        <f>SUM(P87:P90)</f>
        <v>1727</v>
      </c>
      <c r="Q91" s="1258">
        <f>SUM(Q87:Q90)</f>
        <v>1714</v>
      </c>
      <c r="R91" s="433"/>
      <c r="S91" s="954"/>
      <c r="T91" s="147"/>
      <c r="U91" s="147"/>
    </row>
    <row r="92" spans="1:21" ht="13.5">
      <c r="A92" s="7"/>
      <c r="B92" s="8"/>
      <c r="C92" s="16"/>
      <c r="D92" s="1394"/>
      <c r="E92" s="1275"/>
      <c r="F92" s="1396"/>
      <c r="G92" s="174"/>
      <c r="H92" s="665"/>
      <c r="I92" s="500"/>
      <c r="J92" s="174"/>
      <c r="K92" s="1396"/>
      <c r="L92" s="1278"/>
      <c r="M92" s="1396"/>
      <c r="N92" s="1396"/>
      <c r="O92" s="1394"/>
      <c r="P92" s="1275"/>
      <c r="Q92" s="1397"/>
      <c r="R92" s="433"/>
      <c r="S92" s="954"/>
      <c r="T92" s="147"/>
      <c r="U92" s="147"/>
    </row>
    <row r="93" spans="1:21" ht="13.5">
      <c r="A93" s="50"/>
      <c r="B93" s="51"/>
      <c r="C93" s="16" t="s">
        <v>417</v>
      </c>
      <c r="D93" s="1298">
        <f>SUM(E93:F93)</f>
        <v>348</v>
      </c>
      <c r="E93" s="1262">
        <v>192</v>
      </c>
      <c r="F93" s="1255">
        <v>156</v>
      </c>
      <c r="G93" s="174"/>
      <c r="H93" s="949">
        <f aca="true" t="shared" si="12" ref="H93:I97">D93/O93-1</f>
        <v>0.16778523489932895</v>
      </c>
      <c r="I93" s="482">
        <f t="shared" si="12"/>
        <v>0.3913043478260869</v>
      </c>
      <c r="J93" s="174"/>
      <c r="K93" s="1307">
        <f>SUM(M93:N93)+SUM(P93:Q93)</f>
        <v>558</v>
      </c>
      <c r="L93" s="1278"/>
      <c r="M93" s="1280">
        <v>124</v>
      </c>
      <c r="N93" s="1280">
        <v>136</v>
      </c>
      <c r="O93" s="1334">
        <f>SUM(P93:Q93)</f>
        <v>298</v>
      </c>
      <c r="P93" s="1262">
        <v>138</v>
      </c>
      <c r="Q93" s="1255">
        <v>160</v>
      </c>
      <c r="R93" s="667"/>
      <c r="S93" s="955"/>
      <c r="T93" s="147"/>
      <c r="U93" s="147"/>
    </row>
    <row r="94" spans="1:21" ht="13.5">
      <c r="A94" s="50"/>
      <c r="B94" s="51"/>
      <c r="C94" s="16" t="s">
        <v>418</v>
      </c>
      <c r="D94" s="1298">
        <f>SUM(E94:F94)</f>
        <v>874</v>
      </c>
      <c r="E94" s="1262">
        <v>440</v>
      </c>
      <c r="F94" s="1398">
        <v>434</v>
      </c>
      <c r="G94" s="174"/>
      <c r="H94" s="949">
        <f t="shared" si="12"/>
        <v>-0.126</v>
      </c>
      <c r="I94" s="482">
        <f t="shared" si="12"/>
        <v>-0.11111111111111116</v>
      </c>
      <c r="J94" s="174"/>
      <c r="K94" s="1307">
        <f>SUM(M94:N94)+SUM(P94:Q94)</f>
        <v>1948</v>
      </c>
      <c r="L94" s="1278"/>
      <c r="M94" s="1399">
        <v>493</v>
      </c>
      <c r="N94" s="1399">
        <v>455</v>
      </c>
      <c r="O94" s="1334">
        <f>SUM(P94:Q94)</f>
        <v>1000</v>
      </c>
      <c r="P94" s="1400">
        <v>495</v>
      </c>
      <c r="Q94" s="1398">
        <v>505</v>
      </c>
      <c r="R94" s="667"/>
      <c r="S94" s="955"/>
      <c r="T94" s="147"/>
      <c r="U94" s="147"/>
    </row>
    <row r="95" spans="1:21" ht="13.5">
      <c r="A95" s="50"/>
      <c r="B95" s="51"/>
      <c r="C95" s="16" t="s">
        <v>149</v>
      </c>
      <c r="D95" s="1298">
        <f>SUM(E95:F95)</f>
        <v>0</v>
      </c>
      <c r="E95" s="1416">
        <v>0</v>
      </c>
      <c r="F95" s="1255">
        <v>0</v>
      </c>
      <c r="G95" s="180"/>
      <c r="H95" s="1005" t="s">
        <v>589</v>
      </c>
      <c r="I95" s="600" t="s">
        <v>589</v>
      </c>
      <c r="J95" s="174"/>
      <c r="K95" s="1307">
        <f>SUM(M95:N95)+SUM(P95:Q95)</f>
        <v>-1</v>
      </c>
      <c r="L95" s="1278"/>
      <c r="M95" s="1280">
        <v>-1</v>
      </c>
      <c r="N95" s="1280">
        <v>0</v>
      </c>
      <c r="O95" s="1334">
        <f>SUM(P95:Q95)</f>
        <v>0</v>
      </c>
      <c r="P95" s="1262">
        <v>0</v>
      </c>
      <c r="Q95" s="1255">
        <v>0</v>
      </c>
      <c r="R95" s="667"/>
      <c r="S95" s="955"/>
      <c r="T95" s="147"/>
      <c r="U95" s="147"/>
    </row>
    <row r="96" spans="1:21" s="305" customFormat="1" ht="13.5">
      <c r="A96" s="50"/>
      <c r="B96" s="51"/>
      <c r="C96" s="131" t="s">
        <v>419</v>
      </c>
      <c r="D96" s="1299">
        <f>SUM(E96:F96)</f>
        <v>0</v>
      </c>
      <c r="E96" s="1312">
        <v>0</v>
      </c>
      <c r="F96" s="1301">
        <v>0</v>
      </c>
      <c r="G96" s="180"/>
      <c r="H96" s="1769" t="s">
        <v>589</v>
      </c>
      <c r="I96" s="1770" t="s">
        <v>589</v>
      </c>
      <c r="J96" s="180"/>
      <c r="K96" s="1308">
        <f>SUM(M96:N96)+SUM(P96:Q96)</f>
        <v>0</v>
      </c>
      <c r="L96" s="1401"/>
      <c r="M96" s="1311">
        <v>0</v>
      </c>
      <c r="N96" s="1311">
        <v>0</v>
      </c>
      <c r="O96" s="1354">
        <f>SUM(P96:Q96)</f>
        <v>0</v>
      </c>
      <c r="P96" s="1312">
        <v>0</v>
      </c>
      <c r="Q96" s="1301">
        <v>0</v>
      </c>
      <c r="R96" s="667"/>
      <c r="S96" s="955"/>
      <c r="T96" s="1677"/>
      <c r="U96" s="1677"/>
    </row>
    <row r="97" spans="1:21" ht="14.25">
      <c r="A97" s="7"/>
      <c r="B97" s="8"/>
      <c r="C97" s="49" t="s">
        <v>352</v>
      </c>
      <c r="D97" s="1256">
        <f>SUM(D87:D90)+SUM(D93:D95)</f>
        <v>4555</v>
      </c>
      <c r="E97" s="1257">
        <f>SUM(E87:E90)+SUM(E93:E95)</f>
        <v>2299</v>
      </c>
      <c r="F97" s="1258">
        <f>SUM(F87:F90)+SUM(F93:F95)</f>
        <v>2256</v>
      </c>
      <c r="G97" s="1174"/>
      <c r="H97" s="1173">
        <f t="shared" si="12"/>
        <v>-0.038826756699725684</v>
      </c>
      <c r="I97" s="225">
        <f t="shared" si="12"/>
        <v>-0.025847457627118597</v>
      </c>
      <c r="J97" s="1174"/>
      <c r="K97" s="1258">
        <f>SUM(K87:K90)+SUM(K93:K95)</f>
        <v>9272</v>
      </c>
      <c r="L97" s="1258"/>
      <c r="M97" s="1258">
        <f>SUM(M87:M90)+SUM(M93:M95)</f>
        <v>2298</v>
      </c>
      <c r="N97" s="1258">
        <f>SUM(N87:N90)+SUM(N93:N95)</f>
        <v>2235</v>
      </c>
      <c r="O97" s="1256">
        <f>SUM(O87:O90)+SUM(O93:O95)</f>
        <v>4739</v>
      </c>
      <c r="P97" s="1257">
        <f>SUM(P87:P90)+SUM(P93:P95)</f>
        <v>2360</v>
      </c>
      <c r="Q97" s="1258">
        <f>SUM(Q87:Q90)+SUM(Q93:Q95)</f>
        <v>2379</v>
      </c>
      <c r="R97" s="435"/>
      <c r="S97" s="954"/>
      <c r="T97" s="147"/>
      <c r="U97" s="147"/>
    </row>
    <row r="98" spans="1:21" ht="13.5">
      <c r="A98" s="7"/>
      <c r="B98" s="8"/>
      <c r="C98" s="24"/>
      <c r="D98" s="1268"/>
      <c r="E98" s="1294"/>
      <c r="F98" s="1267"/>
      <c r="G98" s="176"/>
      <c r="H98" s="436"/>
      <c r="I98" s="417"/>
      <c r="J98" s="176"/>
      <c r="K98" s="1267"/>
      <c r="L98" s="1267"/>
      <c r="M98" s="1267"/>
      <c r="N98" s="1267"/>
      <c r="O98" s="1268"/>
      <c r="P98" s="1294"/>
      <c r="Q98" s="1391"/>
      <c r="R98" s="435"/>
      <c r="S98" s="954"/>
      <c r="T98" s="147"/>
      <c r="U98" s="147"/>
    </row>
    <row r="99" spans="1:21" ht="14.25">
      <c r="A99" s="48"/>
      <c r="B99" s="49"/>
      <c r="C99" s="49" t="s">
        <v>56</v>
      </c>
      <c r="D99" s="1409">
        <f>SUM(E99:F99)</f>
        <v>50</v>
      </c>
      <c r="E99" s="1405">
        <v>25</v>
      </c>
      <c r="F99" s="1410">
        <v>25</v>
      </c>
      <c r="G99" s="178"/>
      <c r="H99" s="950">
        <f>D99/O99-1</f>
        <v>-0.35064935064935066</v>
      </c>
      <c r="I99" s="951">
        <f>E99/P99-1</f>
        <v>-0.3421052631578947</v>
      </c>
      <c r="J99" s="178"/>
      <c r="K99" s="1407">
        <f>SUM(M99:N99)+SUM(P99:Q99)</f>
        <v>142</v>
      </c>
      <c r="L99" s="1285"/>
      <c r="M99" s="1408">
        <v>33</v>
      </c>
      <c r="N99" s="1411">
        <v>32</v>
      </c>
      <c r="O99" s="1420">
        <f>SUM(P99:Q99)</f>
        <v>77</v>
      </c>
      <c r="P99" s="1412">
        <v>38</v>
      </c>
      <c r="Q99" s="1406">
        <v>39</v>
      </c>
      <c r="R99" s="435"/>
      <c r="S99" s="953"/>
      <c r="T99" s="147"/>
      <c r="U99" s="147"/>
    </row>
    <row r="100" spans="1:23" ht="13.5">
      <c r="A100" s="7"/>
      <c r="B100" s="8"/>
      <c r="C100" s="24"/>
      <c r="D100" s="1389"/>
      <c r="E100" s="1271"/>
      <c r="F100" s="1391"/>
      <c r="G100" s="182"/>
      <c r="H100" s="454"/>
      <c r="I100" s="420"/>
      <c r="J100" s="182"/>
      <c r="K100" s="1391"/>
      <c r="L100" s="1392"/>
      <c r="M100" s="1391"/>
      <c r="N100" s="1391"/>
      <c r="O100" s="1389"/>
      <c r="P100" s="1393"/>
      <c r="Q100" s="1267"/>
      <c r="R100" s="455"/>
      <c r="S100" s="954"/>
      <c r="T100" s="147"/>
      <c r="U100" s="147"/>
      <c r="W100" s="145"/>
    </row>
    <row r="101" spans="1:21" ht="14.25">
      <c r="A101" s="7"/>
      <c r="B101" s="8"/>
      <c r="C101" s="49" t="s">
        <v>421</v>
      </c>
      <c r="D101" s="1413">
        <f>D85+D97+D99</f>
        <v>6619</v>
      </c>
      <c r="E101" s="1376">
        <f>+E85+E97+E99</f>
        <v>3348</v>
      </c>
      <c r="F101" s="1377">
        <f>F85+F97+F99</f>
        <v>3271</v>
      </c>
      <c r="G101" s="1174"/>
      <c r="H101" s="1055">
        <f>D101/O101-1</f>
        <v>-0.026044732195409037</v>
      </c>
      <c r="I101" s="483">
        <f>E101/P101-1</f>
        <v>-0.017605633802816878</v>
      </c>
      <c r="J101" s="1174"/>
      <c r="K101" s="1378">
        <f>K85+K97+K99</f>
        <v>13451</v>
      </c>
      <c r="L101" s="1281"/>
      <c r="M101" s="1379">
        <f>M85+M97+M99</f>
        <v>3348</v>
      </c>
      <c r="N101" s="1380">
        <f>N85+N97+N99</f>
        <v>3307</v>
      </c>
      <c r="O101" s="1375">
        <f>O85+O97+O99</f>
        <v>6796</v>
      </c>
      <c r="P101" s="1381">
        <f>P85+P97+P99</f>
        <v>3408</v>
      </c>
      <c r="Q101" s="1382">
        <f>Q85+Q97+Q99</f>
        <v>3388</v>
      </c>
      <c r="R101" s="435"/>
      <c r="S101" s="954"/>
      <c r="T101" s="147"/>
      <c r="U101" s="147"/>
    </row>
    <row r="102" spans="1:21" ht="14.25">
      <c r="A102" s="7"/>
      <c r="B102" s="8"/>
      <c r="C102" s="49"/>
      <c r="D102" s="1360"/>
      <c r="E102" s="1329"/>
      <c r="F102" s="1333"/>
      <c r="G102" s="178"/>
      <c r="H102" s="956"/>
      <c r="I102" s="156"/>
      <c r="J102" s="178"/>
      <c r="K102" s="1333"/>
      <c r="L102" s="1383"/>
      <c r="M102" s="1333"/>
      <c r="N102" s="1333"/>
      <c r="O102" s="1360"/>
      <c r="P102" s="1329"/>
      <c r="Q102" s="1333"/>
      <c r="R102" s="178"/>
      <c r="S102" s="954"/>
      <c r="T102" s="147"/>
      <c r="U102" s="147"/>
    </row>
    <row r="103" spans="1:21" ht="9" customHeight="1">
      <c r="A103" s="7"/>
      <c r="B103" s="42"/>
      <c r="C103" s="43"/>
      <c r="D103" s="1318"/>
      <c r="E103" s="1384"/>
      <c r="F103" s="1318"/>
      <c r="G103" s="43"/>
      <c r="H103" s="43"/>
      <c r="I103" s="155"/>
      <c r="J103" s="43"/>
      <c r="K103" s="1318"/>
      <c r="L103" s="1318"/>
      <c r="M103" s="1318"/>
      <c r="N103" s="1318"/>
      <c r="O103" s="1318"/>
      <c r="P103" s="1318"/>
      <c r="Q103" s="1318"/>
      <c r="R103" s="43"/>
      <c r="S103" s="954"/>
      <c r="T103" s="147"/>
      <c r="U103" s="147"/>
    </row>
    <row r="104" spans="1:20" s="230" customFormat="1" ht="13.5" customHeight="1">
      <c r="A104" s="396"/>
      <c r="B104" s="125"/>
      <c r="C104" s="58"/>
      <c r="D104" s="1385"/>
      <c r="E104" s="1386"/>
      <c r="F104" s="1387"/>
      <c r="G104" s="396"/>
      <c r="H104" s="58"/>
      <c r="I104" s="395"/>
      <c r="J104" s="396"/>
      <c r="K104" s="1387"/>
      <c r="L104" s="1388"/>
      <c r="M104" s="1387"/>
      <c r="N104" s="1387"/>
      <c r="O104" s="1385"/>
      <c r="P104" s="1387"/>
      <c r="Q104" s="1385"/>
      <c r="R104" s="125"/>
      <c r="S104" s="125"/>
      <c r="T104" s="395"/>
    </row>
  </sheetData>
  <sheetProtection password="8355" sheet="1"/>
  <printOptions horizontalCentered="1"/>
  <pageMargins left="0.75" right="0.75" top="1" bottom="1" header="0.5" footer="0.5"/>
  <pageSetup fitToHeight="1" fitToWidth="1" horizontalDpi="600" verticalDpi="600" orientation="portrait" paperSize="9" scale="50" r:id="rId1"/>
  <headerFooter alignWithMargins="0">
    <oddFooter>&amp;L&amp;8KPN Investor Relations&amp;C&amp;8&amp;A&amp;R&amp;8Q2 2010</oddFooter>
  </headerFooter>
  <rowBreaks count="1" manualBreakCount="1">
    <brk id="77" max="1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6"/>
  <sheetViews>
    <sheetView view="pageBreakPreview" zoomScale="85" zoomScaleSheetLayoutView="85" zoomScalePageLayoutView="0" workbookViewId="0" topLeftCell="A1">
      <selection activeCell="A1" sqref="A1"/>
    </sheetView>
  </sheetViews>
  <sheetFormatPr defaultColWidth="9.140625" defaultRowHeight="12.75"/>
  <cols>
    <col min="1" max="1" width="1.28515625" style="126" customWidth="1"/>
    <col min="2" max="2" width="1.8515625" style="126" customWidth="1"/>
    <col min="3" max="3" width="44.7109375" style="126" bestFit="1" customWidth="1"/>
    <col min="4" max="4" width="8.7109375" style="1417" customWidth="1"/>
    <col min="5" max="6" width="8.7109375" style="1419" customWidth="1"/>
    <col min="7" max="7" width="1.7109375" style="126" customWidth="1"/>
    <col min="8" max="8" width="8.7109375" style="126" customWidth="1"/>
    <col min="9" max="9" width="8.7109375" style="161" customWidth="1"/>
    <col min="10" max="10" width="1.7109375" style="126" customWidth="1"/>
    <col min="11" max="11" width="8.7109375" style="1419" customWidth="1"/>
    <col min="12" max="12" width="1.7109375" style="1419" customWidth="1"/>
    <col min="13" max="14" width="8.7109375" style="1419" customWidth="1"/>
    <col min="15" max="15" width="8.7109375" style="1417" customWidth="1"/>
    <col min="16" max="17" width="8.7109375" style="1419" customWidth="1"/>
    <col min="18" max="18" width="1.7109375" style="126" customWidth="1"/>
    <col min="19" max="19" width="1.28515625" style="126" customWidth="1"/>
    <col min="20" max="16384" width="9.140625" style="126" customWidth="1"/>
  </cols>
  <sheetData>
    <row r="1" spans="1:19" ht="9" customHeight="1">
      <c r="A1" s="1" t="s">
        <v>391</v>
      </c>
      <c r="B1" s="2"/>
      <c r="C1" s="3"/>
      <c r="D1" s="1421"/>
      <c r="E1" s="1421"/>
      <c r="F1" s="1421"/>
      <c r="G1" s="3"/>
      <c r="H1" s="3"/>
      <c r="I1" s="152"/>
      <c r="J1" s="3"/>
      <c r="K1" s="1421"/>
      <c r="L1" s="1421"/>
      <c r="M1" s="1421"/>
      <c r="N1" s="1421"/>
      <c r="O1" s="1421"/>
      <c r="P1" s="1421"/>
      <c r="Q1" s="1421"/>
      <c r="R1" s="3"/>
      <c r="S1" s="1"/>
    </row>
    <row r="2" spans="1:19" ht="15.75">
      <c r="A2" s="4"/>
      <c r="B2" s="5"/>
      <c r="C2" s="124" t="s">
        <v>68</v>
      </c>
      <c r="D2" s="1320" t="s">
        <v>554</v>
      </c>
      <c r="E2" s="1321" t="s">
        <v>552</v>
      </c>
      <c r="F2" s="1322" t="s">
        <v>416</v>
      </c>
      <c r="G2" s="407"/>
      <c r="H2" s="10" t="s">
        <v>555</v>
      </c>
      <c r="I2" s="868" t="s">
        <v>555</v>
      </c>
      <c r="J2" s="183"/>
      <c r="K2" s="13">
        <v>2009</v>
      </c>
      <c r="L2" s="1323"/>
      <c r="M2" s="1322" t="s">
        <v>396</v>
      </c>
      <c r="N2" s="1322" t="s">
        <v>382</v>
      </c>
      <c r="O2" s="1320" t="s">
        <v>553</v>
      </c>
      <c r="P2" s="1321" t="s">
        <v>370</v>
      </c>
      <c r="Q2" s="1322" t="s">
        <v>162</v>
      </c>
      <c r="R2" s="670"/>
      <c r="S2" s="4"/>
    </row>
    <row r="3" spans="1:19" ht="14.25">
      <c r="A3" s="1"/>
      <c r="B3" s="6"/>
      <c r="C3" s="1762" t="s">
        <v>338</v>
      </c>
      <c r="D3" s="1320"/>
      <c r="E3" s="1321"/>
      <c r="F3" s="1325"/>
      <c r="G3" s="965"/>
      <c r="H3" s="10" t="s">
        <v>556</v>
      </c>
      <c r="I3" s="966" t="s">
        <v>557</v>
      </c>
      <c r="J3" s="967"/>
      <c r="K3" s="1322"/>
      <c r="L3" s="1326"/>
      <c r="M3" s="1322"/>
      <c r="N3" s="1325"/>
      <c r="O3" s="1320"/>
      <c r="P3" s="1321"/>
      <c r="Q3" s="1325"/>
      <c r="R3" s="14"/>
      <c r="S3" s="1"/>
    </row>
    <row r="4" spans="1:19" ht="13.5">
      <c r="A4" s="1"/>
      <c r="B4" s="6"/>
      <c r="C4" s="14"/>
      <c r="D4" s="1328"/>
      <c r="E4" s="1329"/>
      <c r="F4" s="1330"/>
      <c r="G4" s="173"/>
      <c r="H4" s="46"/>
      <c r="I4" s="156"/>
      <c r="J4" s="173"/>
      <c r="K4" s="1330"/>
      <c r="L4" s="1331"/>
      <c r="M4" s="1330"/>
      <c r="N4" s="1330"/>
      <c r="O4" s="1328"/>
      <c r="P4" s="1329"/>
      <c r="Q4" s="1330"/>
      <c r="R4" s="173"/>
      <c r="S4" s="1"/>
    </row>
    <row r="5" spans="1:19" ht="13.5">
      <c r="A5" s="1"/>
      <c r="B5" s="15"/>
      <c r="C5" s="16" t="s">
        <v>49</v>
      </c>
      <c r="D5" s="1298">
        <f>SUM(E5:F5)</f>
        <v>1217</v>
      </c>
      <c r="E5" s="1262">
        <v>616</v>
      </c>
      <c r="F5" s="1255">
        <v>601</v>
      </c>
      <c r="G5" s="174"/>
      <c r="H5" s="941">
        <f aca="true" t="shared" si="0" ref="H5:I8">D5/O5-1</f>
        <v>-0.030278884462151434</v>
      </c>
      <c r="I5" s="484">
        <f t="shared" si="0"/>
        <v>-0.028391167192429068</v>
      </c>
      <c r="J5" s="174"/>
      <c r="K5" s="1307">
        <f>SUM(M5:N5)+SUM(P5:Q5)</f>
        <v>2536</v>
      </c>
      <c r="L5" s="1278"/>
      <c r="M5" s="1280">
        <v>637</v>
      </c>
      <c r="N5" s="1280">
        <v>644</v>
      </c>
      <c r="O5" s="1298">
        <f>SUM(P5:Q5)</f>
        <v>1255</v>
      </c>
      <c r="P5" s="1262">
        <v>634</v>
      </c>
      <c r="Q5" s="1255">
        <v>621</v>
      </c>
      <c r="R5" s="433"/>
      <c r="S5" s="1"/>
    </row>
    <row r="6" spans="1:19" ht="13.5">
      <c r="A6" s="1"/>
      <c r="B6" s="15"/>
      <c r="C6" s="16" t="s">
        <v>50</v>
      </c>
      <c r="D6" s="1298">
        <f>SUM(E6:F6)</f>
        <v>315</v>
      </c>
      <c r="E6" s="1262">
        <v>151</v>
      </c>
      <c r="F6" s="1255">
        <v>164</v>
      </c>
      <c r="G6" s="174"/>
      <c r="H6" s="941">
        <f t="shared" si="0"/>
        <v>-0.048338368580060465</v>
      </c>
      <c r="I6" s="484">
        <f t="shared" si="0"/>
        <v>-0.09580838323353291</v>
      </c>
      <c r="J6" s="174"/>
      <c r="K6" s="1307">
        <f>SUM(M6:N6)+SUM(P6:Q6)</f>
        <v>678</v>
      </c>
      <c r="L6" s="1278"/>
      <c r="M6" s="1280">
        <v>178</v>
      </c>
      <c r="N6" s="1280">
        <v>169</v>
      </c>
      <c r="O6" s="1298">
        <f>SUM(P6:Q6)</f>
        <v>331</v>
      </c>
      <c r="P6" s="1262">
        <v>167</v>
      </c>
      <c r="Q6" s="1255">
        <v>164</v>
      </c>
      <c r="R6" s="433"/>
      <c r="S6" s="1"/>
    </row>
    <row r="7" spans="1:19" ht="13.5">
      <c r="A7" s="1"/>
      <c r="B7" s="15"/>
      <c r="C7" s="16" t="s">
        <v>51</v>
      </c>
      <c r="D7" s="1298">
        <f>SUM(E7:F7)</f>
        <v>75</v>
      </c>
      <c r="E7" s="1262">
        <v>39</v>
      </c>
      <c r="F7" s="1255">
        <v>36</v>
      </c>
      <c r="G7" s="174"/>
      <c r="H7" s="1003">
        <f t="shared" si="0"/>
        <v>0.10294117647058831</v>
      </c>
      <c r="I7" s="595">
        <f t="shared" si="0"/>
        <v>0.11428571428571432</v>
      </c>
      <c r="J7" s="174"/>
      <c r="K7" s="1307">
        <f>SUM(M7:N7)+SUM(P7:Q7)</f>
        <v>147</v>
      </c>
      <c r="L7" s="1278"/>
      <c r="M7" s="1280">
        <v>46</v>
      </c>
      <c r="N7" s="1280">
        <v>33</v>
      </c>
      <c r="O7" s="1298">
        <f>SUM(P7:Q7)</f>
        <v>68</v>
      </c>
      <c r="P7" s="1262">
        <v>35</v>
      </c>
      <c r="Q7" s="1255">
        <v>33</v>
      </c>
      <c r="R7" s="433"/>
      <c r="S7" s="1"/>
    </row>
    <row r="8" spans="1:19" ht="14.25">
      <c r="A8" s="17"/>
      <c r="B8" s="18"/>
      <c r="C8" s="18" t="s">
        <v>52</v>
      </c>
      <c r="D8" s="1256">
        <f>SUM(D5:D7)</f>
        <v>1607</v>
      </c>
      <c r="E8" s="1257">
        <f>SUM(E5:E7)</f>
        <v>806</v>
      </c>
      <c r="F8" s="1258">
        <f>SUM(F5:F7)</f>
        <v>801</v>
      </c>
      <c r="G8" s="1172"/>
      <c r="H8" s="1160">
        <f t="shared" si="0"/>
        <v>-0.028415961305925053</v>
      </c>
      <c r="I8" s="1161">
        <f t="shared" si="0"/>
        <v>-0.03588516746411485</v>
      </c>
      <c r="J8" s="1172"/>
      <c r="K8" s="1258">
        <f>SUM(K5:K7)</f>
        <v>3361</v>
      </c>
      <c r="L8" s="1281"/>
      <c r="M8" s="1258">
        <f>SUM(M5:M7)</f>
        <v>861</v>
      </c>
      <c r="N8" s="1258">
        <f>SUM(N5:N7)</f>
        <v>846</v>
      </c>
      <c r="O8" s="1256">
        <f>SUM(O5:O7)</f>
        <v>1654</v>
      </c>
      <c r="P8" s="1257">
        <f>SUM(P5:P7)</f>
        <v>836</v>
      </c>
      <c r="Q8" s="1258">
        <f>SUM(Q5:Q7)</f>
        <v>818</v>
      </c>
      <c r="R8" s="383"/>
      <c r="S8" s="17"/>
    </row>
    <row r="9" spans="1:19" ht="13.5">
      <c r="A9" s="1"/>
      <c r="B9" s="6"/>
      <c r="C9" s="14"/>
      <c r="D9" s="1389"/>
      <c r="E9" s="1390"/>
      <c r="F9" s="1391"/>
      <c r="G9" s="175"/>
      <c r="H9" s="454"/>
      <c r="I9" s="456"/>
      <c r="J9" s="175"/>
      <c r="K9" s="1391"/>
      <c r="L9" s="1392"/>
      <c r="M9" s="1391"/>
      <c r="N9" s="1391"/>
      <c r="O9" s="1389"/>
      <c r="P9" s="1390"/>
      <c r="Q9" s="1391"/>
      <c r="R9" s="455"/>
      <c r="S9" s="1"/>
    </row>
    <row r="10" spans="1:19" ht="13.5">
      <c r="A10" s="1"/>
      <c r="B10" s="6"/>
      <c r="C10" s="16" t="s">
        <v>53</v>
      </c>
      <c r="D10" s="1298">
        <f>SUM(E10:F10)</f>
        <v>1522</v>
      </c>
      <c r="E10" s="1262">
        <v>759</v>
      </c>
      <c r="F10" s="1255">
        <v>763</v>
      </c>
      <c r="G10" s="176"/>
      <c r="H10" s="941">
        <f aca="true" t="shared" si="1" ref="H10:I14">D10/O10-1</f>
        <v>-0.10680751173708924</v>
      </c>
      <c r="I10" s="484">
        <f t="shared" si="1"/>
        <v>-0.0953516090584029</v>
      </c>
      <c r="J10" s="176"/>
      <c r="K10" s="1307">
        <f>SUM(M10:N10)+SUM(P10:Q10)</f>
        <v>3353</v>
      </c>
      <c r="L10" s="1278"/>
      <c r="M10" s="1280">
        <v>821</v>
      </c>
      <c r="N10" s="1280">
        <v>828</v>
      </c>
      <c r="O10" s="1298">
        <f>SUM(P10:Q10)</f>
        <v>1704</v>
      </c>
      <c r="P10" s="1262">
        <v>839</v>
      </c>
      <c r="Q10" s="1255">
        <v>865</v>
      </c>
      <c r="R10" s="433"/>
      <c r="S10" s="1"/>
    </row>
    <row r="11" spans="1:19" ht="13.5">
      <c r="A11" s="1"/>
      <c r="B11" s="6"/>
      <c r="C11" s="16" t="s">
        <v>54</v>
      </c>
      <c r="D11" s="1298">
        <f>SUM(E11:F11)</f>
        <v>864</v>
      </c>
      <c r="E11" s="1262">
        <v>430</v>
      </c>
      <c r="F11" s="1255">
        <v>434</v>
      </c>
      <c r="G11" s="176"/>
      <c r="H11" s="941">
        <f t="shared" si="1"/>
        <v>-0.03678929765886285</v>
      </c>
      <c r="I11" s="484">
        <f t="shared" si="1"/>
        <v>-0.022727272727272707</v>
      </c>
      <c r="J11" s="176"/>
      <c r="K11" s="1307">
        <f>SUM(M11:N11)+SUM(P11:Q11)</f>
        <v>1778</v>
      </c>
      <c r="L11" s="1278"/>
      <c r="M11" s="1280">
        <v>451</v>
      </c>
      <c r="N11" s="1280">
        <v>430</v>
      </c>
      <c r="O11" s="1298">
        <f>SUM(P11:Q11)</f>
        <v>897</v>
      </c>
      <c r="P11" s="1262">
        <v>440</v>
      </c>
      <c r="Q11" s="1255">
        <v>457</v>
      </c>
      <c r="R11" s="433"/>
      <c r="S11" s="1"/>
    </row>
    <row r="12" spans="1:19" ht="13.5">
      <c r="A12" s="1"/>
      <c r="B12" s="6"/>
      <c r="C12" s="16" t="s">
        <v>150</v>
      </c>
      <c r="D12" s="1298">
        <f>SUM(E12:F12)</f>
        <v>989</v>
      </c>
      <c r="E12" s="1262">
        <v>499</v>
      </c>
      <c r="F12" s="1255">
        <v>490</v>
      </c>
      <c r="G12" s="176"/>
      <c r="H12" s="941">
        <f t="shared" si="1"/>
        <v>-0.040737148399612066</v>
      </c>
      <c r="I12" s="484">
        <f t="shared" si="1"/>
        <v>-0.029182879377431914</v>
      </c>
      <c r="J12" s="176"/>
      <c r="K12" s="1307">
        <f>SUM(M12:N12)+SUM(P12:Q12)</f>
        <v>2029</v>
      </c>
      <c r="L12" s="1278"/>
      <c r="M12" s="1280">
        <v>505</v>
      </c>
      <c r="N12" s="1280">
        <v>493</v>
      </c>
      <c r="O12" s="1298">
        <f>SUM(P12:Q12)</f>
        <v>1031</v>
      </c>
      <c r="P12" s="1262">
        <v>514</v>
      </c>
      <c r="Q12" s="1255">
        <v>517</v>
      </c>
      <c r="R12" s="433"/>
      <c r="S12" s="1"/>
    </row>
    <row r="13" spans="1:19" ht="13.5">
      <c r="A13" s="1"/>
      <c r="B13" s="6"/>
      <c r="C13" s="16" t="s">
        <v>499</v>
      </c>
      <c r="D13" s="1298">
        <f>SUM(E13:F13)</f>
        <v>-1085</v>
      </c>
      <c r="E13" s="1262">
        <v>-539</v>
      </c>
      <c r="F13" s="1255">
        <v>-546</v>
      </c>
      <c r="G13" s="176"/>
      <c r="H13" s="1003">
        <f t="shared" si="1"/>
        <v>-0.023402340234023433</v>
      </c>
      <c r="I13" s="595">
        <f t="shared" si="1"/>
        <v>-0.012820512820512775</v>
      </c>
      <c r="J13" s="176"/>
      <c r="K13" s="1307">
        <f>SUM(M13:N13)+SUM(P13:Q13)</f>
        <v>-2220</v>
      </c>
      <c r="L13" s="1278"/>
      <c r="M13" s="1280">
        <v>-557</v>
      </c>
      <c r="N13" s="1280">
        <v>-552</v>
      </c>
      <c r="O13" s="1298">
        <f>SUM(P13:Q13)</f>
        <v>-1111</v>
      </c>
      <c r="P13" s="1262">
        <v>-546</v>
      </c>
      <c r="Q13" s="1255">
        <v>-565</v>
      </c>
      <c r="R13" s="433"/>
      <c r="S13" s="1"/>
    </row>
    <row r="14" spans="1:22" ht="14.25">
      <c r="A14" s="55"/>
      <c r="B14" s="56"/>
      <c r="C14" s="49" t="s">
        <v>504</v>
      </c>
      <c r="D14" s="1256">
        <f>SUM(D10:D13)</f>
        <v>2290</v>
      </c>
      <c r="E14" s="1257">
        <f>SUM(E10:E13)</f>
        <v>1149</v>
      </c>
      <c r="F14" s="1258">
        <f>SUM(F10:F13)</f>
        <v>1141</v>
      </c>
      <c r="G14" s="1172"/>
      <c r="H14" s="1160">
        <f t="shared" si="1"/>
        <v>-0.09163030543435147</v>
      </c>
      <c r="I14" s="1161">
        <f t="shared" si="1"/>
        <v>-0.07858861267040895</v>
      </c>
      <c r="J14" s="1172"/>
      <c r="K14" s="1258">
        <f>SUM(K10:K13)</f>
        <v>4940</v>
      </c>
      <c r="L14" s="1258"/>
      <c r="M14" s="1258">
        <f>SUM(M10:M13)</f>
        <v>1220</v>
      </c>
      <c r="N14" s="1258">
        <f>SUM(N10:N13)</f>
        <v>1199</v>
      </c>
      <c r="O14" s="1256">
        <f>SUM(O10:O13)</f>
        <v>2521</v>
      </c>
      <c r="P14" s="1257">
        <f>SUM(P10:P13)</f>
        <v>1247</v>
      </c>
      <c r="Q14" s="1258">
        <f>SUM(Q10:Q13)</f>
        <v>1274</v>
      </c>
      <c r="R14" s="667"/>
      <c r="S14" s="55"/>
      <c r="V14" s="145"/>
    </row>
    <row r="15" spans="1:19" ht="14.25">
      <c r="A15" s="55"/>
      <c r="B15" s="56"/>
      <c r="C15" s="49"/>
      <c r="D15" s="1422"/>
      <c r="E15" s="1423"/>
      <c r="F15" s="1309"/>
      <c r="G15" s="177"/>
      <c r="H15" s="445"/>
      <c r="I15" s="668"/>
      <c r="J15" s="177"/>
      <c r="K15" s="1309"/>
      <c r="L15" s="1432"/>
      <c r="M15" s="1309"/>
      <c r="N15" s="1309"/>
      <c r="O15" s="1422"/>
      <c r="P15" s="1423"/>
      <c r="Q15" s="1309"/>
      <c r="R15" s="667"/>
      <c r="S15" s="55"/>
    </row>
    <row r="16" spans="1:19" ht="13.5">
      <c r="A16" s="55"/>
      <c r="B16" s="56"/>
      <c r="C16" s="16" t="s">
        <v>417</v>
      </c>
      <c r="D16" s="1298">
        <f>SUM(E16:F16)</f>
        <v>426</v>
      </c>
      <c r="E16" s="1262">
        <v>234</v>
      </c>
      <c r="F16" s="1255">
        <v>192</v>
      </c>
      <c r="G16" s="176"/>
      <c r="H16" s="941">
        <f aca="true" t="shared" si="2" ref="H16:I20">D16/O16-1</f>
        <v>0.10077519379844957</v>
      </c>
      <c r="I16" s="484">
        <f t="shared" si="2"/>
        <v>0.3146067415730338</v>
      </c>
      <c r="J16" s="176"/>
      <c r="K16" s="1307">
        <f>SUM(M16:N16)+SUM(P16:Q16)</f>
        <v>734</v>
      </c>
      <c r="L16" s="1278"/>
      <c r="M16" s="1280">
        <v>162</v>
      </c>
      <c r="N16" s="1280">
        <v>185</v>
      </c>
      <c r="O16" s="1298">
        <f>SUM(P16:Q16)</f>
        <v>387</v>
      </c>
      <c r="P16" s="1262">
        <v>178</v>
      </c>
      <c r="Q16" s="1255">
        <v>209</v>
      </c>
      <c r="R16" s="667"/>
      <c r="S16" s="55"/>
    </row>
    <row r="17" spans="1:19" ht="13.5">
      <c r="A17" s="55"/>
      <c r="B17" s="56"/>
      <c r="C17" s="16" t="s">
        <v>418</v>
      </c>
      <c r="D17" s="1298">
        <f>SUM(E17:F17)</f>
        <v>958</v>
      </c>
      <c r="E17" s="1262">
        <v>477</v>
      </c>
      <c r="F17" s="1398">
        <v>481</v>
      </c>
      <c r="G17" s="176"/>
      <c r="H17" s="941">
        <f t="shared" si="2"/>
        <v>-0.17413793103448272</v>
      </c>
      <c r="I17" s="484">
        <f t="shared" si="2"/>
        <v>-0.146690518783542</v>
      </c>
      <c r="J17" s="176"/>
      <c r="K17" s="1307">
        <f>SUM(M17:N17)+SUM(P17:Q17)</f>
        <v>2187</v>
      </c>
      <c r="L17" s="1278"/>
      <c r="M17" s="1399">
        <v>536</v>
      </c>
      <c r="N17" s="1399">
        <v>491</v>
      </c>
      <c r="O17" s="1298">
        <f>SUM(P17:Q17)</f>
        <v>1160</v>
      </c>
      <c r="P17" s="1262">
        <v>559</v>
      </c>
      <c r="Q17" s="1398">
        <v>601</v>
      </c>
      <c r="R17" s="667"/>
      <c r="S17" s="55"/>
    </row>
    <row r="18" spans="1:19" ht="13.5">
      <c r="A18" s="55"/>
      <c r="B18" s="56"/>
      <c r="C18" s="16" t="s">
        <v>149</v>
      </c>
      <c r="D18" s="1298">
        <f>SUM(E18:F18)</f>
        <v>-270</v>
      </c>
      <c r="E18" s="1262">
        <v>-136</v>
      </c>
      <c r="F18" s="1255">
        <v>-134</v>
      </c>
      <c r="G18" s="176"/>
      <c r="H18" s="941">
        <f t="shared" si="2"/>
        <v>-0.12621359223300976</v>
      </c>
      <c r="I18" s="484">
        <f t="shared" si="2"/>
        <v>-0.1225806451612903</v>
      </c>
      <c r="J18" s="176"/>
      <c r="K18" s="1307">
        <f>SUM(M18:N18)+SUM(P18:Q18)</f>
        <v>-611</v>
      </c>
      <c r="L18" s="1278"/>
      <c r="M18" s="1280">
        <v>-151</v>
      </c>
      <c r="N18" s="1280">
        <v>-151</v>
      </c>
      <c r="O18" s="1298">
        <f>SUM(P18:Q18)</f>
        <v>-309</v>
      </c>
      <c r="P18" s="1262">
        <v>-155</v>
      </c>
      <c r="Q18" s="1255">
        <v>-154</v>
      </c>
      <c r="R18" s="667"/>
      <c r="S18" s="55"/>
    </row>
    <row r="19" spans="1:19" s="305" customFormat="1" ht="13.5">
      <c r="A19" s="55"/>
      <c r="B19" s="56"/>
      <c r="C19" s="131" t="s">
        <v>419</v>
      </c>
      <c r="D19" s="1299">
        <f>SUM(E19:F19)</f>
        <v>4</v>
      </c>
      <c r="E19" s="1312">
        <v>2</v>
      </c>
      <c r="F19" s="1301">
        <v>2</v>
      </c>
      <c r="G19" s="180"/>
      <c r="H19" s="1435">
        <f t="shared" si="2"/>
        <v>-0.33333333333333337</v>
      </c>
      <c r="I19" s="1436">
        <f t="shared" si="2"/>
        <v>0</v>
      </c>
      <c r="J19" s="180"/>
      <c r="K19" s="1308">
        <f>SUM(M19:N19)+SUM(P19:Q19)</f>
        <v>12</v>
      </c>
      <c r="L19" s="1401"/>
      <c r="M19" s="1311">
        <v>3</v>
      </c>
      <c r="N19" s="1311">
        <v>3</v>
      </c>
      <c r="O19" s="1299">
        <f>SUM(P19:Q19)</f>
        <v>6</v>
      </c>
      <c r="P19" s="1312">
        <v>2</v>
      </c>
      <c r="Q19" s="1301">
        <v>4</v>
      </c>
      <c r="R19" s="667"/>
      <c r="S19" s="55"/>
    </row>
    <row r="20" spans="1:19" ht="14.25">
      <c r="A20" s="17"/>
      <c r="B20" s="18"/>
      <c r="C20" s="49" t="s">
        <v>352</v>
      </c>
      <c r="D20" s="1256">
        <f>SUM(D10:D13)+SUM(D16:D18)</f>
        <v>3404</v>
      </c>
      <c r="E20" s="1257">
        <f>SUM(E10:E13)+SUM(E16:E18)</f>
        <v>1724</v>
      </c>
      <c r="F20" s="1258">
        <f>SUM(F10:F13)+SUM(F16:F18)</f>
        <v>1680</v>
      </c>
      <c r="G20" s="146"/>
      <c r="H20" s="1160">
        <f t="shared" si="2"/>
        <v>-0.09444001064112795</v>
      </c>
      <c r="I20" s="1161">
        <f t="shared" si="2"/>
        <v>-0.05740841990158552</v>
      </c>
      <c r="J20" s="146"/>
      <c r="K20" s="1258">
        <f>SUM(K10:K13)+SUM(K16:K18)</f>
        <v>7250</v>
      </c>
      <c r="L20" s="1258"/>
      <c r="M20" s="1258">
        <f>SUM(M10:M13)+SUM(M16:M18)</f>
        <v>1767</v>
      </c>
      <c r="N20" s="1258">
        <f>SUM(N10:N13)+SUM(N16:N18)</f>
        <v>1724</v>
      </c>
      <c r="O20" s="1256">
        <f>SUM(O10:O13)+SUM(O16:O18)</f>
        <v>3759</v>
      </c>
      <c r="P20" s="1257">
        <f>SUM(P10:P13)+SUM(P16:P18)</f>
        <v>1829</v>
      </c>
      <c r="Q20" s="1258">
        <f>SUM(Q10:Q13)+SUM(Q16:Q18)</f>
        <v>1930</v>
      </c>
      <c r="R20" s="383"/>
      <c r="S20" s="17"/>
    </row>
    <row r="21" spans="1:19" ht="13.5">
      <c r="A21" s="1"/>
      <c r="B21" s="6"/>
      <c r="C21" s="14"/>
      <c r="D21" s="1414"/>
      <c r="E21" s="1390"/>
      <c r="F21" s="1261"/>
      <c r="G21" s="14"/>
      <c r="H21" s="460"/>
      <c r="I21" s="417"/>
      <c r="J21" s="14"/>
      <c r="K21" s="1261"/>
      <c r="L21" s="1261"/>
      <c r="M21" s="1261"/>
      <c r="N21" s="1261"/>
      <c r="O21" s="1414"/>
      <c r="P21" s="1390"/>
      <c r="Q21" s="1261"/>
      <c r="R21" s="433"/>
      <c r="S21" s="1"/>
    </row>
    <row r="22" spans="1:19" ht="14.25">
      <c r="A22" s="17"/>
      <c r="B22" s="18"/>
      <c r="C22" s="18" t="s">
        <v>56</v>
      </c>
      <c r="D22" s="1424">
        <f>SUM(E22:F22)</f>
        <v>75</v>
      </c>
      <c r="E22" s="1405">
        <v>32</v>
      </c>
      <c r="F22" s="1410">
        <v>43</v>
      </c>
      <c r="G22" s="20"/>
      <c r="H22" s="946">
        <f>D22/O22-1</f>
        <v>-0.25</v>
      </c>
      <c r="I22" s="598">
        <f>E22/P22-1</f>
        <v>-0.30434782608695654</v>
      </c>
      <c r="J22" s="20"/>
      <c r="K22" s="1407">
        <f>SUM(M22:N22)+SUM(P22:Q22)</f>
        <v>205</v>
      </c>
      <c r="L22" s="1285"/>
      <c r="M22" s="1408">
        <v>59</v>
      </c>
      <c r="N22" s="1411">
        <v>46</v>
      </c>
      <c r="O22" s="1424">
        <f>SUM(P22:Q22)</f>
        <v>100</v>
      </c>
      <c r="P22" s="1405">
        <v>46</v>
      </c>
      <c r="Q22" s="1410">
        <v>54</v>
      </c>
      <c r="R22" s="435"/>
      <c r="S22" s="17"/>
    </row>
    <row r="23" spans="1:19" ht="14.25">
      <c r="A23" s="17"/>
      <c r="B23" s="18"/>
      <c r="C23" s="14"/>
      <c r="D23" s="1425"/>
      <c r="E23" s="1275"/>
      <c r="F23" s="1426"/>
      <c r="G23" s="20"/>
      <c r="H23" s="462"/>
      <c r="I23" s="463"/>
      <c r="J23" s="20"/>
      <c r="K23" s="1426"/>
      <c r="L23" s="1278"/>
      <c r="M23" s="1426"/>
      <c r="N23" s="1426"/>
      <c r="O23" s="1425"/>
      <c r="P23" s="1275"/>
      <c r="Q23" s="1426"/>
      <c r="R23" s="433"/>
      <c r="S23" s="17"/>
    </row>
    <row r="24" spans="1:19" ht="14.25">
      <c r="A24" s="17"/>
      <c r="B24" s="18"/>
      <c r="C24" s="18" t="s">
        <v>69</v>
      </c>
      <c r="D24" s="1424">
        <f>SUM(E24:F24)</f>
        <v>-87</v>
      </c>
      <c r="E24" s="1405">
        <v>-47</v>
      </c>
      <c r="F24" s="1410">
        <v>-40</v>
      </c>
      <c r="G24" s="20"/>
      <c r="H24" s="946">
        <f>D24/O24-1</f>
        <v>0.08749999999999991</v>
      </c>
      <c r="I24" s="598">
        <f>E24/P24-1</f>
        <v>0.11904761904761907</v>
      </c>
      <c r="J24" s="20"/>
      <c r="K24" s="1407">
        <f>SUM(M24:N24)+SUM(P24:Q24)</f>
        <v>-157</v>
      </c>
      <c r="L24" s="1285"/>
      <c r="M24" s="1408">
        <v>-40</v>
      </c>
      <c r="N24" s="1411">
        <v>-37</v>
      </c>
      <c r="O24" s="1424">
        <f>SUM(P24:Q24)</f>
        <v>-80</v>
      </c>
      <c r="P24" s="1405">
        <v>-42</v>
      </c>
      <c r="Q24" s="1410">
        <v>-38</v>
      </c>
      <c r="R24" s="435"/>
      <c r="S24" s="17"/>
    </row>
    <row r="25" spans="1:19" ht="13.5">
      <c r="A25" s="1"/>
      <c r="B25" s="6"/>
      <c r="C25" s="14"/>
      <c r="D25" s="1414"/>
      <c r="E25" s="1390"/>
      <c r="F25" s="1261"/>
      <c r="G25" s="14"/>
      <c r="H25" s="460"/>
      <c r="I25" s="420"/>
      <c r="J25" s="14"/>
      <c r="K25" s="1261"/>
      <c r="L25" s="1261"/>
      <c r="M25" s="1261"/>
      <c r="N25" s="1261"/>
      <c r="O25" s="1414"/>
      <c r="P25" s="1390"/>
      <c r="Q25" s="1261"/>
      <c r="R25" s="433"/>
      <c r="S25" s="1"/>
    </row>
    <row r="26" spans="1:19" ht="14.25">
      <c r="A26" s="1"/>
      <c r="B26" s="6"/>
      <c r="C26" s="18" t="s">
        <v>70</v>
      </c>
      <c r="D26" s="1413">
        <f>D8+D20+D22+D24</f>
        <v>4999</v>
      </c>
      <c r="E26" s="1376">
        <f>+E8+E20+E22+E24</f>
        <v>2515</v>
      </c>
      <c r="F26" s="1377">
        <f>F8+F20+F22+F24</f>
        <v>2484</v>
      </c>
      <c r="G26" s="146"/>
      <c r="H26" s="992">
        <f>D26/O26-1</f>
        <v>-0.07988220136204671</v>
      </c>
      <c r="I26" s="507">
        <f>E26/P26-1</f>
        <v>-0.05769951292618958</v>
      </c>
      <c r="J26" s="146"/>
      <c r="K26" s="1378">
        <f>K8+K20+K22+K24</f>
        <v>10659</v>
      </c>
      <c r="L26" s="1281"/>
      <c r="M26" s="1379">
        <f>M8+M20+M22+M24</f>
        <v>2647</v>
      </c>
      <c r="N26" s="1380">
        <f>N8+N20+N22+N24</f>
        <v>2579</v>
      </c>
      <c r="O26" s="1413">
        <f>O8+O20+O22+O24</f>
        <v>5433</v>
      </c>
      <c r="P26" s="1376">
        <f>P8+P20+P22+P24</f>
        <v>2669</v>
      </c>
      <c r="Q26" s="1377">
        <f>Q8+Q20+Q22+Q24</f>
        <v>2764</v>
      </c>
      <c r="R26" s="383"/>
      <c r="S26" s="1"/>
    </row>
    <row r="27" spans="1:19" ht="14.25">
      <c r="A27" s="1"/>
      <c r="B27" s="6"/>
      <c r="C27" s="18"/>
      <c r="D27" s="1427"/>
      <c r="E27" s="1428"/>
      <c r="F27" s="1429"/>
      <c r="G27" s="20"/>
      <c r="H27" s="19"/>
      <c r="I27" s="165"/>
      <c r="J27" s="20"/>
      <c r="K27" s="1429"/>
      <c r="L27" s="1429"/>
      <c r="M27" s="1429"/>
      <c r="N27" s="1429"/>
      <c r="O27" s="1427"/>
      <c r="P27" s="1428"/>
      <c r="Q27" s="1429"/>
      <c r="R27" s="20"/>
      <c r="S27" s="1"/>
    </row>
    <row r="28" spans="1:19" ht="9" customHeight="1">
      <c r="A28" s="1"/>
      <c r="B28" s="2"/>
      <c r="C28" s="3"/>
      <c r="D28" s="1421"/>
      <c r="E28" s="1421"/>
      <c r="F28" s="1421"/>
      <c r="G28" s="3"/>
      <c r="H28" s="3"/>
      <c r="I28" s="152"/>
      <c r="J28" s="3"/>
      <c r="K28" s="1421"/>
      <c r="L28" s="1421"/>
      <c r="M28" s="1421"/>
      <c r="N28" s="1421"/>
      <c r="O28" s="1421"/>
      <c r="P28" s="1421"/>
      <c r="Q28" s="1421"/>
      <c r="R28" s="3"/>
      <c r="S28" s="1"/>
    </row>
    <row r="29" spans="1:19" ht="13.5">
      <c r="A29" s="57"/>
      <c r="B29" s="125"/>
      <c r="C29" s="58"/>
      <c r="D29" s="1385"/>
      <c r="E29" s="1387"/>
      <c r="F29" s="1387"/>
      <c r="G29" s="58"/>
      <c r="H29" s="58"/>
      <c r="I29" s="154"/>
      <c r="J29" s="58"/>
      <c r="K29" s="1387"/>
      <c r="L29" s="1387"/>
      <c r="M29" s="1387"/>
      <c r="N29" s="1387"/>
      <c r="O29" s="1385"/>
      <c r="P29" s="1387"/>
      <c r="Q29" s="1387"/>
      <c r="R29" s="58"/>
      <c r="S29" s="60"/>
    </row>
    <row r="30" spans="1:19" ht="9" customHeight="1">
      <c r="A30" s="1"/>
      <c r="B30" s="2"/>
      <c r="C30" s="3"/>
      <c r="D30" s="1421"/>
      <c r="E30" s="1421"/>
      <c r="F30" s="1421"/>
      <c r="G30" s="3"/>
      <c r="H30" s="3"/>
      <c r="I30" s="152"/>
      <c r="J30" s="3"/>
      <c r="K30" s="1421"/>
      <c r="L30" s="1421"/>
      <c r="M30" s="1421"/>
      <c r="N30" s="1421"/>
      <c r="O30" s="1421"/>
      <c r="P30" s="1421"/>
      <c r="Q30" s="1421"/>
      <c r="R30" s="3"/>
      <c r="S30" s="1"/>
    </row>
    <row r="31" spans="1:19" ht="15.75">
      <c r="A31" s="4"/>
      <c r="B31" s="5"/>
      <c r="C31" s="124" t="s">
        <v>68</v>
      </c>
      <c r="D31" s="1320" t="s">
        <v>554</v>
      </c>
      <c r="E31" s="1321" t="s">
        <v>552</v>
      </c>
      <c r="F31" s="1322" t="s">
        <v>416</v>
      </c>
      <c r="G31" s="407"/>
      <c r="H31" s="10" t="s">
        <v>555</v>
      </c>
      <c r="I31" s="868" t="s">
        <v>555</v>
      </c>
      <c r="J31" s="183"/>
      <c r="K31" s="13">
        <v>2009</v>
      </c>
      <c r="L31" s="1323"/>
      <c r="M31" s="1322" t="s">
        <v>396</v>
      </c>
      <c r="N31" s="1322" t="s">
        <v>382</v>
      </c>
      <c r="O31" s="1320" t="s">
        <v>553</v>
      </c>
      <c r="P31" s="1321" t="s">
        <v>370</v>
      </c>
      <c r="Q31" s="1322" t="s">
        <v>162</v>
      </c>
      <c r="R31" s="670"/>
      <c r="S31" s="4"/>
    </row>
    <row r="32" spans="1:19" ht="15.75">
      <c r="A32" s="1"/>
      <c r="B32" s="6"/>
      <c r="C32" s="1762" t="s">
        <v>378</v>
      </c>
      <c r="D32" s="1320"/>
      <c r="E32" s="1321"/>
      <c r="F32" s="1325"/>
      <c r="G32" s="965"/>
      <c r="H32" s="10" t="s">
        <v>556</v>
      </c>
      <c r="I32" s="966" t="s">
        <v>557</v>
      </c>
      <c r="J32" s="967"/>
      <c r="K32" s="1322"/>
      <c r="L32" s="1326"/>
      <c r="M32" s="1322"/>
      <c r="N32" s="1325"/>
      <c r="O32" s="1320"/>
      <c r="P32" s="1321"/>
      <c r="Q32" s="1325"/>
      <c r="R32" s="14"/>
      <c r="S32" s="1"/>
    </row>
    <row r="33" spans="1:19" ht="13.5">
      <c r="A33" s="1"/>
      <c r="B33" s="6"/>
      <c r="C33" s="14"/>
      <c r="D33" s="1414"/>
      <c r="E33" s="1294"/>
      <c r="F33" s="1261"/>
      <c r="G33" s="14"/>
      <c r="H33" s="460"/>
      <c r="I33" s="417"/>
      <c r="J33" s="14"/>
      <c r="K33" s="1433"/>
      <c r="L33" s="1415"/>
      <c r="M33" s="1261"/>
      <c r="N33" s="1261"/>
      <c r="O33" s="1414"/>
      <c r="P33" s="1294"/>
      <c r="Q33" s="1261"/>
      <c r="R33" s="461"/>
      <c r="S33" s="1"/>
    </row>
    <row r="34" spans="1:19" ht="13.5">
      <c r="A34" s="1"/>
      <c r="B34" s="6"/>
      <c r="C34" s="16" t="s">
        <v>49</v>
      </c>
      <c r="D34" s="1298">
        <f>SUM(E34:F34)</f>
        <v>177</v>
      </c>
      <c r="E34" s="1262">
        <v>90</v>
      </c>
      <c r="F34" s="1255">
        <v>87</v>
      </c>
      <c r="G34" s="14"/>
      <c r="H34" s="941">
        <f aca="true" t="shared" si="3" ref="H34:I37">D34/O34-1</f>
        <v>-0.13658536585365855</v>
      </c>
      <c r="I34" s="484">
        <f t="shared" si="3"/>
        <v>-0.12621359223300976</v>
      </c>
      <c r="J34" s="14"/>
      <c r="K34" s="1307">
        <f>SUM(M34:N34)+SUM(P34:Q34)</f>
        <v>413</v>
      </c>
      <c r="L34" s="1278"/>
      <c r="M34" s="1280">
        <v>105</v>
      </c>
      <c r="N34" s="1280">
        <v>103</v>
      </c>
      <c r="O34" s="1298">
        <f>SUM(P34:Q34)</f>
        <v>205</v>
      </c>
      <c r="P34" s="1262">
        <v>103</v>
      </c>
      <c r="Q34" s="1255">
        <v>102</v>
      </c>
      <c r="R34" s="433"/>
      <c r="S34" s="1"/>
    </row>
    <row r="35" spans="1:19" ht="13.5">
      <c r="A35" s="1"/>
      <c r="B35" s="6"/>
      <c r="C35" s="16" t="s">
        <v>50</v>
      </c>
      <c r="D35" s="1298">
        <f>SUM(E35:F35)</f>
        <v>39</v>
      </c>
      <c r="E35" s="1262">
        <v>19</v>
      </c>
      <c r="F35" s="1255">
        <v>20</v>
      </c>
      <c r="G35" s="14"/>
      <c r="H35" s="941">
        <f t="shared" si="3"/>
        <v>-0.26415094339622647</v>
      </c>
      <c r="I35" s="484">
        <f t="shared" si="3"/>
        <v>-0.20833333333333337</v>
      </c>
      <c r="J35" s="14"/>
      <c r="K35" s="1307">
        <f>SUM(M35:N35)+SUM(P35:Q35)</f>
        <v>106</v>
      </c>
      <c r="L35" s="1278"/>
      <c r="M35" s="1280">
        <v>27</v>
      </c>
      <c r="N35" s="1280">
        <v>26</v>
      </c>
      <c r="O35" s="1298">
        <f>SUM(P35:Q35)</f>
        <v>53</v>
      </c>
      <c r="P35" s="1262">
        <v>24</v>
      </c>
      <c r="Q35" s="1255">
        <v>29</v>
      </c>
      <c r="R35" s="433"/>
      <c r="S35" s="1"/>
    </row>
    <row r="36" spans="1:19" ht="13.5">
      <c r="A36" s="1"/>
      <c r="B36" s="6"/>
      <c r="C36" s="16" t="s">
        <v>67</v>
      </c>
      <c r="D36" s="1298">
        <f>SUM(E36:F36)</f>
        <v>0</v>
      </c>
      <c r="E36" s="1262">
        <v>-1</v>
      </c>
      <c r="F36" s="1255">
        <v>1</v>
      </c>
      <c r="G36" s="14"/>
      <c r="H36" s="1003" t="s">
        <v>589</v>
      </c>
      <c r="I36" s="595" t="s">
        <v>589</v>
      </c>
      <c r="J36" s="14"/>
      <c r="K36" s="1307">
        <f>SUM(M36:N36)+SUM(P36:Q36)</f>
        <v>1</v>
      </c>
      <c r="L36" s="1278"/>
      <c r="M36" s="1280">
        <v>0</v>
      </c>
      <c r="N36" s="1280">
        <v>1</v>
      </c>
      <c r="O36" s="1298">
        <f>SUM(P36:Q36)</f>
        <v>0</v>
      </c>
      <c r="P36" s="1262">
        <v>1</v>
      </c>
      <c r="Q36" s="1255">
        <v>-1</v>
      </c>
      <c r="R36" s="433"/>
      <c r="S36" s="1"/>
    </row>
    <row r="37" spans="1:19" ht="14.25">
      <c r="A37" s="17"/>
      <c r="B37" s="18"/>
      <c r="C37" s="18" t="s">
        <v>52</v>
      </c>
      <c r="D37" s="1256">
        <f>SUM(D34:D36)</f>
        <v>216</v>
      </c>
      <c r="E37" s="1257">
        <f>SUM(E34:E36)</f>
        <v>108</v>
      </c>
      <c r="F37" s="1258">
        <f>SUM(F34:F36)</f>
        <v>108</v>
      </c>
      <c r="G37" s="146"/>
      <c r="H37" s="1160">
        <f t="shared" si="3"/>
        <v>-0.16279069767441856</v>
      </c>
      <c r="I37" s="1161">
        <f t="shared" si="3"/>
        <v>-0.15625</v>
      </c>
      <c r="J37" s="146"/>
      <c r="K37" s="1258">
        <f>SUM(K34:K36)</f>
        <v>520</v>
      </c>
      <c r="L37" s="1281"/>
      <c r="M37" s="1258">
        <f>SUM(M34:M36)</f>
        <v>132</v>
      </c>
      <c r="N37" s="1258">
        <f>SUM(N34:N36)</f>
        <v>130</v>
      </c>
      <c r="O37" s="1256">
        <f>SUM(O34:O36)</f>
        <v>258</v>
      </c>
      <c r="P37" s="1257">
        <f>SUM(P34:P36)</f>
        <v>128</v>
      </c>
      <c r="Q37" s="1258">
        <f>SUM(Q34:Q36)</f>
        <v>130</v>
      </c>
      <c r="R37" s="435"/>
      <c r="S37" s="17"/>
    </row>
    <row r="38" spans="1:19" ht="13.5">
      <c r="A38" s="1"/>
      <c r="B38" s="6"/>
      <c r="C38" s="14"/>
      <c r="D38" s="1389"/>
      <c r="E38" s="1390"/>
      <c r="F38" s="1391"/>
      <c r="G38" s="14"/>
      <c r="H38" s="454"/>
      <c r="I38" s="456"/>
      <c r="J38" s="14"/>
      <c r="K38" s="1391"/>
      <c r="L38" s="1392"/>
      <c r="M38" s="1391"/>
      <c r="N38" s="1391"/>
      <c r="O38" s="1389"/>
      <c r="P38" s="1390"/>
      <c r="Q38" s="1391"/>
      <c r="R38" s="455"/>
      <c r="S38" s="1"/>
    </row>
    <row r="39" spans="1:19" ht="13.5">
      <c r="A39" s="1"/>
      <c r="B39" s="6"/>
      <c r="C39" s="16" t="s">
        <v>53</v>
      </c>
      <c r="D39" s="1298">
        <f>SUM(E39:F39)</f>
        <v>50</v>
      </c>
      <c r="E39" s="1262">
        <v>26</v>
      </c>
      <c r="F39" s="1255">
        <v>24</v>
      </c>
      <c r="G39" s="14"/>
      <c r="H39" s="941">
        <f aca="true" t="shared" si="4" ref="H39:I43">D39/O39-1</f>
        <v>-0.13793103448275867</v>
      </c>
      <c r="I39" s="484">
        <f t="shared" si="4"/>
        <v>-0.10344827586206895</v>
      </c>
      <c r="J39" s="14"/>
      <c r="K39" s="1307">
        <f>SUM(M39:N39)+SUM(P39:Q39)</f>
        <v>113</v>
      </c>
      <c r="L39" s="1278"/>
      <c r="M39" s="1280">
        <v>29</v>
      </c>
      <c r="N39" s="1280">
        <v>26</v>
      </c>
      <c r="O39" s="1298">
        <f>SUM(P39:Q39)</f>
        <v>58</v>
      </c>
      <c r="P39" s="1262">
        <v>29</v>
      </c>
      <c r="Q39" s="1255">
        <v>29</v>
      </c>
      <c r="R39" s="433"/>
      <c r="S39" s="1"/>
    </row>
    <row r="40" spans="1:19" ht="13.5">
      <c r="A40" s="1"/>
      <c r="B40" s="6"/>
      <c r="C40" s="16" t="s">
        <v>54</v>
      </c>
      <c r="D40" s="1298">
        <f>SUM(E40:F40)</f>
        <v>15</v>
      </c>
      <c r="E40" s="1262">
        <v>7</v>
      </c>
      <c r="F40" s="1255">
        <v>8</v>
      </c>
      <c r="G40" s="14"/>
      <c r="H40" s="941">
        <f t="shared" si="4"/>
        <v>-0.16666666666666663</v>
      </c>
      <c r="I40" s="484">
        <f t="shared" si="4"/>
        <v>-0.2222222222222222</v>
      </c>
      <c r="J40" s="14"/>
      <c r="K40" s="1307">
        <f>SUM(M40:N40)+SUM(P40:Q40)</f>
        <v>34</v>
      </c>
      <c r="L40" s="1278"/>
      <c r="M40" s="1280">
        <v>8</v>
      </c>
      <c r="N40" s="1280">
        <v>8</v>
      </c>
      <c r="O40" s="1298">
        <f>SUM(P40:Q40)</f>
        <v>18</v>
      </c>
      <c r="P40" s="1262">
        <v>9</v>
      </c>
      <c r="Q40" s="1255">
        <v>9</v>
      </c>
      <c r="R40" s="433"/>
      <c r="S40" s="1"/>
    </row>
    <row r="41" spans="1:19" ht="13.5">
      <c r="A41" s="1"/>
      <c r="B41" s="6"/>
      <c r="C41" s="16" t="s">
        <v>150</v>
      </c>
      <c r="D41" s="1298">
        <f>SUM(E41:F41)</f>
        <v>352</v>
      </c>
      <c r="E41" s="1262">
        <v>176</v>
      </c>
      <c r="F41" s="1255">
        <v>176</v>
      </c>
      <c r="G41" s="14"/>
      <c r="H41" s="941">
        <f t="shared" si="4"/>
        <v>-0.09278350515463918</v>
      </c>
      <c r="I41" s="484">
        <f t="shared" si="4"/>
        <v>-0.08333333333333337</v>
      </c>
      <c r="J41" s="14"/>
      <c r="K41" s="1307">
        <f>SUM(M41:N41)+SUM(P41:Q41)</f>
        <v>760</v>
      </c>
      <c r="L41" s="1278"/>
      <c r="M41" s="1280">
        <v>185</v>
      </c>
      <c r="N41" s="1280">
        <v>187</v>
      </c>
      <c r="O41" s="1298">
        <f>SUM(P41:Q41)</f>
        <v>388</v>
      </c>
      <c r="P41" s="1262">
        <v>192</v>
      </c>
      <c r="Q41" s="1255">
        <v>196</v>
      </c>
      <c r="R41" s="433"/>
      <c r="S41" s="1"/>
    </row>
    <row r="42" spans="1:19" ht="13.5">
      <c r="A42" s="1"/>
      <c r="B42" s="6"/>
      <c r="C42" s="16" t="s">
        <v>499</v>
      </c>
      <c r="D42" s="1298">
        <f>SUM(E42:F42)</f>
        <v>9</v>
      </c>
      <c r="E42" s="1262">
        <v>4</v>
      </c>
      <c r="F42" s="1255">
        <v>5</v>
      </c>
      <c r="G42" s="14"/>
      <c r="H42" s="1003">
        <f t="shared" si="4"/>
        <v>0.125</v>
      </c>
      <c r="I42" s="595">
        <f t="shared" si="4"/>
        <v>-0.19999999999999996</v>
      </c>
      <c r="J42" s="14"/>
      <c r="K42" s="1307">
        <f>SUM(M42:N42)+SUM(P42:Q42)</f>
        <v>15</v>
      </c>
      <c r="L42" s="1278"/>
      <c r="M42" s="1280">
        <v>2</v>
      </c>
      <c r="N42" s="1280">
        <v>5</v>
      </c>
      <c r="O42" s="1298">
        <f>SUM(P42:Q42)</f>
        <v>8</v>
      </c>
      <c r="P42" s="1262">
        <v>5</v>
      </c>
      <c r="Q42" s="1255">
        <v>3</v>
      </c>
      <c r="R42" s="433"/>
      <c r="S42" s="1"/>
    </row>
    <row r="43" spans="1:22" ht="14.25">
      <c r="A43" s="55"/>
      <c r="B43" s="56"/>
      <c r="C43" s="49" t="s">
        <v>504</v>
      </c>
      <c r="D43" s="1256">
        <f>SUM(D39:D42)</f>
        <v>426</v>
      </c>
      <c r="E43" s="1257">
        <f>SUM(E39:E42)</f>
        <v>213</v>
      </c>
      <c r="F43" s="1258">
        <f>SUM(F39:F42)</f>
        <v>213</v>
      </c>
      <c r="G43" s="1172"/>
      <c r="H43" s="1160">
        <f t="shared" si="4"/>
        <v>-0.09745762711864403</v>
      </c>
      <c r="I43" s="1161">
        <f t="shared" si="4"/>
        <v>-0.09361702127659577</v>
      </c>
      <c r="J43" s="1172"/>
      <c r="K43" s="1434">
        <f>SUM(K39:K42)</f>
        <v>922</v>
      </c>
      <c r="L43" s="1258"/>
      <c r="M43" s="1258">
        <f>SUM(M39:M42)</f>
        <v>224</v>
      </c>
      <c r="N43" s="1258">
        <f>SUM(N39:N42)</f>
        <v>226</v>
      </c>
      <c r="O43" s="1256">
        <f>SUM(O39:O42)</f>
        <v>472</v>
      </c>
      <c r="P43" s="1257">
        <f>SUM(P39:P42)</f>
        <v>235</v>
      </c>
      <c r="Q43" s="1258">
        <f>SUM(Q39:Q42)</f>
        <v>237</v>
      </c>
      <c r="R43" s="667"/>
      <c r="S43" s="55"/>
      <c r="V43" s="145"/>
    </row>
    <row r="44" spans="1:19" ht="14.25">
      <c r="A44" s="55"/>
      <c r="B44" s="56"/>
      <c r="C44" s="49"/>
      <c r="D44" s="1422"/>
      <c r="E44" s="1423"/>
      <c r="F44" s="1309"/>
      <c r="G44" s="177"/>
      <c r="H44" s="445"/>
      <c r="I44" s="668"/>
      <c r="J44" s="177"/>
      <c r="K44" s="1309"/>
      <c r="L44" s="1432"/>
      <c r="M44" s="1309"/>
      <c r="N44" s="1309"/>
      <c r="O44" s="1422"/>
      <c r="P44" s="1423"/>
      <c r="Q44" s="1309"/>
      <c r="R44" s="667"/>
      <c r="S44" s="55"/>
    </row>
    <row r="45" spans="1:19" ht="13.5">
      <c r="A45" s="55"/>
      <c r="B45" s="56"/>
      <c r="C45" s="16" t="s">
        <v>417</v>
      </c>
      <c r="D45" s="1298">
        <f>SUM(E45:F45)</f>
        <v>6</v>
      </c>
      <c r="E45" s="1262">
        <v>2</v>
      </c>
      <c r="F45" s="1255">
        <v>4</v>
      </c>
      <c r="G45" s="14"/>
      <c r="H45" s="941">
        <f aca="true" t="shared" si="5" ref="H45:I49">D45/O45-1</f>
        <v>0</v>
      </c>
      <c r="I45" s="484">
        <f t="shared" si="5"/>
        <v>-0.33333333333333337</v>
      </c>
      <c r="J45" s="14"/>
      <c r="K45" s="1307">
        <f>SUM(M45:N45)+SUM(P45:Q45)</f>
        <v>13</v>
      </c>
      <c r="L45" s="1278"/>
      <c r="M45" s="1280">
        <v>3</v>
      </c>
      <c r="N45" s="1280">
        <v>4</v>
      </c>
      <c r="O45" s="1298">
        <f>SUM(P45:Q45)</f>
        <v>6</v>
      </c>
      <c r="P45" s="1262">
        <v>3</v>
      </c>
      <c r="Q45" s="1255">
        <v>3</v>
      </c>
      <c r="R45" s="667"/>
      <c r="S45" s="55"/>
    </row>
    <row r="46" spans="1:19" ht="13.5">
      <c r="A46" s="55"/>
      <c r="B46" s="56"/>
      <c r="C46" s="16" t="s">
        <v>418</v>
      </c>
      <c r="D46" s="1298">
        <f>SUM(E46:F46)</f>
        <v>49</v>
      </c>
      <c r="E46" s="1262">
        <v>25</v>
      </c>
      <c r="F46" s="1398">
        <v>24</v>
      </c>
      <c r="G46" s="14"/>
      <c r="H46" s="941">
        <f t="shared" si="5"/>
        <v>0.13953488372093026</v>
      </c>
      <c r="I46" s="484">
        <f t="shared" si="5"/>
        <v>0.08695652173913038</v>
      </c>
      <c r="J46" s="14"/>
      <c r="K46" s="1307">
        <f>SUM(M46:N46)+SUM(P46:Q46)</f>
        <v>87</v>
      </c>
      <c r="L46" s="1278"/>
      <c r="M46" s="1399">
        <v>22</v>
      </c>
      <c r="N46" s="1399">
        <v>22</v>
      </c>
      <c r="O46" s="1298">
        <f>SUM(P46:Q46)</f>
        <v>43</v>
      </c>
      <c r="P46" s="1262">
        <v>23</v>
      </c>
      <c r="Q46" s="1398">
        <v>20</v>
      </c>
      <c r="R46" s="667"/>
      <c r="S46" s="55"/>
    </row>
    <row r="47" spans="1:19" ht="13.5">
      <c r="A47" s="55"/>
      <c r="B47" s="56"/>
      <c r="C47" s="16" t="s">
        <v>149</v>
      </c>
      <c r="D47" s="1298">
        <f>SUM(E47:F47)</f>
        <v>0</v>
      </c>
      <c r="E47" s="1262">
        <v>1</v>
      </c>
      <c r="F47" s="1255">
        <v>-1</v>
      </c>
      <c r="G47" s="14"/>
      <c r="H47" s="941" t="s">
        <v>589</v>
      </c>
      <c r="I47" s="484" t="s">
        <v>589</v>
      </c>
      <c r="J47" s="14"/>
      <c r="K47" s="1307">
        <f>SUM(M47:N47)+SUM(P47:Q47)</f>
        <v>2</v>
      </c>
      <c r="L47" s="1278"/>
      <c r="M47" s="1280">
        <v>1</v>
      </c>
      <c r="N47" s="1280">
        <v>2</v>
      </c>
      <c r="O47" s="1298">
        <f>SUM(P47:Q47)</f>
        <v>-1</v>
      </c>
      <c r="P47" s="1262">
        <v>-1</v>
      </c>
      <c r="Q47" s="1255">
        <v>0</v>
      </c>
      <c r="R47" s="667"/>
      <c r="S47" s="55"/>
    </row>
    <row r="48" spans="1:19" s="305" customFormat="1" ht="13.5">
      <c r="A48" s="55"/>
      <c r="B48" s="56"/>
      <c r="C48" s="131" t="s">
        <v>419</v>
      </c>
      <c r="D48" s="1299">
        <f>SUM(E48:F48)</f>
        <v>0</v>
      </c>
      <c r="E48" s="1312">
        <v>0</v>
      </c>
      <c r="F48" s="1301">
        <v>0</v>
      </c>
      <c r="G48" s="186"/>
      <c r="H48" s="1435" t="s">
        <v>589</v>
      </c>
      <c r="I48" s="1436" t="s">
        <v>589</v>
      </c>
      <c r="J48" s="186"/>
      <c r="K48" s="1308">
        <f>SUM(M48:N48)+SUM(P48:Q48)</f>
        <v>0</v>
      </c>
      <c r="L48" s="1401"/>
      <c r="M48" s="1311">
        <v>0</v>
      </c>
      <c r="N48" s="1311">
        <v>0</v>
      </c>
      <c r="O48" s="1299">
        <f>SUM(P48:Q48)</f>
        <v>0</v>
      </c>
      <c r="P48" s="1312">
        <v>0</v>
      </c>
      <c r="Q48" s="1301">
        <v>0</v>
      </c>
      <c r="R48" s="667"/>
      <c r="S48" s="55"/>
    </row>
    <row r="49" spans="1:19" ht="14.25">
      <c r="A49" s="17"/>
      <c r="B49" s="18"/>
      <c r="C49" s="49" t="s">
        <v>352</v>
      </c>
      <c r="D49" s="1256">
        <f>SUM(D39:D42)+SUM(D45:D47)</f>
        <v>481</v>
      </c>
      <c r="E49" s="1257">
        <f>SUM(E39:E42)+SUM(E45:E47)</f>
        <v>241</v>
      </c>
      <c r="F49" s="1258">
        <f>SUM(F39:F42)+SUM(F45:F47)</f>
        <v>240</v>
      </c>
      <c r="G49" s="146"/>
      <c r="H49" s="1160">
        <f t="shared" si="5"/>
        <v>-0.07499999999999996</v>
      </c>
      <c r="I49" s="1161">
        <f t="shared" si="5"/>
        <v>-0.07307692307692304</v>
      </c>
      <c r="J49" s="146"/>
      <c r="K49" s="1258">
        <f>SUM(K39:K42)+SUM(K45:K47)</f>
        <v>1024</v>
      </c>
      <c r="L49" s="1258"/>
      <c r="M49" s="1258">
        <f>SUM(M39:M42)+SUM(M45:M47)</f>
        <v>250</v>
      </c>
      <c r="N49" s="1258">
        <f>SUM(N39:N42)+SUM(N45:N47)</f>
        <v>254</v>
      </c>
      <c r="O49" s="1256">
        <f>SUM(O39:O42)+SUM(O45:O47)</f>
        <v>520</v>
      </c>
      <c r="P49" s="1257">
        <f>SUM(P39:P42)+SUM(P45:P47)</f>
        <v>260</v>
      </c>
      <c r="Q49" s="1258">
        <f>SUM(Q39:Q42)+SUM(Q45:Q47)</f>
        <v>260</v>
      </c>
      <c r="R49" s="435"/>
      <c r="S49" s="17"/>
    </row>
    <row r="50" spans="1:19" ht="13.5">
      <c r="A50" s="1"/>
      <c r="B50" s="6"/>
      <c r="C50" s="14"/>
      <c r="D50" s="1414"/>
      <c r="E50" s="1390"/>
      <c r="F50" s="1261"/>
      <c r="G50" s="14"/>
      <c r="H50" s="460"/>
      <c r="I50" s="417"/>
      <c r="J50" s="14"/>
      <c r="K50" s="1261"/>
      <c r="L50" s="1261"/>
      <c r="M50" s="1261"/>
      <c r="N50" s="1261"/>
      <c r="O50" s="1414"/>
      <c r="P50" s="1390"/>
      <c r="Q50" s="1261"/>
      <c r="R50" s="433"/>
      <c r="S50" s="1"/>
    </row>
    <row r="51" spans="1:19" ht="14.25">
      <c r="A51" s="17"/>
      <c r="B51" s="18"/>
      <c r="C51" s="18" t="s">
        <v>56</v>
      </c>
      <c r="D51" s="1424">
        <f>SUM(E51:F51)</f>
        <v>2</v>
      </c>
      <c r="E51" s="1405">
        <v>2</v>
      </c>
      <c r="F51" s="1410">
        <v>0</v>
      </c>
      <c r="G51" s="20"/>
      <c r="H51" s="946">
        <f>D51/O51-1</f>
        <v>-0.6</v>
      </c>
      <c r="I51" s="598">
        <f>E51/P51-1</f>
        <v>-0.33333333333333337</v>
      </c>
      <c r="J51" s="20"/>
      <c r="K51" s="1407">
        <f>SUM(M51:N51)+SUM(P51:Q51)</f>
        <v>6</v>
      </c>
      <c r="L51" s="1285"/>
      <c r="M51" s="1408">
        <v>1</v>
      </c>
      <c r="N51" s="1411">
        <v>0</v>
      </c>
      <c r="O51" s="1424">
        <f>SUM(P51:Q51)</f>
        <v>5</v>
      </c>
      <c r="P51" s="1405">
        <v>3</v>
      </c>
      <c r="Q51" s="1410">
        <v>2</v>
      </c>
      <c r="R51" s="435"/>
      <c r="S51" s="17"/>
    </row>
    <row r="52" spans="1:19" ht="13.5">
      <c r="A52" s="1"/>
      <c r="B52" s="6"/>
      <c r="C52" s="14"/>
      <c r="D52" s="1425"/>
      <c r="E52" s="1275"/>
      <c r="F52" s="1426"/>
      <c r="G52" s="14"/>
      <c r="H52" s="462"/>
      <c r="I52" s="597"/>
      <c r="J52" s="14"/>
      <c r="K52" s="1426"/>
      <c r="L52" s="1278"/>
      <c r="M52" s="1426"/>
      <c r="N52" s="1426"/>
      <c r="O52" s="1425"/>
      <c r="P52" s="1275"/>
      <c r="Q52" s="1426"/>
      <c r="R52" s="433"/>
      <c r="S52" s="1"/>
    </row>
    <row r="53" spans="1:19" ht="14.25">
      <c r="A53" s="1"/>
      <c r="B53" s="6"/>
      <c r="C53" s="18" t="s">
        <v>71</v>
      </c>
      <c r="D53" s="1413">
        <f>+D37+D49+D51</f>
        <v>699</v>
      </c>
      <c r="E53" s="1376">
        <f>+E37+E49+E51</f>
        <v>351</v>
      </c>
      <c r="F53" s="1377">
        <f>F37+F49+F51</f>
        <v>348</v>
      </c>
      <c r="G53" s="146"/>
      <c r="H53" s="992">
        <f>D53/O53-1</f>
        <v>-0.10727969348659006</v>
      </c>
      <c r="I53" s="507">
        <f>E53/P53-1</f>
        <v>-0.10230179028132991</v>
      </c>
      <c r="J53" s="146"/>
      <c r="K53" s="1378">
        <f>K37+K49+K51</f>
        <v>1550</v>
      </c>
      <c r="L53" s="1281"/>
      <c r="M53" s="1379">
        <f>M37+M49+M51</f>
        <v>383</v>
      </c>
      <c r="N53" s="1380">
        <f>N37+N49+N51</f>
        <v>384</v>
      </c>
      <c r="O53" s="1413">
        <f>O37+O49+O51</f>
        <v>783</v>
      </c>
      <c r="P53" s="1376">
        <f>P37+P49+P51</f>
        <v>391</v>
      </c>
      <c r="Q53" s="1377">
        <f>Q37+Q49+Q51</f>
        <v>392</v>
      </c>
      <c r="R53" s="383"/>
      <c r="S53" s="1"/>
    </row>
    <row r="54" spans="1:19" ht="14.25">
      <c r="A54" s="1"/>
      <c r="B54" s="6"/>
      <c r="C54" s="18"/>
      <c r="D54" s="1414"/>
      <c r="E54" s="1390"/>
      <c r="F54" s="1261"/>
      <c r="G54" s="20"/>
      <c r="H54" s="460"/>
      <c r="I54" s="420"/>
      <c r="J54" s="20"/>
      <c r="K54" s="1261"/>
      <c r="L54" s="1261"/>
      <c r="M54" s="1261"/>
      <c r="N54" s="1261"/>
      <c r="O54" s="1414"/>
      <c r="P54" s="1390"/>
      <c r="Q54" s="1261"/>
      <c r="R54" s="433"/>
      <c r="S54" s="1"/>
    </row>
    <row r="55" spans="1:19" ht="9" customHeight="1">
      <c r="A55" s="1"/>
      <c r="B55" s="2"/>
      <c r="C55" s="3"/>
      <c r="D55" s="1421"/>
      <c r="E55" s="1421"/>
      <c r="F55" s="1421"/>
      <c r="G55" s="3"/>
      <c r="H55" s="3"/>
      <c r="I55" s="152"/>
      <c r="J55" s="3"/>
      <c r="K55" s="1421"/>
      <c r="L55" s="1421"/>
      <c r="M55" s="1421"/>
      <c r="N55" s="1421"/>
      <c r="O55" s="1421"/>
      <c r="P55" s="1421"/>
      <c r="Q55" s="1421"/>
      <c r="R55" s="3"/>
      <c r="S55" s="1"/>
    </row>
    <row r="56" spans="1:19" ht="13.5">
      <c r="A56" s="57"/>
      <c r="B56" s="125" t="s">
        <v>142</v>
      </c>
      <c r="C56" s="58"/>
      <c r="D56" s="1385"/>
      <c r="E56" s="1387"/>
      <c r="F56" s="1387"/>
      <c r="G56" s="58"/>
      <c r="H56" s="58"/>
      <c r="I56" s="154"/>
      <c r="J56" s="58"/>
      <c r="K56" s="1387"/>
      <c r="L56" s="1387"/>
      <c r="M56" s="1387"/>
      <c r="N56" s="1387"/>
      <c r="O56" s="1385"/>
      <c r="P56" s="1387"/>
      <c r="Q56" s="1387"/>
      <c r="R56" s="62"/>
      <c r="S56" s="60"/>
    </row>
    <row r="57" spans="1:19" ht="13.5">
      <c r="A57" s="57"/>
      <c r="B57" s="125"/>
      <c r="C57" s="58"/>
      <c r="D57" s="1385"/>
      <c r="E57" s="1387"/>
      <c r="F57" s="1387"/>
      <c r="G57" s="58"/>
      <c r="H57" s="58"/>
      <c r="I57" s="154"/>
      <c r="J57" s="58"/>
      <c r="K57" s="1387"/>
      <c r="L57" s="1387"/>
      <c r="M57" s="1387"/>
      <c r="N57" s="1387"/>
      <c r="O57" s="1385"/>
      <c r="P57" s="1387"/>
      <c r="Q57" s="1387"/>
      <c r="R57" s="62"/>
      <c r="S57" s="60"/>
    </row>
    <row r="58" spans="1:19" ht="9" customHeight="1">
      <c r="A58" s="1"/>
      <c r="B58" s="2"/>
      <c r="C58" s="3"/>
      <c r="D58" s="1421"/>
      <c r="E58" s="1421"/>
      <c r="F58" s="1421"/>
      <c r="G58" s="3"/>
      <c r="H58" s="3"/>
      <c r="I58" s="152"/>
      <c r="J58" s="3"/>
      <c r="K58" s="1421"/>
      <c r="L58" s="1421"/>
      <c r="M58" s="1421"/>
      <c r="N58" s="1421"/>
      <c r="O58" s="1421"/>
      <c r="P58" s="1421"/>
      <c r="Q58" s="1421"/>
      <c r="R58" s="3"/>
      <c r="S58" s="1"/>
    </row>
    <row r="59" spans="1:19" ht="15.75">
      <c r="A59" s="4"/>
      <c r="B59" s="5"/>
      <c r="C59" s="124" t="s">
        <v>68</v>
      </c>
      <c r="D59" s="1320" t="s">
        <v>554</v>
      </c>
      <c r="E59" s="1321" t="s">
        <v>552</v>
      </c>
      <c r="F59" s="1322" t="s">
        <v>416</v>
      </c>
      <c r="G59" s="407"/>
      <c r="H59" s="10" t="s">
        <v>555</v>
      </c>
      <c r="I59" s="868" t="s">
        <v>555</v>
      </c>
      <c r="J59" s="183"/>
      <c r="K59" s="13">
        <v>2009</v>
      </c>
      <c r="L59" s="1323"/>
      <c r="M59" s="1322" t="s">
        <v>396</v>
      </c>
      <c r="N59" s="1322" t="s">
        <v>382</v>
      </c>
      <c r="O59" s="1320" t="s">
        <v>553</v>
      </c>
      <c r="P59" s="1321" t="s">
        <v>370</v>
      </c>
      <c r="Q59" s="1322" t="s">
        <v>162</v>
      </c>
      <c r="R59" s="670"/>
      <c r="S59" s="4"/>
    </row>
    <row r="60" spans="1:19" ht="15.75">
      <c r="A60" s="1"/>
      <c r="B60" s="6"/>
      <c r="C60" s="1762" t="s">
        <v>379</v>
      </c>
      <c r="D60" s="1320"/>
      <c r="E60" s="1321"/>
      <c r="F60" s="1325"/>
      <c r="G60" s="965"/>
      <c r="H60" s="10" t="s">
        <v>556</v>
      </c>
      <c r="I60" s="966" t="s">
        <v>557</v>
      </c>
      <c r="J60" s="967"/>
      <c r="K60" s="1322"/>
      <c r="L60" s="1326"/>
      <c r="M60" s="1322"/>
      <c r="N60" s="1325"/>
      <c r="O60" s="1320"/>
      <c r="P60" s="1321"/>
      <c r="Q60" s="1325"/>
      <c r="R60" s="14"/>
      <c r="S60" s="1"/>
    </row>
    <row r="61" spans="1:19" ht="13.5">
      <c r="A61" s="1"/>
      <c r="B61" s="6"/>
      <c r="C61" s="14"/>
      <c r="D61" s="1414"/>
      <c r="E61" s="1294"/>
      <c r="F61" s="1261"/>
      <c r="G61" s="14"/>
      <c r="H61" s="460"/>
      <c r="I61" s="417"/>
      <c r="J61" s="14"/>
      <c r="K61" s="1261"/>
      <c r="L61" s="1415"/>
      <c r="M61" s="1261"/>
      <c r="N61" s="1261"/>
      <c r="O61" s="1414"/>
      <c r="P61" s="1294"/>
      <c r="Q61" s="1261"/>
      <c r="R61" s="461"/>
      <c r="S61" s="1"/>
    </row>
    <row r="62" spans="1:19" ht="13.5">
      <c r="A62" s="1"/>
      <c r="B62" s="6"/>
      <c r="C62" s="16" t="s">
        <v>49</v>
      </c>
      <c r="D62" s="1298">
        <f>SUM(E62:F62)</f>
        <v>135</v>
      </c>
      <c r="E62" s="1262">
        <v>68</v>
      </c>
      <c r="F62" s="1255">
        <v>67</v>
      </c>
      <c r="G62" s="14"/>
      <c r="H62" s="941">
        <f aca="true" t="shared" si="6" ref="H62:I65">D62/O62-1</f>
        <v>0.00746268656716409</v>
      </c>
      <c r="I62" s="484">
        <f t="shared" si="6"/>
        <v>0.014925373134328401</v>
      </c>
      <c r="J62" s="14"/>
      <c r="K62" s="1307">
        <f>SUM(M62:N62)+SUM(P62:Q62)</f>
        <v>275</v>
      </c>
      <c r="L62" s="1278"/>
      <c r="M62" s="1280">
        <v>72</v>
      </c>
      <c r="N62" s="1280">
        <v>69</v>
      </c>
      <c r="O62" s="1298">
        <f>SUM(P62:Q62)</f>
        <v>134</v>
      </c>
      <c r="P62" s="1262">
        <v>67</v>
      </c>
      <c r="Q62" s="1255">
        <v>67</v>
      </c>
      <c r="R62" s="433"/>
      <c r="S62" s="1"/>
    </row>
    <row r="63" spans="1:19" ht="13.5">
      <c r="A63" s="1"/>
      <c r="B63" s="6"/>
      <c r="C63" s="16" t="s">
        <v>50</v>
      </c>
      <c r="D63" s="1298">
        <f>SUM(E63:F63)</f>
        <v>21</v>
      </c>
      <c r="E63" s="1262">
        <v>12</v>
      </c>
      <c r="F63" s="1255">
        <v>9</v>
      </c>
      <c r="G63" s="14"/>
      <c r="H63" s="941">
        <f t="shared" si="6"/>
        <v>0.6153846153846154</v>
      </c>
      <c r="I63" s="484">
        <f t="shared" si="6"/>
        <v>0.7142857142857142</v>
      </c>
      <c r="J63" s="14"/>
      <c r="K63" s="1307">
        <f>SUM(M63:N63)+SUM(P63:Q63)</f>
        <v>29</v>
      </c>
      <c r="L63" s="1278"/>
      <c r="M63" s="1280">
        <v>8</v>
      </c>
      <c r="N63" s="1280">
        <v>8</v>
      </c>
      <c r="O63" s="1298">
        <f>SUM(P63:Q63)</f>
        <v>13</v>
      </c>
      <c r="P63" s="1262">
        <v>7</v>
      </c>
      <c r="Q63" s="1255">
        <v>6</v>
      </c>
      <c r="R63" s="433"/>
      <c r="S63" s="1"/>
    </row>
    <row r="64" spans="1:19" ht="13.5">
      <c r="A64" s="1"/>
      <c r="B64" s="6"/>
      <c r="C64" s="16" t="s">
        <v>67</v>
      </c>
      <c r="D64" s="1298">
        <f>SUM(E64:F64)</f>
        <v>4</v>
      </c>
      <c r="E64" s="1262">
        <v>2</v>
      </c>
      <c r="F64" s="1255">
        <v>2</v>
      </c>
      <c r="G64" s="14"/>
      <c r="H64" s="1003">
        <f t="shared" si="6"/>
        <v>0.33333333333333326</v>
      </c>
      <c r="I64" s="595">
        <f t="shared" si="6"/>
        <v>1</v>
      </c>
      <c r="J64" s="14"/>
      <c r="K64" s="1307">
        <f>SUM(M64:N64)+SUM(P64:Q64)</f>
        <v>12</v>
      </c>
      <c r="L64" s="1278"/>
      <c r="M64" s="1280">
        <v>7</v>
      </c>
      <c r="N64" s="1280">
        <v>2</v>
      </c>
      <c r="O64" s="1298">
        <f>SUM(P64:Q64)</f>
        <v>3</v>
      </c>
      <c r="P64" s="1262">
        <v>1</v>
      </c>
      <c r="Q64" s="1255">
        <v>2</v>
      </c>
      <c r="R64" s="433"/>
      <c r="S64" s="1"/>
    </row>
    <row r="65" spans="1:19" ht="14.25">
      <c r="A65" s="17"/>
      <c r="B65" s="18"/>
      <c r="C65" s="18" t="s">
        <v>52</v>
      </c>
      <c r="D65" s="1256">
        <f>SUM(D62:D64)</f>
        <v>160</v>
      </c>
      <c r="E65" s="1257">
        <f>SUM(E62:E64)</f>
        <v>82</v>
      </c>
      <c r="F65" s="1258">
        <f>SUM(F62:F64)</f>
        <v>78</v>
      </c>
      <c r="G65" s="146"/>
      <c r="H65" s="1160">
        <f t="shared" si="6"/>
        <v>0.06666666666666665</v>
      </c>
      <c r="I65" s="1161">
        <f t="shared" si="6"/>
        <v>0.09333333333333327</v>
      </c>
      <c r="J65" s="146"/>
      <c r="K65" s="1258">
        <f>SUM(K62:K64)</f>
        <v>316</v>
      </c>
      <c r="L65" s="1281"/>
      <c r="M65" s="1258">
        <f>SUM(M62:M64)</f>
        <v>87</v>
      </c>
      <c r="N65" s="1258">
        <f>SUM(N62:N64)</f>
        <v>79</v>
      </c>
      <c r="O65" s="1256">
        <f>SUM(O62:O64)</f>
        <v>150</v>
      </c>
      <c r="P65" s="1257">
        <f>SUM(P62:P64)</f>
        <v>75</v>
      </c>
      <c r="Q65" s="1258">
        <f>SUM(Q62:Q64)</f>
        <v>75</v>
      </c>
      <c r="R65" s="435"/>
      <c r="S65" s="17"/>
    </row>
    <row r="66" spans="1:19" ht="13.5">
      <c r="A66" s="1"/>
      <c r="B66" s="6"/>
      <c r="C66" s="14"/>
      <c r="D66" s="1389"/>
      <c r="E66" s="1390"/>
      <c r="F66" s="1391"/>
      <c r="G66" s="14"/>
      <c r="H66" s="454"/>
      <c r="I66" s="456"/>
      <c r="J66" s="14"/>
      <c r="K66" s="1391"/>
      <c r="L66" s="1392"/>
      <c r="M66" s="1391"/>
      <c r="N66" s="1391"/>
      <c r="O66" s="1389"/>
      <c r="P66" s="1390"/>
      <c r="Q66" s="1391"/>
      <c r="R66" s="455"/>
      <c r="S66" s="1"/>
    </row>
    <row r="67" spans="1:19" ht="13.5">
      <c r="A67" s="1"/>
      <c r="B67" s="6"/>
      <c r="C67" s="16" t="s">
        <v>53</v>
      </c>
      <c r="D67" s="1298">
        <f>SUM(E67:F67)</f>
        <v>63</v>
      </c>
      <c r="E67" s="1262">
        <v>32</v>
      </c>
      <c r="F67" s="1255">
        <v>31</v>
      </c>
      <c r="G67" s="14"/>
      <c r="H67" s="941">
        <f aca="true" t="shared" si="7" ref="H67:I71">D67/O67-1</f>
        <v>-0.35051546391752575</v>
      </c>
      <c r="I67" s="484">
        <f t="shared" si="7"/>
        <v>-0.33333333333333337</v>
      </c>
      <c r="J67" s="14"/>
      <c r="K67" s="1307">
        <f>SUM(M67:N67)+SUM(P67:Q67)</f>
        <v>175</v>
      </c>
      <c r="L67" s="1278"/>
      <c r="M67" s="1280">
        <v>29</v>
      </c>
      <c r="N67" s="1280">
        <v>49</v>
      </c>
      <c r="O67" s="1298">
        <f>SUM(P67:Q67)</f>
        <v>97</v>
      </c>
      <c r="P67" s="1262">
        <v>48</v>
      </c>
      <c r="Q67" s="1255">
        <v>49</v>
      </c>
      <c r="R67" s="433"/>
      <c r="S67" s="1"/>
    </row>
    <row r="68" spans="1:19" ht="13.5">
      <c r="A68" s="1"/>
      <c r="B68" s="6"/>
      <c r="C68" s="16" t="s">
        <v>54</v>
      </c>
      <c r="D68" s="1298">
        <f>SUM(E68:F68)</f>
        <v>31</v>
      </c>
      <c r="E68" s="1262">
        <v>16</v>
      </c>
      <c r="F68" s="1255">
        <v>15</v>
      </c>
      <c r="G68" s="14"/>
      <c r="H68" s="941">
        <f t="shared" si="7"/>
        <v>0.4761904761904763</v>
      </c>
      <c r="I68" s="484">
        <f t="shared" si="7"/>
        <v>0.4545454545454546</v>
      </c>
      <c r="J68" s="14"/>
      <c r="K68" s="1307">
        <f>SUM(M68:N68)+SUM(P68:Q68)</f>
        <v>47</v>
      </c>
      <c r="L68" s="1278"/>
      <c r="M68" s="1280">
        <v>14</v>
      </c>
      <c r="N68" s="1280">
        <v>12</v>
      </c>
      <c r="O68" s="1298">
        <f>SUM(P68:Q68)</f>
        <v>21</v>
      </c>
      <c r="P68" s="1262">
        <v>11</v>
      </c>
      <c r="Q68" s="1255">
        <v>10</v>
      </c>
      <c r="R68" s="433"/>
      <c r="S68" s="1"/>
    </row>
    <row r="69" spans="1:19" ht="13.5">
      <c r="A69" s="1"/>
      <c r="B69" s="6"/>
      <c r="C69" s="16" t="s">
        <v>150</v>
      </c>
      <c r="D69" s="1298">
        <f>SUM(E69:F69)</f>
        <v>80</v>
      </c>
      <c r="E69" s="1262">
        <v>43</v>
      </c>
      <c r="F69" s="1255">
        <v>37</v>
      </c>
      <c r="G69" s="14"/>
      <c r="H69" s="941">
        <f t="shared" si="7"/>
        <v>0.26984126984126977</v>
      </c>
      <c r="I69" s="484">
        <f t="shared" si="7"/>
        <v>0.34375</v>
      </c>
      <c r="J69" s="14"/>
      <c r="K69" s="1307">
        <f>SUM(M69:N69)+SUM(P69:Q69)</f>
        <v>132</v>
      </c>
      <c r="L69" s="1278"/>
      <c r="M69" s="1280">
        <v>38</v>
      </c>
      <c r="N69" s="1280">
        <v>31</v>
      </c>
      <c r="O69" s="1298">
        <f>SUM(P69:Q69)</f>
        <v>63</v>
      </c>
      <c r="P69" s="1262">
        <v>32</v>
      </c>
      <c r="Q69" s="1255">
        <v>31</v>
      </c>
      <c r="R69" s="433"/>
      <c r="S69" s="1"/>
    </row>
    <row r="70" spans="1:19" ht="13.5">
      <c r="A70" s="1"/>
      <c r="B70" s="6"/>
      <c r="C70" s="16" t="s">
        <v>499</v>
      </c>
      <c r="D70" s="1298">
        <f>SUM(E70:F70)</f>
        <v>9</v>
      </c>
      <c r="E70" s="1262">
        <v>5</v>
      </c>
      <c r="F70" s="1255">
        <v>4</v>
      </c>
      <c r="G70" s="14"/>
      <c r="H70" s="1003">
        <f t="shared" si="7"/>
        <v>-0.18181818181818177</v>
      </c>
      <c r="I70" s="595">
        <f t="shared" si="7"/>
        <v>0</v>
      </c>
      <c r="J70" s="14"/>
      <c r="K70" s="1307">
        <f>SUM(M70:N70)+SUM(P70:Q70)</f>
        <v>26</v>
      </c>
      <c r="L70" s="1278"/>
      <c r="M70" s="1280">
        <v>9</v>
      </c>
      <c r="N70" s="1280">
        <v>6</v>
      </c>
      <c r="O70" s="1298">
        <f>SUM(P70:Q70)</f>
        <v>11</v>
      </c>
      <c r="P70" s="1262">
        <v>5</v>
      </c>
      <c r="Q70" s="1255">
        <v>6</v>
      </c>
      <c r="R70" s="433"/>
      <c r="S70" s="1"/>
    </row>
    <row r="71" spans="1:22" ht="14.25">
      <c r="A71" s="55"/>
      <c r="B71" s="56"/>
      <c r="C71" s="49" t="s">
        <v>504</v>
      </c>
      <c r="D71" s="1256">
        <f>SUM(D67:D70)</f>
        <v>183</v>
      </c>
      <c r="E71" s="1257">
        <f>SUM(E67:E70)</f>
        <v>96</v>
      </c>
      <c r="F71" s="1258">
        <f>SUM(F67:F70)</f>
        <v>87</v>
      </c>
      <c r="G71" s="1172"/>
      <c r="H71" s="1160">
        <f t="shared" si="7"/>
        <v>-0.046875</v>
      </c>
      <c r="I71" s="1161">
        <f t="shared" si="7"/>
        <v>0</v>
      </c>
      <c r="J71" s="1172"/>
      <c r="K71" s="1258">
        <f>SUM(K67:K70)</f>
        <v>380</v>
      </c>
      <c r="L71" s="1258"/>
      <c r="M71" s="1258">
        <f>SUM(M67:M70)</f>
        <v>90</v>
      </c>
      <c r="N71" s="1258">
        <f>SUM(N67:N70)</f>
        <v>98</v>
      </c>
      <c r="O71" s="1256">
        <f>SUM(O67:O70)</f>
        <v>192</v>
      </c>
      <c r="P71" s="1257">
        <f>SUM(P67:P70)</f>
        <v>96</v>
      </c>
      <c r="Q71" s="1258">
        <f>SUM(Q67:Q70)</f>
        <v>96</v>
      </c>
      <c r="R71" s="667"/>
      <c r="S71" s="55"/>
      <c r="V71" s="145"/>
    </row>
    <row r="72" spans="1:19" ht="14.25">
      <c r="A72" s="55"/>
      <c r="B72" s="56"/>
      <c r="C72" s="49"/>
      <c r="D72" s="1422"/>
      <c r="E72" s="1423"/>
      <c r="F72" s="1309"/>
      <c r="G72" s="177"/>
      <c r="H72" s="445"/>
      <c r="I72" s="668"/>
      <c r="J72" s="177"/>
      <c r="K72" s="1309"/>
      <c r="L72" s="1432"/>
      <c r="M72" s="1309"/>
      <c r="N72" s="1309"/>
      <c r="O72" s="1422"/>
      <c r="P72" s="1423"/>
      <c r="Q72" s="1309"/>
      <c r="R72" s="667"/>
      <c r="S72" s="55"/>
    </row>
    <row r="73" spans="1:19" ht="13.5">
      <c r="A73" s="55"/>
      <c r="B73" s="56"/>
      <c r="C73" s="16" t="s">
        <v>417</v>
      </c>
      <c r="D73" s="1298">
        <f>SUM(E73:F73)</f>
        <v>7</v>
      </c>
      <c r="E73" s="1262">
        <v>4</v>
      </c>
      <c r="F73" s="1255">
        <v>3</v>
      </c>
      <c r="G73" s="14"/>
      <c r="H73" s="941">
        <f aca="true" t="shared" si="8" ref="H73:I77">D73/O73-1</f>
        <v>-0.6111111111111112</v>
      </c>
      <c r="I73" s="484">
        <f t="shared" si="8"/>
        <v>0</v>
      </c>
      <c r="J73" s="14"/>
      <c r="K73" s="1307">
        <f>SUM(M73:N73)+SUM(P73:Q73)</f>
        <v>24</v>
      </c>
      <c r="L73" s="1278"/>
      <c r="M73" s="1280">
        <v>3</v>
      </c>
      <c r="N73" s="1280">
        <v>3</v>
      </c>
      <c r="O73" s="1298">
        <f>SUM(P73:Q73)</f>
        <v>18</v>
      </c>
      <c r="P73" s="1262">
        <v>4</v>
      </c>
      <c r="Q73" s="1255">
        <v>14</v>
      </c>
      <c r="R73" s="667"/>
      <c r="S73" s="55"/>
    </row>
    <row r="74" spans="1:19" ht="13.5">
      <c r="A74" s="55"/>
      <c r="B74" s="56"/>
      <c r="C74" s="16" t="s">
        <v>418</v>
      </c>
      <c r="D74" s="1298">
        <f>SUM(E74:F74)</f>
        <v>26</v>
      </c>
      <c r="E74" s="1262">
        <v>14</v>
      </c>
      <c r="F74" s="1398">
        <v>12</v>
      </c>
      <c r="G74" s="14"/>
      <c r="H74" s="941">
        <f t="shared" si="8"/>
        <v>-0.3157894736842105</v>
      </c>
      <c r="I74" s="484">
        <f t="shared" si="8"/>
        <v>0</v>
      </c>
      <c r="J74" s="14"/>
      <c r="K74" s="1307">
        <f>SUM(M74:N74)+SUM(P74:Q74)</f>
        <v>65</v>
      </c>
      <c r="L74" s="1278"/>
      <c r="M74" s="1399">
        <v>14</v>
      </c>
      <c r="N74" s="1399">
        <v>13</v>
      </c>
      <c r="O74" s="1298">
        <f>SUM(P74:Q74)</f>
        <v>38</v>
      </c>
      <c r="P74" s="1262">
        <v>14</v>
      </c>
      <c r="Q74" s="1398">
        <v>24</v>
      </c>
      <c r="R74" s="667"/>
      <c r="S74" s="55"/>
    </row>
    <row r="75" spans="1:19" ht="13.5">
      <c r="A75" s="55"/>
      <c r="B75" s="56"/>
      <c r="C75" s="16" t="s">
        <v>149</v>
      </c>
      <c r="D75" s="1298">
        <f>SUM(E75:F75)</f>
        <v>0</v>
      </c>
      <c r="E75" s="1262">
        <v>0</v>
      </c>
      <c r="F75" s="1255">
        <v>0</v>
      </c>
      <c r="G75" s="14"/>
      <c r="H75" s="941" t="s">
        <v>589</v>
      </c>
      <c r="I75" s="484">
        <f t="shared" si="8"/>
        <v>-1</v>
      </c>
      <c r="J75" s="14"/>
      <c r="K75" s="1307">
        <f>SUM(M75:N75)+SUM(P75:Q75)</f>
        <v>-1</v>
      </c>
      <c r="L75" s="1278"/>
      <c r="M75" s="1280">
        <v>0</v>
      </c>
      <c r="N75" s="1280">
        <v>-1</v>
      </c>
      <c r="O75" s="1298">
        <f>SUM(P75:Q75)</f>
        <v>0</v>
      </c>
      <c r="P75" s="1262">
        <v>-1</v>
      </c>
      <c r="Q75" s="1255">
        <v>1</v>
      </c>
      <c r="R75" s="667"/>
      <c r="S75" s="55"/>
    </row>
    <row r="76" spans="1:19" s="305" customFormat="1" ht="13.5">
      <c r="A76" s="55"/>
      <c r="B76" s="56"/>
      <c r="C76" s="131" t="s">
        <v>419</v>
      </c>
      <c r="D76" s="1299">
        <f>SUM(E76:F76)</f>
        <v>0</v>
      </c>
      <c r="E76" s="1312">
        <v>0</v>
      </c>
      <c r="F76" s="1301">
        <v>0</v>
      </c>
      <c r="G76" s="186"/>
      <c r="H76" s="1435" t="s">
        <v>589</v>
      </c>
      <c r="I76" s="1436" t="s">
        <v>589</v>
      </c>
      <c r="J76" s="186"/>
      <c r="K76" s="1308">
        <f>SUM(M76:N76)+SUM(P76:Q76)</f>
        <v>0</v>
      </c>
      <c r="L76" s="1401"/>
      <c r="M76" s="1311">
        <v>0</v>
      </c>
      <c r="N76" s="1311">
        <v>0</v>
      </c>
      <c r="O76" s="1299">
        <f>SUM(P76:Q76)</f>
        <v>0</v>
      </c>
      <c r="P76" s="1312">
        <v>0</v>
      </c>
      <c r="Q76" s="1301">
        <v>0</v>
      </c>
      <c r="R76" s="667"/>
      <c r="S76" s="55"/>
    </row>
    <row r="77" spans="1:19" ht="14.25">
      <c r="A77" s="17"/>
      <c r="B77" s="18"/>
      <c r="C77" s="49" t="s">
        <v>352</v>
      </c>
      <c r="D77" s="1256">
        <f>SUM(D67:D70)+SUM(D73:D75)</f>
        <v>216</v>
      </c>
      <c r="E77" s="1257">
        <f>SUM(E67:E70)+SUM(E73:E75)</f>
        <v>114</v>
      </c>
      <c r="F77" s="1258">
        <f>SUM(F67:F70)+SUM(F73:F75)</f>
        <v>102</v>
      </c>
      <c r="G77" s="146"/>
      <c r="H77" s="1160">
        <f t="shared" si="8"/>
        <v>-0.12903225806451613</v>
      </c>
      <c r="I77" s="1161">
        <f t="shared" si="8"/>
        <v>0.008849557522123908</v>
      </c>
      <c r="J77" s="146"/>
      <c r="K77" s="1258">
        <f>SUM(K67:K70)+SUM(K73:K75)</f>
        <v>468</v>
      </c>
      <c r="L77" s="1258"/>
      <c r="M77" s="1258">
        <f>SUM(M67:M70)+SUM(M73:M75)</f>
        <v>107</v>
      </c>
      <c r="N77" s="1258">
        <f>SUM(N67:N70)+SUM(N73:N75)</f>
        <v>113</v>
      </c>
      <c r="O77" s="1256">
        <f>SUM(O67:O70)+SUM(O73:O75)</f>
        <v>248</v>
      </c>
      <c r="P77" s="1257">
        <f>SUM(P67:P70)+SUM(P73:P75)</f>
        <v>113</v>
      </c>
      <c r="Q77" s="1258">
        <f>SUM(Q67:Q70)+SUM(Q73:Q75)</f>
        <v>135</v>
      </c>
      <c r="R77" s="383"/>
      <c r="S77" s="17"/>
    </row>
    <row r="78" spans="1:19" ht="13.5">
      <c r="A78" s="1"/>
      <c r="B78" s="6"/>
      <c r="C78" s="14"/>
      <c r="D78" s="1414"/>
      <c r="E78" s="1390"/>
      <c r="F78" s="1261"/>
      <c r="G78" s="14"/>
      <c r="H78" s="460"/>
      <c r="I78" s="417"/>
      <c r="J78" s="14"/>
      <c r="K78" s="1261"/>
      <c r="L78" s="1261"/>
      <c r="M78" s="1261"/>
      <c r="N78" s="1261"/>
      <c r="O78" s="1414"/>
      <c r="P78" s="1390"/>
      <c r="Q78" s="1261"/>
      <c r="R78" s="433"/>
      <c r="S78" s="1"/>
    </row>
    <row r="79" spans="1:19" ht="14.25">
      <c r="A79" s="17"/>
      <c r="B79" s="18"/>
      <c r="C79" s="18" t="s">
        <v>56</v>
      </c>
      <c r="D79" s="1424">
        <f>SUM(E79:F79)</f>
        <v>2</v>
      </c>
      <c r="E79" s="1405">
        <v>0</v>
      </c>
      <c r="F79" s="1410">
        <v>2</v>
      </c>
      <c r="G79" s="20"/>
      <c r="H79" s="946">
        <f>D79/O79-1</f>
        <v>1</v>
      </c>
      <c r="I79" s="598">
        <f>E79/P79-1</f>
        <v>-1</v>
      </c>
      <c r="J79" s="20"/>
      <c r="K79" s="1407">
        <f>SUM(M79:N79)+SUM(P79:Q79)</f>
        <v>8</v>
      </c>
      <c r="L79" s="1285"/>
      <c r="M79" s="1408">
        <v>6</v>
      </c>
      <c r="N79" s="1411">
        <v>1</v>
      </c>
      <c r="O79" s="1424">
        <f>SUM(P79:Q79)</f>
        <v>1</v>
      </c>
      <c r="P79" s="1405">
        <v>1</v>
      </c>
      <c r="Q79" s="1410">
        <v>0</v>
      </c>
      <c r="R79" s="435"/>
      <c r="S79" s="17"/>
    </row>
    <row r="80" spans="1:19" ht="13.5">
      <c r="A80" s="1"/>
      <c r="B80" s="6"/>
      <c r="C80" s="14"/>
      <c r="D80" s="1425"/>
      <c r="E80" s="1275"/>
      <c r="F80" s="1426"/>
      <c r="G80" s="14"/>
      <c r="H80" s="462"/>
      <c r="I80" s="463"/>
      <c r="J80" s="14"/>
      <c r="K80" s="1426"/>
      <c r="L80" s="1278"/>
      <c r="M80" s="1426"/>
      <c r="N80" s="1426"/>
      <c r="O80" s="1425"/>
      <c r="P80" s="1275"/>
      <c r="Q80" s="1426"/>
      <c r="R80" s="433"/>
      <c r="S80" s="1"/>
    </row>
    <row r="81" spans="1:19" ht="14.25">
      <c r="A81" s="1"/>
      <c r="B81" s="6"/>
      <c r="C81" s="18" t="s">
        <v>73</v>
      </c>
      <c r="D81" s="1413">
        <f>+D65+D77+D79</f>
        <v>378</v>
      </c>
      <c r="E81" s="1376">
        <f>+E65+E77+E79</f>
        <v>196</v>
      </c>
      <c r="F81" s="1377">
        <f>F65+F77+F79</f>
        <v>182</v>
      </c>
      <c r="G81" s="1175"/>
      <c r="H81" s="992">
        <f>D81/O81-1</f>
        <v>-0.052631578947368474</v>
      </c>
      <c r="I81" s="507">
        <f>E81/P81-1</f>
        <v>0.03703703703703698</v>
      </c>
      <c r="J81" s="146"/>
      <c r="K81" s="1378">
        <f>K65+K77+K79</f>
        <v>792</v>
      </c>
      <c r="L81" s="1281"/>
      <c r="M81" s="1379">
        <f>M65+M77+M79</f>
        <v>200</v>
      </c>
      <c r="N81" s="1380">
        <f>N65+N77+N79</f>
        <v>193</v>
      </c>
      <c r="O81" s="1413">
        <f>O65+O77+O79</f>
        <v>399</v>
      </c>
      <c r="P81" s="1376">
        <f>P65+P77+P79</f>
        <v>189</v>
      </c>
      <c r="Q81" s="1377">
        <f>Q65+Q77+Q79</f>
        <v>210</v>
      </c>
      <c r="R81" s="383"/>
      <c r="S81" s="1"/>
    </row>
    <row r="82" spans="1:19" ht="14.25">
      <c r="A82" s="1"/>
      <c r="B82" s="6"/>
      <c r="C82" s="138"/>
      <c r="D82" s="1414"/>
      <c r="E82" s="1390"/>
      <c r="F82" s="1261"/>
      <c r="G82" s="20"/>
      <c r="H82" s="460"/>
      <c r="I82" s="420"/>
      <c r="J82" s="20"/>
      <c r="K82" s="1261"/>
      <c r="L82" s="1261"/>
      <c r="M82" s="1261"/>
      <c r="N82" s="1261"/>
      <c r="O82" s="1414"/>
      <c r="P82" s="1390"/>
      <c r="Q82" s="1261"/>
      <c r="R82" s="433"/>
      <c r="S82" s="1"/>
    </row>
    <row r="83" spans="1:19" ht="9" customHeight="1">
      <c r="A83" s="1"/>
      <c r="B83" s="2"/>
      <c r="C83" s="3"/>
      <c r="D83" s="1421"/>
      <c r="E83" s="1421"/>
      <c r="F83" s="1421"/>
      <c r="G83" s="3"/>
      <c r="H83" s="3"/>
      <c r="I83" s="152"/>
      <c r="J83" s="3"/>
      <c r="K83" s="1421"/>
      <c r="L83" s="1421"/>
      <c r="M83" s="1421"/>
      <c r="N83" s="1421"/>
      <c r="O83" s="1421"/>
      <c r="P83" s="1421"/>
      <c r="Q83" s="1421"/>
      <c r="R83" s="3"/>
      <c r="S83" s="1"/>
    </row>
    <row r="84" spans="1:19" s="230" customFormat="1" ht="13.5" customHeight="1">
      <c r="A84" s="396"/>
      <c r="B84" s="125" t="s">
        <v>142</v>
      </c>
      <c r="C84" s="58"/>
      <c r="D84" s="1385"/>
      <c r="E84" s="1386"/>
      <c r="F84" s="1387"/>
      <c r="G84" s="396"/>
      <c r="H84" s="58"/>
      <c r="I84" s="395"/>
      <c r="J84" s="396"/>
      <c r="K84" s="1387"/>
      <c r="L84" s="1388"/>
      <c r="M84" s="1387"/>
      <c r="N84" s="1387"/>
      <c r="O84" s="1385"/>
      <c r="P84" s="1386"/>
      <c r="Q84" s="1387"/>
      <c r="R84" s="125"/>
      <c r="S84" s="125"/>
    </row>
    <row r="85" spans="1:19" s="147" customFormat="1" ht="12.75">
      <c r="A85" s="133"/>
      <c r="B85" s="125"/>
      <c r="C85" s="133"/>
      <c r="D85" s="1388"/>
      <c r="E85" s="1386"/>
      <c r="F85" s="1386"/>
      <c r="G85" s="133"/>
      <c r="H85" s="133"/>
      <c r="I85" s="382"/>
      <c r="J85" s="133"/>
      <c r="K85" s="1386"/>
      <c r="L85" s="1386"/>
      <c r="M85" s="1386"/>
      <c r="N85" s="1386"/>
      <c r="O85" s="1388"/>
      <c r="P85" s="1386"/>
      <c r="Q85" s="1386"/>
      <c r="R85" s="133"/>
      <c r="S85" s="133"/>
    </row>
    <row r="86" spans="1:19" ht="12.75">
      <c r="A86" s="128"/>
      <c r="B86" s="128"/>
      <c r="C86" s="128"/>
      <c r="D86" s="1430"/>
      <c r="E86" s="1431"/>
      <c r="F86" s="1431"/>
      <c r="G86" s="128"/>
      <c r="H86" s="128"/>
      <c r="I86" s="389"/>
      <c r="J86" s="128"/>
      <c r="K86" s="1431"/>
      <c r="L86" s="1431"/>
      <c r="M86" s="1431"/>
      <c r="N86" s="1431"/>
      <c r="O86" s="1430"/>
      <c r="P86" s="1431"/>
      <c r="Q86" s="1431"/>
      <c r="R86" s="128"/>
      <c r="S86" s="128"/>
    </row>
  </sheetData>
  <sheetProtection password="8355" sheet="1"/>
  <printOptions horizontalCentered="1"/>
  <pageMargins left="0.75" right="0.75" top="1" bottom="1" header="0.5" footer="0.5"/>
  <pageSetup fitToHeight="1" fitToWidth="1" horizontalDpi="600" verticalDpi="600" orientation="portrait" paperSize="9" scale="57" r:id="rId1"/>
  <headerFooter alignWithMargins="0">
    <oddFooter>&amp;L&amp;8KPN Investor Relations&amp;C&amp;8&amp;A&amp;R&amp;8Q2 2010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8"/>
  <sheetViews>
    <sheetView view="pageBreakPreview" zoomScale="85" zoomScaleSheetLayoutView="85" zoomScalePageLayoutView="0" workbookViewId="0" topLeftCell="A1">
      <selection activeCell="A1" sqref="A1"/>
    </sheetView>
  </sheetViews>
  <sheetFormatPr defaultColWidth="9.140625" defaultRowHeight="12.75"/>
  <cols>
    <col min="1" max="1" width="1.28515625" style="126" customWidth="1"/>
    <col min="2" max="2" width="1.8515625" style="126" customWidth="1"/>
    <col min="3" max="3" width="44.7109375" style="126" bestFit="1" customWidth="1"/>
    <col min="4" max="4" width="8.7109375" style="145" customWidth="1"/>
    <col min="5" max="6" width="8.7109375" style="126" customWidth="1"/>
    <col min="7" max="7" width="1.7109375" style="126" customWidth="1"/>
    <col min="8" max="8" width="8.7109375" style="126" customWidth="1"/>
    <col min="9" max="9" width="8.7109375" style="161" customWidth="1"/>
    <col min="10" max="10" width="1.7109375" style="126" customWidth="1"/>
    <col min="11" max="11" width="8.7109375" style="126" customWidth="1"/>
    <col min="12" max="12" width="1.7109375" style="126" customWidth="1"/>
    <col min="13" max="14" width="8.7109375" style="126" customWidth="1"/>
    <col min="15" max="15" width="8.7109375" style="145" customWidth="1"/>
    <col min="16" max="17" width="8.7109375" style="126" customWidth="1"/>
    <col min="18" max="18" width="1.7109375" style="126" customWidth="1"/>
    <col min="19" max="19" width="1.28515625" style="126" customWidth="1"/>
    <col min="20" max="16384" width="9.140625" style="126" customWidth="1"/>
  </cols>
  <sheetData>
    <row r="1" spans="1:19" ht="9" customHeight="1">
      <c r="A1" s="1" t="s">
        <v>391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1"/>
    </row>
    <row r="2" spans="1:19" ht="15.75">
      <c r="A2" s="4"/>
      <c r="B2" s="5"/>
      <c r="C2" s="124" t="s">
        <v>68</v>
      </c>
      <c r="D2" s="10" t="s">
        <v>554</v>
      </c>
      <c r="E2" s="162" t="s">
        <v>552</v>
      </c>
      <c r="F2" s="13" t="s">
        <v>416</v>
      </c>
      <c r="G2" s="407"/>
      <c r="H2" s="10" t="s">
        <v>555</v>
      </c>
      <c r="I2" s="868" t="s">
        <v>555</v>
      </c>
      <c r="J2" s="407"/>
      <c r="K2" s="13">
        <v>2009</v>
      </c>
      <c r="L2" s="407"/>
      <c r="M2" s="13" t="s">
        <v>396</v>
      </c>
      <c r="N2" s="13" t="s">
        <v>382</v>
      </c>
      <c r="O2" s="10" t="s">
        <v>553</v>
      </c>
      <c r="P2" s="162" t="s">
        <v>370</v>
      </c>
      <c r="Q2" s="13" t="s">
        <v>162</v>
      </c>
      <c r="R2" s="670"/>
      <c r="S2" s="4"/>
    </row>
    <row r="3" spans="1:19" ht="14.25">
      <c r="A3" s="1"/>
      <c r="B3" s="6"/>
      <c r="C3" s="1762" t="s">
        <v>12</v>
      </c>
      <c r="D3" s="10"/>
      <c r="E3" s="162"/>
      <c r="F3" s="14"/>
      <c r="G3" s="208"/>
      <c r="H3" s="10" t="s">
        <v>556</v>
      </c>
      <c r="I3" s="869" t="s">
        <v>557</v>
      </c>
      <c r="J3" s="208"/>
      <c r="K3" s="13"/>
      <c r="L3" s="208"/>
      <c r="M3" s="13"/>
      <c r="N3" s="14"/>
      <c r="O3" s="10"/>
      <c r="P3" s="162"/>
      <c r="Q3" s="14"/>
      <c r="R3" s="14"/>
      <c r="S3" s="1"/>
    </row>
    <row r="4" spans="1:19" ht="13.5">
      <c r="A4" s="1"/>
      <c r="B4" s="6"/>
      <c r="C4" s="14"/>
      <c r="D4" s="46"/>
      <c r="E4" s="169"/>
      <c r="F4" s="45"/>
      <c r="G4" s="173"/>
      <c r="H4" s="46"/>
      <c r="I4" s="156"/>
      <c r="J4" s="173"/>
      <c r="K4" s="45"/>
      <c r="L4" s="173"/>
      <c r="M4" s="45"/>
      <c r="N4" s="45"/>
      <c r="O4" s="46"/>
      <c r="P4" s="169"/>
      <c r="Q4" s="45"/>
      <c r="R4" s="173"/>
      <c r="S4" s="1"/>
    </row>
    <row r="5" spans="1:19" ht="13.5">
      <c r="A5" s="1"/>
      <c r="B5" s="6"/>
      <c r="C5" s="16" t="s">
        <v>49</v>
      </c>
      <c r="D5" s="1298">
        <f>SUM(E5:F5)</f>
        <v>354</v>
      </c>
      <c r="E5" s="1262">
        <f>Revenues!E5-Expenses!E5</f>
        <v>187</v>
      </c>
      <c r="F5" s="1255">
        <f>Revenues!F5-Expenses!F5</f>
        <v>167</v>
      </c>
      <c r="G5" s="429"/>
      <c r="H5" s="941">
        <f aca="true" t="shared" si="0" ref="H5:I8">D5/O5-1</f>
        <v>0.120253164556962</v>
      </c>
      <c r="I5" s="484">
        <f t="shared" si="0"/>
        <v>0.14723926380368102</v>
      </c>
      <c r="J5" s="429"/>
      <c r="K5" s="1307">
        <f>SUM(M5:N5)+SUM(P5:Q5)</f>
        <v>645</v>
      </c>
      <c r="L5" s="1278"/>
      <c r="M5" s="1280">
        <f>Revenues!M5-Expenses!M5</f>
        <v>154</v>
      </c>
      <c r="N5" s="1280">
        <f>Revenues!N5-Expenses!N5</f>
        <v>175</v>
      </c>
      <c r="O5" s="1298">
        <f>SUM(P5:Q5)</f>
        <v>316</v>
      </c>
      <c r="P5" s="1262">
        <f>Revenues!P5-Expenses!P5</f>
        <v>163</v>
      </c>
      <c r="Q5" s="1255">
        <f>Revenues!Q5-Expenses!Q5</f>
        <v>153</v>
      </c>
      <c r="R5" s="433"/>
      <c r="S5" s="1"/>
    </row>
    <row r="6" spans="1:19" ht="13.5">
      <c r="A6" s="1"/>
      <c r="B6" s="6"/>
      <c r="C6" s="16" t="s">
        <v>50</v>
      </c>
      <c r="D6" s="1298">
        <f>SUM(E6:F6)</f>
        <v>88</v>
      </c>
      <c r="E6" s="1262">
        <f>Revenues!E6-Expenses!E6</f>
        <v>50</v>
      </c>
      <c r="F6" s="1255">
        <f>Revenues!F6-Expenses!F6</f>
        <v>38</v>
      </c>
      <c r="G6" s="429"/>
      <c r="H6" s="941">
        <f t="shared" si="0"/>
        <v>0.375</v>
      </c>
      <c r="I6" s="484">
        <f t="shared" si="0"/>
        <v>0.3513513513513513</v>
      </c>
      <c r="J6" s="429"/>
      <c r="K6" s="1307">
        <f>SUM(M6:N6)+SUM(P6:Q6)</f>
        <v>124</v>
      </c>
      <c r="L6" s="1278"/>
      <c r="M6" s="1280">
        <f>Revenues!M6-Expenses!M6</f>
        <v>29</v>
      </c>
      <c r="N6" s="1280">
        <f>Revenues!N6-Expenses!N6</f>
        <v>31</v>
      </c>
      <c r="O6" s="1298">
        <f>SUM(P6:Q6)</f>
        <v>64</v>
      </c>
      <c r="P6" s="1262">
        <f>Revenues!P6-Expenses!P6</f>
        <v>37</v>
      </c>
      <c r="Q6" s="1255">
        <f>Revenues!Q6-Expenses!Q6</f>
        <v>27</v>
      </c>
      <c r="R6" s="433"/>
      <c r="S6" s="1"/>
    </row>
    <row r="7" spans="1:20" ht="13.5">
      <c r="A7" s="1"/>
      <c r="B7" s="6"/>
      <c r="C7" s="16" t="s">
        <v>67</v>
      </c>
      <c r="D7" s="1298">
        <f>SUM(E7:F7)</f>
        <v>-12</v>
      </c>
      <c r="E7" s="1262">
        <f>Revenues!E7-Expenses!E7</f>
        <v>-5</v>
      </c>
      <c r="F7" s="1255">
        <f>Revenues!F7-Expenses!F7</f>
        <v>-7</v>
      </c>
      <c r="G7" s="429"/>
      <c r="H7" s="1003">
        <f t="shared" si="0"/>
        <v>-0.5862068965517242</v>
      </c>
      <c r="I7" s="595">
        <f t="shared" si="0"/>
        <v>-0.5833333333333333</v>
      </c>
      <c r="J7" s="429"/>
      <c r="K7" s="1307">
        <f>SUM(M7:N7)+SUM(P7:Q7)</f>
        <v>-52</v>
      </c>
      <c r="L7" s="1278"/>
      <c r="M7" s="1280">
        <f>Revenues!M7-Expenses!M7</f>
        <v>-15</v>
      </c>
      <c r="N7" s="1280">
        <f>Revenues!N7-Expenses!N7</f>
        <v>-8</v>
      </c>
      <c r="O7" s="1298">
        <f>SUM(P7:Q7)</f>
        <v>-29</v>
      </c>
      <c r="P7" s="1262">
        <f>Revenues!P7-Expenses!P7</f>
        <v>-12</v>
      </c>
      <c r="Q7" s="1255">
        <f>Revenues!Q7-Expenses!Q7</f>
        <v>-17</v>
      </c>
      <c r="R7" s="433"/>
      <c r="S7" s="1"/>
      <c r="T7" s="844"/>
    </row>
    <row r="8" spans="1:19" ht="14.25">
      <c r="A8" s="17"/>
      <c r="B8" s="18"/>
      <c r="C8" s="18" t="s">
        <v>52</v>
      </c>
      <c r="D8" s="1256">
        <f>SUM(D5:D7)</f>
        <v>430</v>
      </c>
      <c r="E8" s="1257">
        <f>SUM(E5:E7)</f>
        <v>232</v>
      </c>
      <c r="F8" s="1258">
        <f>SUM(F5:F7)</f>
        <v>198</v>
      </c>
      <c r="G8" s="431"/>
      <c r="H8" s="1160">
        <f t="shared" si="0"/>
        <v>0.225071225071225</v>
      </c>
      <c r="I8" s="1161">
        <f t="shared" si="0"/>
        <v>0.23404255319148937</v>
      </c>
      <c r="J8" s="431"/>
      <c r="K8" s="1258">
        <f>SUM(K5:K7)</f>
        <v>717</v>
      </c>
      <c r="L8" s="1281"/>
      <c r="M8" s="1258">
        <f>SUM(M5:M7)</f>
        <v>168</v>
      </c>
      <c r="N8" s="1258">
        <f>SUM(N5:N7)</f>
        <v>198</v>
      </c>
      <c r="O8" s="1256">
        <f>SUM(O5:O7)</f>
        <v>351</v>
      </c>
      <c r="P8" s="1257">
        <f>SUM(P5:P7)</f>
        <v>188</v>
      </c>
      <c r="Q8" s="1258">
        <f>SUM(Q5:Q7)</f>
        <v>163</v>
      </c>
      <c r="R8" s="435"/>
      <c r="S8" s="17"/>
    </row>
    <row r="9" spans="1:19" ht="13.5">
      <c r="A9" s="1"/>
      <c r="B9" s="6"/>
      <c r="C9" s="14"/>
      <c r="D9" s="1389"/>
      <c r="E9" s="1437"/>
      <c r="F9" s="1391"/>
      <c r="G9" s="455"/>
      <c r="H9" s="454"/>
      <c r="I9" s="456"/>
      <c r="J9" s="455"/>
      <c r="K9" s="1391"/>
      <c r="L9" s="1392"/>
      <c r="M9" s="1391"/>
      <c r="N9" s="1391"/>
      <c r="O9" s="1389"/>
      <c r="P9" s="1437"/>
      <c r="Q9" s="1391"/>
      <c r="R9" s="455"/>
      <c r="S9" s="1"/>
    </row>
    <row r="10" spans="1:19" ht="13.5">
      <c r="A10" s="1"/>
      <c r="B10" s="6"/>
      <c r="C10" s="16" t="s">
        <v>53</v>
      </c>
      <c r="D10" s="1298">
        <f>SUM(E10:F10)</f>
        <v>437</v>
      </c>
      <c r="E10" s="1262">
        <f>Revenues!E10-Expenses!E10</f>
        <v>231</v>
      </c>
      <c r="F10" s="1255">
        <f>Revenues!F10-Expenses!F10</f>
        <v>206</v>
      </c>
      <c r="G10" s="429"/>
      <c r="H10" s="941">
        <f aca="true" t="shared" si="1" ref="H10:I14">D10/O10-1</f>
        <v>0.18428184281842808</v>
      </c>
      <c r="I10" s="484">
        <f t="shared" si="1"/>
        <v>0.13793103448275867</v>
      </c>
      <c r="J10" s="429"/>
      <c r="K10" s="1307">
        <f>SUM(M10:N10)+SUM(P10:Q10)</f>
        <v>742</v>
      </c>
      <c r="L10" s="1278"/>
      <c r="M10" s="1280">
        <f>Revenues!M10-Expenses!M10</f>
        <v>183</v>
      </c>
      <c r="N10" s="1280">
        <f>Revenues!N10-Expenses!N10</f>
        <v>190</v>
      </c>
      <c r="O10" s="1298">
        <f>SUM(P10:Q10)</f>
        <v>369</v>
      </c>
      <c r="P10" s="1262">
        <f>Revenues!P10-Expenses!P10</f>
        <v>203</v>
      </c>
      <c r="Q10" s="1255">
        <f>Revenues!Q10-Expenses!Q10</f>
        <v>166</v>
      </c>
      <c r="R10" s="433"/>
      <c r="S10" s="1"/>
    </row>
    <row r="11" spans="1:19" ht="13.5">
      <c r="A11" s="1"/>
      <c r="B11" s="6"/>
      <c r="C11" s="16" t="s">
        <v>54</v>
      </c>
      <c r="D11" s="1298">
        <f>SUM(E11:F11)</f>
        <v>374</v>
      </c>
      <c r="E11" s="1262">
        <f>Revenues!E11-Expenses!E11</f>
        <v>174</v>
      </c>
      <c r="F11" s="1255">
        <f>Revenues!F11-Expenses!F11</f>
        <v>200</v>
      </c>
      <c r="G11" s="429"/>
      <c r="H11" s="941">
        <f t="shared" si="1"/>
        <v>0.016304347826086918</v>
      </c>
      <c r="I11" s="484">
        <f t="shared" si="1"/>
        <v>-0.08900523560209428</v>
      </c>
      <c r="J11" s="429"/>
      <c r="K11" s="1307">
        <f>SUM(M11:N11)+SUM(P11:Q11)</f>
        <v>713</v>
      </c>
      <c r="L11" s="1278"/>
      <c r="M11" s="1280">
        <f>Revenues!M11-Expenses!M11</f>
        <v>173</v>
      </c>
      <c r="N11" s="1280">
        <f>Revenues!N11-Expenses!N11</f>
        <v>172</v>
      </c>
      <c r="O11" s="1298">
        <f>SUM(P11:Q11)</f>
        <v>368</v>
      </c>
      <c r="P11" s="1262">
        <f>Revenues!P11-Expenses!P11</f>
        <v>191</v>
      </c>
      <c r="Q11" s="1255">
        <f>Revenues!Q11-Expenses!Q11</f>
        <v>177</v>
      </c>
      <c r="R11" s="433"/>
      <c r="S11" s="1"/>
    </row>
    <row r="12" spans="1:19" ht="13.5">
      <c r="A12" s="1"/>
      <c r="B12" s="6"/>
      <c r="C12" s="16" t="s">
        <v>150</v>
      </c>
      <c r="D12" s="1298">
        <f>SUM(E12:F12)</f>
        <v>419</v>
      </c>
      <c r="E12" s="1262">
        <f>Revenues!E12-Expenses!E12</f>
        <v>205</v>
      </c>
      <c r="F12" s="1255">
        <f>Revenues!F12-Expenses!F12</f>
        <v>214</v>
      </c>
      <c r="G12" s="429"/>
      <c r="H12" s="941">
        <f t="shared" si="1"/>
        <v>-0.0210280373831776</v>
      </c>
      <c r="I12" s="484">
        <f t="shared" si="1"/>
        <v>-0.023809523809523836</v>
      </c>
      <c r="J12" s="429"/>
      <c r="K12" s="1307">
        <f>SUM(M12:N12)+SUM(P12:Q12)</f>
        <v>850</v>
      </c>
      <c r="L12" s="1278"/>
      <c r="M12" s="1280">
        <f>Revenues!M12-Expenses!M12</f>
        <v>209</v>
      </c>
      <c r="N12" s="1280">
        <f>Revenues!N12-Expenses!N12</f>
        <v>213</v>
      </c>
      <c r="O12" s="1298">
        <f>SUM(P12:Q12)</f>
        <v>428</v>
      </c>
      <c r="P12" s="1262">
        <f>Revenues!P12-Expenses!P12</f>
        <v>210</v>
      </c>
      <c r="Q12" s="1255">
        <f>Revenues!Q12-Expenses!Q12</f>
        <v>218</v>
      </c>
      <c r="R12" s="433"/>
      <c r="S12" s="1"/>
    </row>
    <row r="13" spans="1:19" ht="13.5">
      <c r="A13" s="1"/>
      <c r="B13" s="6"/>
      <c r="C13" s="16" t="s">
        <v>500</v>
      </c>
      <c r="D13" s="1298">
        <f>SUM(E13:F13)</f>
        <v>-3</v>
      </c>
      <c r="E13" s="1262">
        <f>Revenues!E13-Expenses!E13</f>
        <v>0</v>
      </c>
      <c r="F13" s="1255">
        <f>Revenues!F13-Expenses!F13</f>
        <v>-3</v>
      </c>
      <c r="G13" s="429"/>
      <c r="H13" s="1003">
        <f t="shared" si="1"/>
        <v>-0.875</v>
      </c>
      <c r="I13" s="595">
        <f t="shared" si="1"/>
        <v>-1</v>
      </c>
      <c r="J13" s="429"/>
      <c r="K13" s="1307">
        <f>SUM(M13:N13)+SUM(P13:Q13)</f>
        <v>-31</v>
      </c>
      <c r="L13" s="1278"/>
      <c r="M13" s="1280">
        <f>Revenues!M13-Expenses!M13</f>
        <v>-3</v>
      </c>
      <c r="N13" s="1280">
        <f>Revenues!N13-Expenses!N13</f>
        <v>-4</v>
      </c>
      <c r="O13" s="1298">
        <f>SUM(P13:Q13)</f>
        <v>-24</v>
      </c>
      <c r="P13" s="1262">
        <f>Revenues!P13-Expenses!P13</f>
        <v>-13</v>
      </c>
      <c r="Q13" s="1255">
        <f>Revenues!Q13-Expenses!Q13</f>
        <v>-11</v>
      </c>
      <c r="R13" s="433"/>
      <c r="S13" s="1"/>
    </row>
    <row r="14" spans="1:22" ht="14.25">
      <c r="A14" s="55"/>
      <c r="B14" s="56"/>
      <c r="C14" s="49" t="s">
        <v>504</v>
      </c>
      <c r="D14" s="1256">
        <f>SUM(D10:D13)</f>
        <v>1227</v>
      </c>
      <c r="E14" s="1257">
        <f>SUM(E10:E13)</f>
        <v>610</v>
      </c>
      <c r="F14" s="1258">
        <f>SUM(F10:F13)</f>
        <v>617</v>
      </c>
      <c r="G14" s="1172"/>
      <c r="H14" s="1160">
        <f t="shared" si="1"/>
        <v>0.07537248028045584</v>
      </c>
      <c r="I14" s="1161">
        <f t="shared" si="1"/>
        <v>0.0321489001692048</v>
      </c>
      <c r="J14" s="1172"/>
      <c r="K14" s="1258">
        <f>SUM(K10:K13)</f>
        <v>2274</v>
      </c>
      <c r="L14" s="1258"/>
      <c r="M14" s="1258">
        <f>SUM(M10:M13)</f>
        <v>562</v>
      </c>
      <c r="N14" s="1258">
        <f>SUM(N10:N13)</f>
        <v>571</v>
      </c>
      <c r="O14" s="1256">
        <f>SUM(O10:O13)</f>
        <v>1141</v>
      </c>
      <c r="P14" s="1257">
        <f>SUM(P10:P13)</f>
        <v>591</v>
      </c>
      <c r="Q14" s="1258">
        <f>SUM(Q10:Q13)</f>
        <v>550</v>
      </c>
      <c r="R14" s="667"/>
      <c r="S14" s="55"/>
      <c r="V14" s="145"/>
    </row>
    <row r="15" spans="1:19" ht="14.25">
      <c r="A15" s="55"/>
      <c r="B15" s="56"/>
      <c r="C15" s="49"/>
      <c r="D15" s="1422"/>
      <c r="E15" s="1423"/>
      <c r="F15" s="1309"/>
      <c r="G15" s="177"/>
      <c r="H15" s="445"/>
      <c r="I15" s="668"/>
      <c r="J15" s="177"/>
      <c r="K15" s="1309"/>
      <c r="L15" s="1432"/>
      <c r="M15" s="1309"/>
      <c r="N15" s="1309"/>
      <c r="O15" s="1422"/>
      <c r="P15" s="1423"/>
      <c r="Q15" s="1309"/>
      <c r="R15" s="667"/>
      <c r="S15" s="55"/>
    </row>
    <row r="16" spans="1:19" ht="13.5">
      <c r="A16" s="1"/>
      <c r="B16" s="6"/>
      <c r="C16" s="16" t="s">
        <v>417</v>
      </c>
      <c r="D16" s="1298">
        <f>SUM(E16:F16)</f>
        <v>4</v>
      </c>
      <c r="E16" s="1262">
        <f>Revenues!E16-Expenses!E16</f>
        <v>3</v>
      </c>
      <c r="F16" s="1255">
        <f>Revenues!F16-Expenses!F16</f>
        <v>1</v>
      </c>
      <c r="G16" s="429"/>
      <c r="H16" s="941" t="s">
        <v>589</v>
      </c>
      <c r="I16" s="484" t="s">
        <v>589</v>
      </c>
      <c r="J16" s="429"/>
      <c r="K16" s="1307">
        <f>SUM(M16:N16)+SUM(P16:Q16)</f>
        <v>-15</v>
      </c>
      <c r="L16" s="1278"/>
      <c r="M16" s="1280">
        <f>Revenues!M16-Expenses!M16</f>
        <v>1</v>
      </c>
      <c r="N16" s="1280">
        <f>Revenues!N16-Expenses!N16</f>
        <v>-5</v>
      </c>
      <c r="O16" s="1298">
        <f>SUM(P16:Q16)</f>
        <v>-11</v>
      </c>
      <c r="P16" s="1262">
        <f>Revenues!P16-Expenses!P16</f>
        <v>-1</v>
      </c>
      <c r="Q16" s="1255">
        <f>Revenues!Q16-Expenses!Q16</f>
        <v>-10</v>
      </c>
      <c r="R16" s="667"/>
      <c r="S16" s="1"/>
    </row>
    <row r="17" spans="1:19" ht="13.5">
      <c r="A17" s="1"/>
      <c r="B17" s="6"/>
      <c r="C17" s="16" t="s">
        <v>418</v>
      </c>
      <c r="D17" s="1298">
        <f>SUM(E17:F17)</f>
        <v>-6</v>
      </c>
      <c r="E17" s="1262">
        <f>Revenues!E17-Expenses!E17</f>
        <v>1</v>
      </c>
      <c r="F17" s="1398">
        <f>Revenues!F17-Expenses!F17</f>
        <v>-7</v>
      </c>
      <c r="G17" s="429"/>
      <c r="H17" s="941">
        <f aca="true" t="shared" si="2" ref="H17:I20">D17/O17-1</f>
        <v>-0.9310344827586207</v>
      </c>
      <c r="I17" s="484" t="s">
        <v>589</v>
      </c>
      <c r="J17" s="429"/>
      <c r="K17" s="1307">
        <f>SUM(M17:N17)+SUM(P17:Q17)</f>
        <v>-90</v>
      </c>
      <c r="L17" s="1278"/>
      <c r="M17" s="1399">
        <f>Revenues!M17-Expenses!M17</f>
        <v>1</v>
      </c>
      <c r="N17" s="1399">
        <f>Revenues!N17-Expenses!N17</f>
        <v>-4</v>
      </c>
      <c r="O17" s="1298">
        <f>SUM(P17:Q17)</f>
        <v>-87</v>
      </c>
      <c r="P17" s="1262">
        <f>Revenues!P17-Expenses!P17</f>
        <v>-28</v>
      </c>
      <c r="Q17" s="1398">
        <f>Revenues!Q17-Expenses!Q17</f>
        <v>-59</v>
      </c>
      <c r="R17" s="667"/>
      <c r="S17" s="1"/>
    </row>
    <row r="18" spans="1:19" ht="13.5">
      <c r="A18" s="1"/>
      <c r="B18" s="6"/>
      <c r="C18" s="16" t="s">
        <v>501</v>
      </c>
      <c r="D18" s="1298">
        <f>SUM(E18:F18)</f>
        <v>2</v>
      </c>
      <c r="E18" s="1262">
        <f>Revenues!E18-Expenses!E18</f>
        <v>1</v>
      </c>
      <c r="F18" s="1255">
        <f>Revenues!F18-Expenses!F18</f>
        <v>1</v>
      </c>
      <c r="G18" s="429"/>
      <c r="H18" s="941">
        <f t="shared" si="2"/>
        <v>-0.5</v>
      </c>
      <c r="I18" s="484">
        <f t="shared" si="2"/>
        <v>-0.5</v>
      </c>
      <c r="J18" s="429"/>
      <c r="K18" s="1307">
        <f>SUM(M18:N18)+SUM(P18:Q18)</f>
        <v>26</v>
      </c>
      <c r="L18" s="1278"/>
      <c r="M18" s="1280">
        <f>Revenues!M18-Expenses!M18</f>
        <v>18</v>
      </c>
      <c r="N18" s="1280">
        <f>Revenues!N18-Expenses!N18</f>
        <v>4</v>
      </c>
      <c r="O18" s="1298">
        <f>SUM(P18:Q18)</f>
        <v>4</v>
      </c>
      <c r="P18" s="1262">
        <f>Revenues!P18-Expenses!P18</f>
        <v>2</v>
      </c>
      <c r="Q18" s="1255">
        <f>Revenues!Q18-Expenses!Q18</f>
        <v>2</v>
      </c>
      <c r="R18" s="667"/>
      <c r="S18" s="1"/>
    </row>
    <row r="19" spans="1:19" s="305" customFormat="1" ht="13.5">
      <c r="A19" s="55"/>
      <c r="B19" s="56"/>
      <c r="C19" s="131" t="s">
        <v>419</v>
      </c>
      <c r="D19" s="1299">
        <f>SUM(E19:F19)</f>
        <v>2</v>
      </c>
      <c r="E19" s="1312">
        <f>Revenues!E19-Expenses!E19</f>
        <v>2</v>
      </c>
      <c r="F19" s="1301">
        <f>Revenues!F19-Expenses!F19</f>
        <v>0</v>
      </c>
      <c r="G19" s="457"/>
      <c r="H19" s="1435">
        <f t="shared" si="2"/>
        <v>-0.5</v>
      </c>
      <c r="I19" s="1436">
        <f t="shared" si="2"/>
        <v>1</v>
      </c>
      <c r="J19" s="457"/>
      <c r="K19" s="1308">
        <f>SUM(M19:N19)+SUM(P19:Q19)</f>
        <v>27</v>
      </c>
      <c r="L19" s="1401"/>
      <c r="M19" s="1311">
        <f>Revenues!M19-Expenses!M19</f>
        <v>19</v>
      </c>
      <c r="N19" s="1311">
        <f>Revenues!N19-Expenses!N19</f>
        <v>4</v>
      </c>
      <c r="O19" s="1299">
        <f>SUM(P19:Q19)</f>
        <v>4</v>
      </c>
      <c r="P19" s="1312">
        <f>Revenues!P19-Expenses!P19</f>
        <v>1</v>
      </c>
      <c r="Q19" s="1301">
        <f>Revenues!Q19-Expenses!Q19</f>
        <v>3</v>
      </c>
      <c r="R19" s="667"/>
      <c r="S19" s="55"/>
    </row>
    <row r="20" spans="1:19" ht="14.25">
      <c r="A20" s="17"/>
      <c r="B20" s="18"/>
      <c r="C20" s="49" t="s">
        <v>352</v>
      </c>
      <c r="D20" s="1256">
        <f>SUM(D10:D13)+SUM(D16:D18)</f>
        <v>1227</v>
      </c>
      <c r="E20" s="1257">
        <f>SUM(E10:E13)+SUM(E16:E18)</f>
        <v>615</v>
      </c>
      <c r="F20" s="1258">
        <f>SUM(F10:F13)+SUM(F16:F18)</f>
        <v>612</v>
      </c>
      <c r="G20" s="383"/>
      <c r="H20" s="1160">
        <f t="shared" si="2"/>
        <v>0.17191977077363907</v>
      </c>
      <c r="I20" s="1161">
        <f t="shared" si="2"/>
        <v>0.09042553191489366</v>
      </c>
      <c r="J20" s="383"/>
      <c r="K20" s="1258">
        <f>SUM(K10:K13)+SUM(K16:K18)</f>
        <v>2195</v>
      </c>
      <c r="L20" s="1258"/>
      <c r="M20" s="1258">
        <f>SUM(M10:M13)+SUM(M16:M18)</f>
        <v>582</v>
      </c>
      <c r="N20" s="1258">
        <f>SUM(N10:N13)+SUM(N16:N18)</f>
        <v>566</v>
      </c>
      <c r="O20" s="1256">
        <f>SUM(O10:O13)+SUM(O16:O18)</f>
        <v>1047</v>
      </c>
      <c r="P20" s="1257">
        <f>SUM(P10:P13)+SUM(P16:P18)</f>
        <v>564</v>
      </c>
      <c r="Q20" s="1258">
        <f>SUM(Q10:Q13)+SUM(Q16:Q18)</f>
        <v>483</v>
      </c>
      <c r="R20" s="435"/>
      <c r="S20" s="17"/>
    </row>
    <row r="21" spans="1:19" ht="13.5">
      <c r="A21" s="1"/>
      <c r="B21" s="6"/>
      <c r="C21" s="14"/>
      <c r="D21" s="1414"/>
      <c r="E21" s="1437"/>
      <c r="F21" s="1261"/>
      <c r="G21" s="433"/>
      <c r="H21" s="460"/>
      <c r="I21" s="417"/>
      <c r="J21" s="433"/>
      <c r="K21" s="1261"/>
      <c r="L21" s="1261"/>
      <c r="M21" s="1261"/>
      <c r="N21" s="1261"/>
      <c r="O21" s="1414"/>
      <c r="P21" s="1437"/>
      <c r="Q21" s="1261"/>
      <c r="R21" s="433"/>
      <c r="S21" s="1"/>
    </row>
    <row r="22" spans="1:19" ht="14.25">
      <c r="A22" s="17"/>
      <c r="B22" s="18"/>
      <c r="C22" s="18" t="s">
        <v>56</v>
      </c>
      <c r="D22" s="1424">
        <f>SUM(E22:F22)</f>
        <v>-25</v>
      </c>
      <c r="E22" s="1405">
        <f>Revenues!E22-Expenses!E22</f>
        <v>-8</v>
      </c>
      <c r="F22" s="1410">
        <f>Revenues!F22-Expenses!F22</f>
        <v>-17</v>
      </c>
      <c r="G22" s="430"/>
      <c r="H22" s="946">
        <f>D22/O22-1</f>
        <v>0.04166666666666674</v>
      </c>
      <c r="I22" s="598">
        <f>E22/P22-1</f>
        <v>-0.19999999999999996</v>
      </c>
      <c r="J22" s="430"/>
      <c r="K22" s="1407">
        <f>SUM(M22:N22)+SUM(P22:Q22)</f>
        <v>-62</v>
      </c>
      <c r="L22" s="1285"/>
      <c r="M22" s="1408">
        <f>Revenues!M22-Expenses!M22</f>
        <v>-26</v>
      </c>
      <c r="N22" s="1411">
        <f>Revenues!N22-Expenses!N22</f>
        <v>-12</v>
      </c>
      <c r="O22" s="1298">
        <f>SUM(P22:Q22)</f>
        <v>-24</v>
      </c>
      <c r="P22" s="1405">
        <f>Revenues!P22-Expenses!P22</f>
        <v>-10</v>
      </c>
      <c r="Q22" s="1410">
        <f>Revenues!Q22-Expenses!Q22</f>
        <v>-14</v>
      </c>
      <c r="R22" s="435"/>
      <c r="S22" s="17"/>
    </row>
    <row r="23" spans="1:19" ht="14.25">
      <c r="A23" s="17"/>
      <c r="B23" s="18"/>
      <c r="C23" s="18"/>
      <c r="D23" s="1414"/>
      <c r="E23" s="1390"/>
      <c r="F23" s="1261"/>
      <c r="G23" s="433"/>
      <c r="H23" s="460"/>
      <c r="I23" s="420"/>
      <c r="J23" s="433"/>
      <c r="K23" s="1261"/>
      <c r="L23" s="1261"/>
      <c r="M23" s="1261"/>
      <c r="N23" s="1261"/>
      <c r="O23" s="1414"/>
      <c r="P23" s="1390"/>
      <c r="Q23" s="1261"/>
      <c r="R23" s="433"/>
      <c r="S23" s="17"/>
    </row>
    <row r="24" spans="1:19" ht="14.25">
      <c r="A24" s="1"/>
      <c r="B24" s="6"/>
      <c r="C24" s="18" t="s">
        <v>74</v>
      </c>
      <c r="D24" s="1413">
        <f>D8+D20+D22</f>
        <v>1632</v>
      </c>
      <c r="E24" s="1376">
        <f>E8+E20+E22</f>
        <v>839</v>
      </c>
      <c r="F24" s="1377">
        <f>F8+F20+F22</f>
        <v>793</v>
      </c>
      <c r="G24" s="146"/>
      <c r="H24" s="992">
        <f>D24/O24-1</f>
        <v>0.18777292576419224</v>
      </c>
      <c r="I24" s="507">
        <f>E24/P24-1</f>
        <v>0.1307277628032344</v>
      </c>
      <c r="J24" s="146"/>
      <c r="K24" s="1378">
        <f>K8+K20+K22</f>
        <v>2850</v>
      </c>
      <c r="L24" s="1281"/>
      <c r="M24" s="1379">
        <f>M8+M20+M22</f>
        <v>724</v>
      </c>
      <c r="N24" s="1380">
        <f>N8+N20+N22</f>
        <v>752</v>
      </c>
      <c r="O24" s="1413">
        <f>O8+O20+O22</f>
        <v>1374</v>
      </c>
      <c r="P24" s="1376">
        <f>P8+P20+P22</f>
        <v>742</v>
      </c>
      <c r="Q24" s="1377">
        <f>Q8+Q20+Q22</f>
        <v>632</v>
      </c>
      <c r="R24" s="435"/>
      <c r="S24" s="1"/>
    </row>
    <row r="25" spans="1:19" ht="14.25">
      <c r="A25" s="1"/>
      <c r="B25" s="6"/>
      <c r="C25" s="18"/>
      <c r="D25" s="416"/>
      <c r="E25" s="163"/>
      <c r="F25" s="18"/>
      <c r="G25" s="20"/>
      <c r="H25" s="416"/>
      <c r="I25" s="165"/>
      <c r="J25" s="20"/>
      <c r="K25" s="18"/>
      <c r="L25" s="20"/>
      <c r="M25" s="18"/>
      <c r="N25" s="18"/>
      <c r="O25" s="416"/>
      <c r="P25" s="163"/>
      <c r="Q25" s="18"/>
      <c r="R25" s="20"/>
      <c r="S25" s="1"/>
    </row>
    <row r="26" spans="1:19" ht="9" customHeight="1">
      <c r="A26" s="1"/>
      <c r="B26" s="2"/>
      <c r="C26" s="3"/>
      <c r="D26" s="3"/>
      <c r="E26" s="3"/>
      <c r="F26" s="3"/>
      <c r="G26" s="3"/>
      <c r="H26" s="3"/>
      <c r="I26" s="152"/>
      <c r="J26" s="3"/>
      <c r="K26" s="3"/>
      <c r="L26" s="3"/>
      <c r="M26" s="3"/>
      <c r="N26" s="3"/>
      <c r="O26" s="3"/>
      <c r="P26" s="3"/>
      <c r="Q26" s="3"/>
      <c r="R26" s="3"/>
      <c r="S26" s="1"/>
    </row>
    <row r="27" spans="1:19" ht="13.5">
      <c r="A27" s="57"/>
      <c r="B27" s="125"/>
      <c r="C27" s="58"/>
      <c r="D27" s="62"/>
      <c r="E27" s="58"/>
      <c r="F27" s="58"/>
      <c r="G27" s="58"/>
      <c r="H27" s="58"/>
      <c r="I27" s="154"/>
      <c r="J27" s="58"/>
      <c r="K27" s="58"/>
      <c r="L27" s="58"/>
      <c r="M27" s="58"/>
      <c r="N27" s="58"/>
      <c r="O27" s="62"/>
      <c r="P27" s="58"/>
      <c r="Q27" s="58"/>
      <c r="R27" s="58"/>
      <c r="S27" s="60"/>
    </row>
    <row r="28" spans="1:19" ht="9" customHeight="1">
      <c r="A28" s="1"/>
      <c r="B28" s="2"/>
      <c r="C28" s="3"/>
      <c r="D28" s="3"/>
      <c r="E28" s="3"/>
      <c r="F28" s="3"/>
      <c r="G28" s="3"/>
      <c r="H28" s="3"/>
      <c r="I28" s="152"/>
      <c r="J28" s="3"/>
      <c r="K28" s="3"/>
      <c r="L28" s="3"/>
      <c r="M28" s="3"/>
      <c r="N28" s="3"/>
      <c r="O28" s="3"/>
      <c r="P28" s="3"/>
      <c r="Q28" s="3"/>
      <c r="R28" s="3"/>
      <c r="S28" s="1"/>
    </row>
    <row r="29" spans="1:20" ht="15.75">
      <c r="A29" s="4"/>
      <c r="B29" s="5"/>
      <c r="C29" s="124" t="s">
        <v>68</v>
      </c>
      <c r="D29" s="10" t="s">
        <v>554</v>
      </c>
      <c r="E29" s="162" t="s">
        <v>552</v>
      </c>
      <c r="F29" s="13" t="s">
        <v>416</v>
      </c>
      <c r="G29" s="407"/>
      <c r="H29" s="10"/>
      <c r="I29" s="868"/>
      <c r="J29" s="407"/>
      <c r="K29" s="13">
        <v>2009</v>
      </c>
      <c r="L29" s="407"/>
      <c r="M29" s="13" t="s">
        <v>396</v>
      </c>
      <c r="N29" s="13" t="s">
        <v>382</v>
      </c>
      <c r="O29" s="10" t="s">
        <v>553</v>
      </c>
      <c r="P29" s="162" t="s">
        <v>370</v>
      </c>
      <c r="Q29" s="13" t="s">
        <v>162</v>
      </c>
      <c r="R29" s="670"/>
      <c r="S29" s="4"/>
      <c r="T29" s="145"/>
    </row>
    <row r="30" spans="1:20" ht="15.75">
      <c r="A30" s="4"/>
      <c r="B30" s="5"/>
      <c r="C30" s="1762" t="s">
        <v>75</v>
      </c>
      <c r="D30" s="10"/>
      <c r="E30" s="162"/>
      <c r="F30" s="6"/>
      <c r="G30" s="965"/>
      <c r="H30" s="10"/>
      <c r="I30" s="966"/>
      <c r="J30" s="965"/>
      <c r="K30" s="13"/>
      <c r="L30" s="965"/>
      <c r="M30" s="13"/>
      <c r="N30" s="6"/>
      <c r="O30" s="10"/>
      <c r="P30" s="162"/>
      <c r="Q30" s="6"/>
      <c r="R30" s="14"/>
      <c r="S30" s="4"/>
      <c r="T30" s="145"/>
    </row>
    <row r="31" spans="1:20" ht="13.5">
      <c r="A31" s="1"/>
      <c r="B31" s="6"/>
      <c r="C31" s="61"/>
      <c r="D31" s="464"/>
      <c r="E31" s="156"/>
      <c r="F31" s="634"/>
      <c r="G31" s="465"/>
      <c r="H31" s="464"/>
      <c r="I31" s="156"/>
      <c r="J31" s="465"/>
      <c r="K31" s="634"/>
      <c r="L31" s="465"/>
      <c r="M31" s="634"/>
      <c r="N31" s="634"/>
      <c r="O31" s="464"/>
      <c r="P31" s="156"/>
      <c r="Q31" s="634"/>
      <c r="R31" s="465"/>
      <c r="S31" s="1"/>
      <c r="T31" s="145"/>
    </row>
    <row r="32" spans="1:20" ht="13.5">
      <c r="A32" s="1"/>
      <c r="B32" s="15"/>
      <c r="C32" s="16" t="s">
        <v>49</v>
      </c>
      <c r="D32" s="901">
        <f>D5/Revenues!D5</f>
        <v>0.22533418204964992</v>
      </c>
      <c r="E32" s="466">
        <f>E5/Revenues!E5</f>
        <v>0.2328767123287671</v>
      </c>
      <c r="F32" s="1093">
        <f>F5/Revenues!F5</f>
        <v>0.21744791666666666</v>
      </c>
      <c r="G32" s="467"/>
      <c r="H32" s="673"/>
      <c r="I32" s="224"/>
      <c r="J32" s="467"/>
      <c r="K32" s="1096">
        <f>K5/Revenues!K5</f>
        <v>0.2027664256523106</v>
      </c>
      <c r="L32" s="467"/>
      <c r="M32" s="468">
        <f>M5/Revenues!M5</f>
        <v>0.19469026548672566</v>
      </c>
      <c r="N32" s="468">
        <f>N5/Revenues!N5</f>
        <v>0.21367521367521367</v>
      </c>
      <c r="O32" s="901">
        <f>O5/Revenues!O5</f>
        <v>0.2011457670273711</v>
      </c>
      <c r="P32" s="466">
        <f>P5/Revenues!P5</f>
        <v>0.20451693851944794</v>
      </c>
      <c r="Q32" s="1093">
        <f>Q5/Revenues!Q5</f>
        <v>0.19767441860465115</v>
      </c>
      <c r="R32" s="472"/>
      <c r="S32" s="1"/>
      <c r="T32" s="145"/>
    </row>
    <row r="33" spans="1:20" ht="13.5">
      <c r="A33" s="1"/>
      <c r="B33" s="15"/>
      <c r="C33" s="16" t="s">
        <v>50</v>
      </c>
      <c r="D33" s="901">
        <f>D6/Revenues!D6</f>
        <v>0.21836228287841192</v>
      </c>
      <c r="E33" s="466">
        <f>E6/Revenues!E6</f>
        <v>0.24875621890547264</v>
      </c>
      <c r="F33" s="1093">
        <f>F6/Revenues!F6</f>
        <v>0.18811881188118812</v>
      </c>
      <c r="G33" s="467"/>
      <c r="H33" s="673"/>
      <c r="I33" s="224"/>
      <c r="J33" s="467"/>
      <c r="K33" s="1096">
        <f>K6/Revenues!K6</f>
        <v>0.1546134663341646</v>
      </c>
      <c r="L33" s="467"/>
      <c r="M33" s="468">
        <f>M6/Revenues!M6</f>
        <v>0.14009661835748793</v>
      </c>
      <c r="N33" s="468">
        <f>N6/Revenues!N6</f>
        <v>0.155</v>
      </c>
      <c r="O33" s="901">
        <f>O6/Revenues!O6</f>
        <v>0.1620253164556962</v>
      </c>
      <c r="P33" s="466">
        <f>P6/Revenues!P6</f>
        <v>0.18137254901960784</v>
      </c>
      <c r="Q33" s="1093">
        <f>Q6/Revenues!Q6</f>
        <v>0.14136125654450263</v>
      </c>
      <c r="R33" s="472"/>
      <c r="S33" s="1"/>
      <c r="T33" s="145"/>
    </row>
    <row r="34" spans="1:20" ht="13.5">
      <c r="A34" s="1"/>
      <c r="B34" s="15"/>
      <c r="C34" s="16" t="s">
        <v>67</v>
      </c>
      <c r="D34" s="901">
        <f>D7/Revenues!D7</f>
        <v>-0.19047619047619047</v>
      </c>
      <c r="E34" s="466">
        <f>E7/Revenues!E7</f>
        <v>-0.14705882352941177</v>
      </c>
      <c r="F34" s="468">
        <f>F7/Revenues!F7</f>
        <v>-0.2413793103448276</v>
      </c>
      <c r="G34" s="467"/>
      <c r="H34" s="673"/>
      <c r="I34" s="224"/>
      <c r="J34" s="467"/>
      <c r="K34" s="1096">
        <f>K7/Revenues!K7</f>
        <v>-0.5473684210526316</v>
      </c>
      <c r="L34" s="467"/>
      <c r="M34" s="468">
        <f>M7/Revenues!M7</f>
        <v>-0.4838709677419355</v>
      </c>
      <c r="N34" s="468">
        <f>N7/Revenues!N7</f>
        <v>-0.32</v>
      </c>
      <c r="O34" s="901">
        <f>O7/Revenues!O7</f>
        <v>-0.7435897435897436</v>
      </c>
      <c r="P34" s="466">
        <f>P7/Revenues!P7</f>
        <v>-0.5217391304347826</v>
      </c>
      <c r="Q34" s="1093">
        <f>Q7/Revenues!Q7</f>
        <v>-1.0625</v>
      </c>
      <c r="R34" s="472"/>
      <c r="S34" s="1"/>
      <c r="T34" s="145"/>
    </row>
    <row r="35" spans="1:20" ht="14.25">
      <c r="A35" s="17"/>
      <c r="B35" s="18"/>
      <c r="C35" s="18" t="s">
        <v>52</v>
      </c>
      <c r="D35" s="1684">
        <f>D8/Revenues!D8</f>
        <v>0.2110947471772214</v>
      </c>
      <c r="E35" s="1171">
        <f>E8/Revenues!E8</f>
        <v>0.22350674373795762</v>
      </c>
      <c r="F35" s="469">
        <f>F8/Revenues!F8</f>
        <v>0.1981981981981982</v>
      </c>
      <c r="G35" s="1176"/>
      <c r="H35" s="1177"/>
      <c r="I35" s="412"/>
      <c r="J35" s="1176"/>
      <c r="K35" s="469">
        <f>K8/Revenues!K8</f>
        <v>0.1758214811181952</v>
      </c>
      <c r="L35" s="1176"/>
      <c r="M35" s="469">
        <f>M8/Revenues!M8</f>
        <v>0.16326530612244897</v>
      </c>
      <c r="N35" s="469">
        <f>N8/Revenues!N8</f>
        <v>0.1896551724137931</v>
      </c>
      <c r="O35" s="1684">
        <f>O8/Revenues!O8</f>
        <v>0.17506234413965088</v>
      </c>
      <c r="P35" s="1171">
        <f>P8/Revenues!P8</f>
        <v>0.18359375</v>
      </c>
      <c r="Q35" s="469">
        <f>Q8/Revenues!Q8</f>
        <v>0.16615698267074414</v>
      </c>
      <c r="R35" s="474"/>
      <c r="S35" s="17"/>
      <c r="T35" s="145"/>
    </row>
    <row r="36" spans="1:20" ht="13.5">
      <c r="A36" s="1"/>
      <c r="B36" s="6"/>
      <c r="C36" s="14"/>
      <c r="D36" s="471"/>
      <c r="E36" s="456"/>
      <c r="F36" s="635"/>
      <c r="G36" s="473"/>
      <c r="H36" s="471"/>
      <c r="I36" s="456"/>
      <c r="J36" s="473"/>
      <c r="K36" s="635"/>
      <c r="L36" s="473"/>
      <c r="M36" s="635"/>
      <c r="N36" s="635"/>
      <c r="O36" s="471"/>
      <c r="P36" s="456"/>
      <c r="Q36" s="635"/>
      <c r="R36" s="473"/>
      <c r="S36" s="1"/>
      <c r="T36" s="145"/>
    </row>
    <row r="37" spans="1:20" ht="13.5">
      <c r="A37" s="1"/>
      <c r="B37" s="6"/>
      <c r="C37" s="16" t="s">
        <v>53</v>
      </c>
      <c r="D37" s="901">
        <f>D10/Revenues!D10</f>
        <v>0.22307299642674835</v>
      </c>
      <c r="E37" s="466">
        <f>E10/Revenues!E10</f>
        <v>0.23333333333333334</v>
      </c>
      <c r="F37" s="1093">
        <f>F10/Revenues!F10</f>
        <v>0.21259029927760578</v>
      </c>
      <c r="G37" s="467"/>
      <c r="H37" s="673"/>
      <c r="I37" s="224"/>
      <c r="J37" s="467"/>
      <c r="K37" s="1096">
        <f>K10/Revenues!K10</f>
        <v>0.1811965811965812</v>
      </c>
      <c r="L37" s="467"/>
      <c r="M37" s="468">
        <f>M10/Revenues!M10</f>
        <v>0.18227091633466136</v>
      </c>
      <c r="N37" s="468">
        <f>N10/Revenues!N10</f>
        <v>0.18664047151277013</v>
      </c>
      <c r="O37" s="901">
        <f>O10/Revenues!O10</f>
        <v>0.17800289435600578</v>
      </c>
      <c r="P37" s="466">
        <f>P10/Revenues!P10</f>
        <v>0.1948176583493282</v>
      </c>
      <c r="Q37" s="1093">
        <f>Q10/Revenues!Q10</f>
        <v>0.16100872938894278</v>
      </c>
      <c r="R37" s="472"/>
      <c r="S37" s="1"/>
      <c r="T37" s="145"/>
    </row>
    <row r="38" spans="1:20" ht="13.5">
      <c r="A38" s="1"/>
      <c r="B38" s="6"/>
      <c r="C38" s="16" t="s">
        <v>54</v>
      </c>
      <c r="D38" s="901">
        <f>D11/Revenues!D11</f>
        <v>0.30210016155088854</v>
      </c>
      <c r="E38" s="466">
        <f>E11/Revenues!E11</f>
        <v>0.28807947019867547</v>
      </c>
      <c r="F38" s="1093">
        <f>F11/Revenues!F11</f>
        <v>0.31545741324921134</v>
      </c>
      <c r="G38" s="467"/>
      <c r="H38" s="673"/>
      <c r="I38" s="224"/>
      <c r="J38" s="467"/>
      <c r="K38" s="1096">
        <f>K11/Revenues!K11</f>
        <v>0.2862304295463669</v>
      </c>
      <c r="L38" s="467"/>
      <c r="M38" s="468">
        <f>M11/Revenues!M11</f>
        <v>0.27724358974358976</v>
      </c>
      <c r="N38" s="468">
        <f>N11/Revenues!N11</f>
        <v>0.2857142857142857</v>
      </c>
      <c r="O38" s="901">
        <f>O11/Revenues!O11</f>
        <v>0.2909090909090909</v>
      </c>
      <c r="P38" s="466">
        <f>P11/Revenues!P11</f>
        <v>0.30269413629160064</v>
      </c>
      <c r="Q38" s="1093">
        <f>Q11/Revenues!Q11</f>
        <v>0.27917981072555204</v>
      </c>
      <c r="R38" s="472"/>
      <c r="S38" s="1"/>
      <c r="T38" s="145"/>
    </row>
    <row r="39" spans="1:20" ht="13.5">
      <c r="A39" s="1"/>
      <c r="B39" s="6"/>
      <c r="C39" s="16" t="s">
        <v>150</v>
      </c>
      <c r="D39" s="901">
        <f>D12/Revenues!D12</f>
        <v>0.2975852272727273</v>
      </c>
      <c r="E39" s="466">
        <f>E12/Revenues!E12</f>
        <v>0.2911931818181818</v>
      </c>
      <c r="F39" s="1093">
        <f>F12/Revenues!F12</f>
        <v>0.3039772727272727</v>
      </c>
      <c r="G39" s="467"/>
      <c r="H39" s="673"/>
      <c r="I39" s="224"/>
      <c r="J39" s="467"/>
      <c r="K39" s="1096">
        <f>K12/Revenues!K12</f>
        <v>0.2952414032650226</v>
      </c>
      <c r="L39" s="467"/>
      <c r="M39" s="468">
        <f>M12/Revenues!M12</f>
        <v>0.2927170868347339</v>
      </c>
      <c r="N39" s="468">
        <f>N12/Revenues!N12</f>
        <v>0.301699716713881</v>
      </c>
      <c r="O39" s="901">
        <f>O12/Revenues!O12</f>
        <v>0.29335161069225496</v>
      </c>
      <c r="P39" s="466">
        <f>P12/Revenues!P12</f>
        <v>0.2900552486187845</v>
      </c>
      <c r="Q39" s="1093">
        <f>Q12/Revenues!Q12</f>
        <v>0.2965986394557823</v>
      </c>
      <c r="R39" s="472"/>
      <c r="S39" s="1"/>
      <c r="T39" s="145"/>
    </row>
    <row r="40" spans="1:20" ht="13.5">
      <c r="A40" s="1"/>
      <c r="B40" s="6"/>
      <c r="C40" s="16" t="s">
        <v>500</v>
      </c>
      <c r="D40" s="901">
        <f>D13/Revenues!D13</f>
        <v>0.0027573529411764708</v>
      </c>
      <c r="E40" s="466">
        <f>E13/Revenues!E13</f>
        <v>0</v>
      </c>
      <c r="F40" s="1093">
        <f>F13/Revenues!F13</f>
        <v>0.00546448087431694</v>
      </c>
      <c r="G40" s="467"/>
      <c r="H40" s="673"/>
      <c r="I40" s="224"/>
      <c r="J40" s="467"/>
      <c r="K40" s="1096">
        <f>K13/Revenues!K13</f>
        <v>0.013771657041314972</v>
      </c>
      <c r="L40" s="467"/>
      <c r="M40" s="468">
        <f>M13/Revenues!M13</f>
        <v>0.005357142857142857</v>
      </c>
      <c r="N40" s="468">
        <f>N13/Revenues!N13</f>
        <v>0.007194244604316547</v>
      </c>
      <c r="O40" s="901">
        <f>O13/Revenues!O13</f>
        <v>0.021145374449339206</v>
      </c>
      <c r="P40" s="466">
        <f>P13/Revenues!P13</f>
        <v>0.023255813953488372</v>
      </c>
      <c r="Q40" s="1093">
        <f>Q13/Revenues!Q13</f>
        <v>0.019097222222222224</v>
      </c>
      <c r="R40" s="472"/>
      <c r="S40" s="1"/>
      <c r="T40" s="145"/>
    </row>
    <row r="41" spans="1:20" ht="14.25">
      <c r="A41" s="17"/>
      <c r="B41" s="18"/>
      <c r="C41" s="49" t="s">
        <v>504</v>
      </c>
      <c r="D41" s="1684">
        <f>D14/Revenues!D14</f>
        <v>0.3488768837077054</v>
      </c>
      <c r="E41" s="1171">
        <f>E14/Revenues!E14</f>
        <v>0.34678794769755544</v>
      </c>
      <c r="F41" s="469">
        <f>F14/Revenues!F14</f>
        <v>0.350967007963595</v>
      </c>
      <c r="G41" s="469"/>
      <c r="H41" s="1177"/>
      <c r="I41" s="1171"/>
      <c r="J41" s="469"/>
      <c r="K41" s="469">
        <f>K14/Revenues!K14</f>
        <v>0.31522040476850566</v>
      </c>
      <c r="L41" s="469"/>
      <c r="M41" s="469">
        <f>M14/Revenues!M14</f>
        <v>0.3153759820426487</v>
      </c>
      <c r="N41" s="469">
        <f>N14/Revenues!N14</f>
        <v>0.3225988700564972</v>
      </c>
      <c r="O41" s="1684">
        <f>O14/Revenues!O14</f>
        <v>0.3115783724740579</v>
      </c>
      <c r="P41" s="1171">
        <f>P14/Revenues!P14</f>
        <v>0.3215451577801959</v>
      </c>
      <c r="Q41" s="469">
        <f>Q14/Revenues!Q14</f>
        <v>0.30153508771929827</v>
      </c>
      <c r="R41" s="474"/>
      <c r="S41" s="17"/>
      <c r="T41" s="145"/>
    </row>
    <row r="42" spans="1:20" ht="14.25">
      <c r="A42" s="17"/>
      <c r="B42" s="18"/>
      <c r="C42" s="49"/>
      <c r="D42" s="968"/>
      <c r="E42" s="417"/>
      <c r="F42" s="474"/>
      <c r="G42" s="474"/>
      <c r="H42" s="968"/>
      <c r="I42" s="417"/>
      <c r="J42" s="474"/>
      <c r="K42" s="474"/>
      <c r="L42" s="474"/>
      <c r="M42" s="474"/>
      <c r="N42" s="474"/>
      <c r="O42" s="968"/>
      <c r="P42" s="417"/>
      <c r="Q42" s="474"/>
      <c r="R42" s="474"/>
      <c r="S42" s="17"/>
      <c r="T42" s="145"/>
    </row>
    <row r="43" spans="1:20" ht="14.25">
      <c r="A43" s="17"/>
      <c r="B43" s="18"/>
      <c r="C43" s="16" t="s">
        <v>417</v>
      </c>
      <c r="D43" s="901">
        <f>D16/Revenues!D16</f>
        <v>0.009302325581395349</v>
      </c>
      <c r="E43" s="466">
        <f>E16/Revenues!E16</f>
        <v>0.012658227848101266</v>
      </c>
      <c r="F43" s="1093">
        <f>F16/Revenues!F16</f>
        <v>0.0051813471502590676</v>
      </c>
      <c r="G43" s="474"/>
      <c r="H43" s="673"/>
      <c r="I43" s="417"/>
      <c r="J43" s="474"/>
      <c r="K43" s="1096">
        <f>K16/Revenues!K16</f>
        <v>-0.02086230876216968</v>
      </c>
      <c r="L43" s="467"/>
      <c r="M43" s="468">
        <f>M16/Revenues!M16</f>
        <v>0.006134969325153374</v>
      </c>
      <c r="N43" s="468">
        <f>N16/Revenues!N16</f>
        <v>-0.027777777777777776</v>
      </c>
      <c r="O43" s="901">
        <f>O16/Revenues!O16</f>
        <v>-0.02925531914893617</v>
      </c>
      <c r="P43" s="466">
        <f>P16/Revenues!P16</f>
        <v>-0.005649717514124294</v>
      </c>
      <c r="Q43" s="1093">
        <f>Q16/Revenues!Q16</f>
        <v>-0.05025125628140704</v>
      </c>
      <c r="R43" s="474"/>
      <c r="S43" s="17"/>
      <c r="T43" s="145"/>
    </row>
    <row r="44" spans="1:20" ht="14.25">
      <c r="A44" s="17"/>
      <c r="B44" s="18"/>
      <c r="C44" s="16" t="s">
        <v>418</v>
      </c>
      <c r="D44" s="901">
        <f>D17/Revenues!D17</f>
        <v>-0.0063025210084033615</v>
      </c>
      <c r="E44" s="466">
        <f>E17/Revenues!E17</f>
        <v>0.0020920502092050207</v>
      </c>
      <c r="F44" s="1093">
        <f>F17/Revenues!F17</f>
        <v>-0.014767932489451477</v>
      </c>
      <c r="G44" s="474"/>
      <c r="H44" s="673"/>
      <c r="I44" s="417"/>
      <c r="J44" s="474"/>
      <c r="K44" s="1096">
        <f>K17/Revenues!K17</f>
        <v>-0.04291845493562232</v>
      </c>
      <c r="L44" s="467"/>
      <c r="M44" s="468">
        <f>M17/Revenues!M17</f>
        <v>0.00186219739292365</v>
      </c>
      <c r="N44" s="468">
        <f>N17/Revenues!N17</f>
        <v>-0.008213552361396304</v>
      </c>
      <c r="O44" s="901">
        <f>O17/Revenues!O17</f>
        <v>-0.08108108108108109</v>
      </c>
      <c r="P44" s="466">
        <f>P17/Revenues!P17</f>
        <v>-0.05273069679849341</v>
      </c>
      <c r="Q44" s="1093">
        <f>Q17/Revenues!Q17</f>
        <v>-0.1088560885608856</v>
      </c>
      <c r="R44" s="474"/>
      <c r="S44" s="17"/>
      <c r="T44" s="145"/>
    </row>
    <row r="45" spans="1:20" ht="14.25">
      <c r="A45" s="17"/>
      <c r="B45" s="18"/>
      <c r="C45" s="16" t="s">
        <v>501</v>
      </c>
      <c r="D45" s="901">
        <f>D18/Revenues!D18</f>
        <v>-0.007462686567164179</v>
      </c>
      <c r="E45" s="466">
        <f>E18/Revenues!E18</f>
        <v>-0.007407407407407408</v>
      </c>
      <c r="F45" s="1093">
        <f>F18/Revenues!F18</f>
        <v>-0.007518796992481203</v>
      </c>
      <c r="G45" s="474"/>
      <c r="H45" s="673"/>
      <c r="I45" s="417"/>
      <c r="J45" s="474"/>
      <c r="K45" s="1096">
        <f>K18/Revenues!K18</f>
        <v>-0.044444444444444446</v>
      </c>
      <c r="L45" s="467"/>
      <c r="M45" s="468">
        <f>M18/Revenues!M18</f>
        <v>-0.13533834586466165</v>
      </c>
      <c r="N45" s="468">
        <f>N18/Revenues!N18</f>
        <v>-0.027210884353741496</v>
      </c>
      <c r="O45" s="901">
        <f>O18/Revenues!O18</f>
        <v>-0.013114754098360656</v>
      </c>
      <c r="P45" s="466">
        <f>P18/Revenues!P18</f>
        <v>-0.013071895424836602</v>
      </c>
      <c r="Q45" s="1093">
        <f>Q18/Revenues!Q18</f>
        <v>-0.013157894736842105</v>
      </c>
      <c r="R45" s="474"/>
      <c r="S45" s="17"/>
      <c r="T45" s="145"/>
    </row>
    <row r="46" spans="1:20" ht="14.25">
      <c r="A46" s="17"/>
      <c r="B46" s="18"/>
      <c r="C46" s="131" t="s">
        <v>419</v>
      </c>
      <c r="D46" s="902">
        <f>D19/Revenues!D19</f>
        <v>0.3333333333333333</v>
      </c>
      <c r="E46" s="675">
        <f>E19/Revenues!E19</f>
        <v>0.5</v>
      </c>
      <c r="F46" s="1094">
        <f>F19/Revenues!F19</f>
        <v>0</v>
      </c>
      <c r="G46" s="676"/>
      <c r="H46" s="958"/>
      <c r="I46" s="969"/>
      <c r="J46" s="676"/>
      <c r="K46" s="1097">
        <f>K19/Revenues!K19</f>
        <v>0.6923076923076923</v>
      </c>
      <c r="L46" s="871"/>
      <c r="M46" s="677">
        <f>M19/Revenues!M19</f>
        <v>0.8636363636363636</v>
      </c>
      <c r="N46" s="677">
        <f>N19/Revenues!N19</f>
        <v>0.5714285714285714</v>
      </c>
      <c r="O46" s="902">
        <f>O19/Revenues!O19</f>
        <v>0.4</v>
      </c>
      <c r="P46" s="675">
        <f>P19/Revenues!P19</f>
        <v>0.3333333333333333</v>
      </c>
      <c r="Q46" s="1094">
        <f>Q19/Revenues!Q19</f>
        <v>0.42857142857142855</v>
      </c>
      <c r="R46" s="474"/>
      <c r="S46" s="17"/>
      <c r="T46" s="145"/>
    </row>
    <row r="47" spans="1:20" ht="14.25">
      <c r="A47" s="17"/>
      <c r="B47" s="18"/>
      <c r="C47" s="49" t="s">
        <v>352</v>
      </c>
      <c r="D47" s="1684">
        <f>D20/Revenues!D20</f>
        <v>0.2649535737421723</v>
      </c>
      <c r="E47" s="1171">
        <f>E20/Revenues!E20</f>
        <v>0.2629328772979906</v>
      </c>
      <c r="F47" s="469">
        <f>F20/Revenues!F20</f>
        <v>0.2670157068062827</v>
      </c>
      <c r="G47" s="469"/>
      <c r="H47" s="1177"/>
      <c r="I47" s="1171"/>
      <c r="J47" s="469"/>
      <c r="K47" s="469">
        <f>K20/Revenues!K20</f>
        <v>0.2323980942297512</v>
      </c>
      <c r="L47" s="469"/>
      <c r="M47" s="469">
        <f>M20/Revenues!M20</f>
        <v>0.24776500638569604</v>
      </c>
      <c r="N47" s="469">
        <f>N20/Revenues!N20</f>
        <v>0.24716157205240175</v>
      </c>
      <c r="O47" s="1684">
        <f>O20/Revenues!O20</f>
        <v>0.21785268414481898</v>
      </c>
      <c r="P47" s="1171">
        <f>P20/Revenues!P20</f>
        <v>0.23568742164646886</v>
      </c>
      <c r="Q47" s="469">
        <f>Q20/Revenues!Q20</f>
        <v>0.20016576875259012</v>
      </c>
      <c r="R47" s="474"/>
      <c r="S47" s="17"/>
      <c r="T47" s="145"/>
    </row>
    <row r="48" spans="1:20" ht="13.5">
      <c r="A48" s="1"/>
      <c r="B48" s="6"/>
      <c r="C48" s="14"/>
      <c r="D48" s="475"/>
      <c r="E48" s="456"/>
      <c r="F48" s="472"/>
      <c r="G48" s="472"/>
      <c r="H48" s="475"/>
      <c r="I48" s="417"/>
      <c r="J48" s="472"/>
      <c r="K48" s="472"/>
      <c r="L48" s="472"/>
      <c r="M48" s="472"/>
      <c r="N48" s="472"/>
      <c r="O48" s="475"/>
      <c r="P48" s="456"/>
      <c r="Q48" s="472"/>
      <c r="R48" s="472"/>
      <c r="S48" s="1"/>
      <c r="T48" s="145"/>
    </row>
    <row r="49" spans="1:20" ht="14.25">
      <c r="A49" s="17"/>
      <c r="B49" s="18"/>
      <c r="C49" s="18" t="s">
        <v>56</v>
      </c>
      <c r="D49" s="903">
        <f>D22/Revenues!D22</f>
        <v>-0.5</v>
      </c>
      <c r="E49" s="476">
        <f>E22/Revenues!E22</f>
        <v>-0.3333333333333333</v>
      </c>
      <c r="F49" s="1095">
        <f>F22/Revenues!F22</f>
        <v>-0.6538461538461539</v>
      </c>
      <c r="G49" s="470"/>
      <c r="H49" s="471"/>
      <c r="I49" s="580"/>
      <c r="J49" s="470"/>
      <c r="K49" s="1098">
        <f>K22/Revenues!K22</f>
        <v>-0.43356643356643354</v>
      </c>
      <c r="L49" s="470"/>
      <c r="M49" s="672">
        <f>M22/Revenues!M22</f>
        <v>-0.7878787878787878</v>
      </c>
      <c r="N49" s="636">
        <f>N22/Revenues!N22</f>
        <v>-0.35294117647058826</v>
      </c>
      <c r="O49" s="903">
        <f>O22/Revenues!O22</f>
        <v>-0.3157894736842105</v>
      </c>
      <c r="P49" s="476">
        <f>P22/Revenues!P22</f>
        <v>-0.2777777777777778</v>
      </c>
      <c r="Q49" s="1095">
        <f>Q22/Revenues!Q22</f>
        <v>-0.35</v>
      </c>
      <c r="R49" s="474"/>
      <c r="S49" s="17"/>
      <c r="T49" s="145"/>
    </row>
    <row r="50" spans="1:20" ht="13.5">
      <c r="A50" s="1"/>
      <c r="B50" s="6"/>
      <c r="C50" s="14"/>
      <c r="D50" s="475"/>
      <c r="E50" s="456"/>
      <c r="F50" s="472"/>
      <c r="G50" s="472"/>
      <c r="H50" s="475"/>
      <c r="I50" s="420"/>
      <c r="J50" s="472"/>
      <c r="K50" s="472"/>
      <c r="L50" s="472"/>
      <c r="M50" s="472"/>
      <c r="N50" s="472"/>
      <c r="O50" s="475"/>
      <c r="P50" s="456"/>
      <c r="Q50" s="472"/>
      <c r="R50" s="472"/>
      <c r="S50" s="1"/>
      <c r="T50" s="145"/>
    </row>
    <row r="51" spans="1:20" ht="14.25">
      <c r="A51" s="17"/>
      <c r="B51" s="18"/>
      <c r="C51" s="18" t="s">
        <v>76</v>
      </c>
      <c r="D51" s="1000">
        <f>D24/Revenues!D26</f>
        <v>0.24611672447594632</v>
      </c>
      <c r="E51" s="1180">
        <f>E24/Revenues!E26</f>
        <v>0.25014907573047107</v>
      </c>
      <c r="F51" s="1181">
        <f>F24/Revenues!F26</f>
        <v>0.2419896246566982</v>
      </c>
      <c r="G51" s="1176"/>
      <c r="H51" s="1178"/>
      <c r="I51" s="418"/>
      <c r="J51" s="1176"/>
      <c r="K51" s="1182">
        <f>K24/Revenues!K26</f>
        <v>0.2109704641350211</v>
      </c>
      <c r="L51" s="1176"/>
      <c r="M51" s="1183">
        <f>M24/Revenues!M26</f>
        <v>0.21477306437258972</v>
      </c>
      <c r="N51" s="1184">
        <f>N24/Revenues!N26</f>
        <v>0.225758030621435</v>
      </c>
      <c r="O51" s="1185">
        <f>O24/Revenues!O26</f>
        <v>0.20185103569854562</v>
      </c>
      <c r="P51" s="1180">
        <f>P24/Revenues!P26</f>
        <v>0.21753151568454998</v>
      </c>
      <c r="Q51" s="1181">
        <f>Q24/Revenues!Q26</f>
        <v>0.18610129564193167</v>
      </c>
      <c r="R51" s="474"/>
      <c r="S51" s="17"/>
      <c r="T51" s="145"/>
    </row>
    <row r="52" spans="1:20" ht="14.25">
      <c r="A52" s="17"/>
      <c r="B52" s="18"/>
      <c r="C52" s="18"/>
      <c r="D52" s="411"/>
      <c r="E52" s="165"/>
      <c r="F52" s="637"/>
      <c r="G52" s="184"/>
      <c r="H52" s="411"/>
      <c r="I52" s="165"/>
      <c r="J52" s="184"/>
      <c r="K52" s="637"/>
      <c r="L52" s="184"/>
      <c r="M52" s="637"/>
      <c r="N52" s="637"/>
      <c r="O52" s="411"/>
      <c r="P52" s="165"/>
      <c r="Q52" s="637"/>
      <c r="R52" s="184"/>
      <c r="S52" s="17"/>
      <c r="T52" s="145"/>
    </row>
    <row r="53" spans="1:20" ht="9" customHeight="1">
      <c r="A53" s="1"/>
      <c r="B53" s="2"/>
      <c r="C53" s="3"/>
      <c r="D53" s="3"/>
      <c r="E53" s="3"/>
      <c r="F53" s="3"/>
      <c r="G53" s="3"/>
      <c r="H53" s="3"/>
      <c r="I53" s="152"/>
      <c r="J53" s="3"/>
      <c r="K53" s="3"/>
      <c r="L53" s="3"/>
      <c r="M53" s="3"/>
      <c r="N53" s="3"/>
      <c r="O53" s="3"/>
      <c r="P53" s="3"/>
      <c r="Q53" s="3"/>
      <c r="R53" s="3"/>
      <c r="S53" s="1"/>
      <c r="T53" s="145"/>
    </row>
    <row r="54" spans="1:20" ht="13.5">
      <c r="A54" s="128"/>
      <c r="B54" s="125"/>
      <c r="C54" s="128"/>
      <c r="D54" s="129"/>
      <c r="E54" s="128"/>
      <c r="F54" s="128"/>
      <c r="G54" s="128"/>
      <c r="H54" s="128"/>
      <c r="I54" s="389"/>
      <c r="J54" s="128"/>
      <c r="K54" s="128"/>
      <c r="L54" s="128"/>
      <c r="M54" s="128"/>
      <c r="N54" s="128"/>
      <c r="O54" s="129"/>
      <c r="P54" s="128"/>
      <c r="Q54" s="128"/>
      <c r="R54" s="129"/>
      <c r="S54" s="129"/>
      <c r="T54" s="145"/>
    </row>
    <row r="55" spans="1:20" ht="9" customHeight="1">
      <c r="A55" s="1"/>
      <c r="B55" s="2"/>
      <c r="C55" s="3"/>
      <c r="D55" s="3"/>
      <c r="E55" s="3"/>
      <c r="F55" s="3"/>
      <c r="G55" s="3"/>
      <c r="H55" s="3"/>
      <c r="I55" s="152"/>
      <c r="J55" s="3"/>
      <c r="K55" s="3"/>
      <c r="L55" s="3"/>
      <c r="M55" s="3"/>
      <c r="N55" s="3"/>
      <c r="O55" s="3"/>
      <c r="P55" s="3"/>
      <c r="Q55" s="3"/>
      <c r="R55" s="3"/>
      <c r="S55" s="1"/>
      <c r="T55" s="145"/>
    </row>
    <row r="56" spans="1:20" ht="15.75">
      <c r="A56" s="4"/>
      <c r="B56" s="5"/>
      <c r="C56" s="124" t="s">
        <v>68</v>
      </c>
      <c r="D56" s="10" t="s">
        <v>554</v>
      </c>
      <c r="E56" s="162" t="s">
        <v>552</v>
      </c>
      <c r="F56" s="13" t="s">
        <v>416</v>
      </c>
      <c r="G56" s="407"/>
      <c r="H56" s="10" t="s">
        <v>555</v>
      </c>
      <c r="I56" s="868" t="s">
        <v>555</v>
      </c>
      <c r="J56" s="407"/>
      <c r="K56" s="13">
        <v>2009</v>
      </c>
      <c r="L56" s="407"/>
      <c r="M56" s="13" t="s">
        <v>396</v>
      </c>
      <c r="N56" s="13" t="s">
        <v>382</v>
      </c>
      <c r="O56" s="10" t="s">
        <v>553</v>
      </c>
      <c r="P56" s="162" t="s">
        <v>370</v>
      </c>
      <c r="Q56" s="13" t="s">
        <v>162</v>
      </c>
      <c r="R56" s="670"/>
      <c r="S56" s="4"/>
      <c r="T56" s="145"/>
    </row>
    <row r="57" spans="1:20" ht="14.25">
      <c r="A57" s="1"/>
      <c r="B57" s="6"/>
      <c r="C57" s="1762" t="s">
        <v>77</v>
      </c>
      <c r="D57" s="10"/>
      <c r="E57" s="162"/>
      <c r="F57" s="6"/>
      <c r="G57" s="965"/>
      <c r="H57" s="10" t="s">
        <v>556</v>
      </c>
      <c r="I57" s="966" t="s">
        <v>557</v>
      </c>
      <c r="J57" s="965"/>
      <c r="K57" s="13"/>
      <c r="L57" s="965"/>
      <c r="M57" s="13"/>
      <c r="N57" s="6"/>
      <c r="O57" s="10"/>
      <c r="P57" s="162"/>
      <c r="Q57" s="6"/>
      <c r="R57" s="14"/>
      <c r="S57" s="1"/>
      <c r="T57" s="145"/>
    </row>
    <row r="58" spans="1:20" ht="13.5">
      <c r="A58" s="1"/>
      <c r="B58" s="6"/>
      <c r="C58" s="14"/>
      <c r="D58" s="46"/>
      <c r="E58" s="169"/>
      <c r="F58" s="45"/>
      <c r="G58" s="173"/>
      <c r="H58" s="46"/>
      <c r="I58" s="156"/>
      <c r="J58" s="173"/>
      <c r="K58" s="45"/>
      <c r="L58" s="173"/>
      <c r="M58" s="45"/>
      <c r="N58" s="45"/>
      <c r="O58" s="46"/>
      <c r="P58" s="169"/>
      <c r="Q58" s="45"/>
      <c r="R58" s="173"/>
      <c r="S58" s="1"/>
      <c r="T58" s="145"/>
    </row>
    <row r="59" spans="1:20" ht="13.5">
      <c r="A59" s="1"/>
      <c r="B59" s="6"/>
      <c r="C59" s="16" t="s">
        <v>49</v>
      </c>
      <c r="D59" s="1298">
        <f>SUM(E59:F59)</f>
        <v>666</v>
      </c>
      <c r="E59" s="1262">
        <f>E5+Expenses!E34+Expenses!E62</f>
        <v>345</v>
      </c>
      <c r="F59" s="1255">
        <f>F5+Expenses!F34+Expenses!F62</f>
        <v>321</v>
      </c>
      <c r="G59" s="429"/>
      <c r="H59" s="941">
        <f aca="true" t="shared" si="3" ref="H59:I62">D59/O59-1</f>
        <v>0.016793893129771087</v>
      </c>
      <c r="I59" s="484">
        <f t="shared" si="3"/>
        <v>0.03603603603603611</v>
      </c>
      <c r="J59" s="429"/>
      <c r="K59" s="1307">
        <f>SUM(M59:N59)+SUM(P59:Q59)</f>
        <v>1333</v>
      </c>
      <c r="L59" s="1278"/>
      <c r="M59" s="1280">
        <f>M5+Expenses!M34+Expenses!M62</f>
        <v>331</v>
      </c>
      <c r="N59" s="1280">
        <f>N5+Expenses!N34+Expenses!N62</f>
        <v>347</v>
      </c>
      <c r="O59" s="1298">
        <f>SUM(P59:Q59)</f>
        <v>655</v>
      </c>
      <c r="P59" s="1262">
        <f>P5+Expenses!P34+Expenses!P62</f>
        <v>333</v>
      </c>
      <c r="Q59" s="1255">
        <f>Q5+Expenses!Q34+Expenses!Q62</f>
        <v>322</v>
      </c>
      <c r="R59" s="433"/>
      <c r="S59" s="1"/>
      <c r="T59" s="145"/>
    </row>
    <row r="60" spans="1:20" ht="13.5">
      <c r="A60" s="1"/>
      <c r="B60" s="6"/>
      <c r="C60" s="16" t="s">
        <v>50</v>
      </c>
      <c r="D60" s="1298">
        <f>SUM(E60:F60)</f>
        <v>148</v>
      </c>
      <c r="E60" s="1262">
        <f>E6+Expenses!E35+Expenses!E63</f>
        <v>81</v>
      </c>
      <c r="F60" s="1255">
        <f>F6+Expenses!F35+Expenses!F63</f>
        <v>67</v>
      </c>
      <c r="G60" s="429"/>
      <c r="H60" s="941">
        <f t="shared" si="3"/>
        <v>0.1384615384615384</v>
      </c>
      <c r="I60" s="484">
        <f t="shared" si="3"/>
        <v>0.19117647058823528</v>
      </c>
      <c r="J60" s="429"/>
      <c r="K60" s="1307">
        <f>SUM(M60:N60)+SUM(P60:Q60)</f>
        <v>259</v>
      </c>
      <c r="L60" s="1278"/>
      <c r="M60" s="1280">
        <f>M6+Expenses!M35+Expenses!M63</f>
        <v>64</v>
      </c>
      <c r="N60" s="1280">
        <f>N6+Expenses!N35+Expenses!N63</f>
        <v>65</v>
      </c>
      <c r="O60" s="1298">
        <f>SUM(P60:Q60)</f>
        <v>130</v>
      </c>
      <c r="P60" s="1262">
        <f>P6+Expenses!P35+Expenses!P63</f>
        <v>68</v>
      </c>
      <c r="Q60" s="1255">
        <f>Q6+Expenses!Q35+Expenses!Q63</f>
        <v>62</v>
      </c>
      <c r="R60" s="433"/>
      <c r="S60" s="1"/>
      <c r="T60" s="145"/>
    </row>
    <row r="61" spans="1:20" ht="13.5">
      <c r="A61" s="1"/>
      <c r="B61" s="6"/>
      <c r="C61" s="16" t="s">
        <v>67</v>
      </c>
      <c r="D61" s="1298">
        <f>SUM(E61:F61)</f>
        <v>-8</v>
      </c>
      <c r="E61" s="1262">
        <f>E7+Expenses!E36+Expenses!E64</f>
        <v>-4</v>
      </c>
      <c r="F61" s="1255">
        <f>F7+Expenses!F36+Expenses!F64</f>
        <v>-4</v>
      </c>
      <c r="G61" s="429"/>
      <c r="H61" s="1003">
        <f t="shared" si="3"/>
        <v>-0.6923076923076923</v>
      </c>
      <c r="I61" s="595">
        <f t="shared" si="3"/>
        <v>-0.6</v>
      </c>
      <c r="J61" s="429"/>
      <c r="K61" s="1307">
        <f>SUM(M61:N61)+SUM(P61:Q61)</f>
        <v>-39</v>
      </c>
      <c r="L61" s="1278"/>
      <c r="M61" s="1280">
        <f>M7+Expenses!M36+Expenses!M64</f>
        <v>-8</v>
      </c>
      <c r="N61" s="1280">
        <f>N7+Expenses!N36+Expenses!N64</f>
        <v>-5</v>
      </c>
      <c r="O61" s="1298">
        <f>SUM(P61:Q61)</f>
        <v>-26</v>
      </c>
      <c r="P61" s="1262">
        <f>P7+Expenses!P36+Expenses!P64</f>
        <v>-10</v>
      </c>
      <c r="Q61" s="1255">
        <f>Q7+Expenses!Q36+Expenses!Q64</f>
        <v>-16</v>
      </c>
      <c r="R61" s="433"/>
      <c r="S61" s="1"/>
      <c r="T61" s="145"/>
    </row>
    <row r="62" spans="1:20" ht="14.25">
      <c r="A62" s="17"/>
      <c r="B62" s="18"/>
      <c r="C62" s="18" t="s">
        <v>52</v>
      </c>
      <c r="D62" s="1256">
        <f>SUM(D59:D61)</f>
        <v>806</v>
      </c>
      <c r="E62" s="1257">
        <f>SUM(E59:E61)</f>
        <v>422</v>
      </c>
      <c r="F62" s="1258">
        <f>SUM(F59:F61)</f>
        <v>384</v>
      </c>
      <c r="G62" s="431"/>
      <c r="H62" s="1160">
        <f t="shared" si="3"/>
        <v>0.06192358366271411</v>
      </c>
      <c r="I62" s="1161">
        <f t="shared" si="3"/>
        <v>0.07928388746803061</v>
      </c>
      <c r="J62" s="431"/>
      <c r="K62" s="1258">
        <f>SUM(K59:K61)</f>
        <v>1553</v>
      </c>
      <c r="L62" s="1281"/>
      <c r="M62" s="1258">
        <f>SUM(M59:M61)</f>
        <v>387</v>
      </c>
      <c r="N62" s="1258">
        <f>SUM(N59:N61)</f>
        <v>407</v>
      </c>
      <c r="O62" s="1256">
        <f>SUM(O59:O61)</f>
        <v>759</v>
      </c>
      <c r="P62" s="1257">
        <f>SUM(P59:P61)</f>
        <v>391</v>
      </c>
      <c r="Q62" s="1258">
        <f>SUM(Q59:Q61)</f>
        <v>368</v>
      </c>
      <c r="R62" s="435"/>
      <c r="S62" s="17"/>
      <c r="T62" s="145"/>
    </row>
    <row r="63" spans="1:20" ht="13.5">
      <c r="A63" s="1"/>
      <c r="B63" s="6"/>
      <c r="C63" s="14"/>
      <c r="D63" s="1389"/>
      <c r="E63" s="1390"/>
      <c r="F63" s="1391"/>
      <c r="G63" s="455"/>
      <c r="H63" s="454"/>
      <c r="I63" s="456"/>
      <c r="J63" s="455"/>
      <c r="K63" s="1391"/>
      <c r="L63" s="1392"/>
      <c r="M63" s="1391"/>
      <c r="N63" s="1391"/>
      <c r="O63" s="1389"/>
      <c r="P63" s="1390"/>
      <c r="Q63" s="1391"/>
      <c r="R63" s="455"/>
      <c r="S63" s="1"/>
      <c r="T63" s="145"/>
    </row>
    <row r="64" spans="1:20" ht="13.5">
      <c r="A64" s="1"/>
      <c r="B64" s="6"/>
      <c r="C64" s="16" t="s">
        <v>53</v>
      </c>
      <c r="D64" s="1298">
        <f>SUM(E64:F64)</f>
        <v>550</v>
      </c>
      <c r="E64" s="1262">
        <f>E10+Expenses!E39+Expenses!E67</f>
        <v>289</v>
      </c>
      <c r="F64" s="1255">
        <f>F10+Expenses!F39+Expenses!F67</f>
        <v>261</v>
      </c>
      <c r="G64" s="429"/>
      <c r="H64" s="941">
        <f aca="true" t="shared" si="4" ref="H64:I68">D64/O64-1</f>
        <v>0.04961832061068705</v>
      </c>
      <c r="I64" s="484">
        <f t="shared" si="4"/>
        <v>0.03214285714285725</v>
      </c>
      <c r="J64" s="429"/>
      <c r="K64" s="1307">
        <f>SUM(M64:N64)+SUM(P64:Q64)</f>
        <v>1030</v>
      </c>
      <c r="L64" s="1278"/>
      <c r="M64" s="1280">
        <f>M10+Expenses!M39+Expenses!M67</f>
        <v>241</v>
      </c>
      <c r="N64" s="1280">
        <f>N10+Expenses!N39+Expenses!N67</f>
        <v>265</v>
      </c>
      <c r="O64" s="1298">
        <f>SUM(P64:Q64)</f>
        <v>524</v>
      </c>
      <c r="P64" s="1262">
        <f>P10+Expenses!P39+Expenses!P67</f>
        <v>280</v>
      </c>
      <c r="Q64" s="1255">
        <f>Q10+Expenses!Q39+Expenses!Q67</f>
        <v>244</v>
      </c>
      <c r="R64" s="433"/>
      <c r="S64" s="1"/>
      <c r="T64" s="145"/>
    </row>
    <row r="65" spans="1:20" ht="13.5">
      <c r="A65" s="1"/>
      <c r="B65" s="6"/>
      <c r="C65" s="16" t="s">
        <v>54</v>
      </c>
      <c r="D65" s="1298">
        <f>SUM(E65:F65)</f>
        <v>420</v>
      </c>
      <c r="E65" s="1262">
        <f>E11+Expenses!E40+Expenses!E68</f>
        <v>197</v>
      </c>
      <c r="F65" s="1255">
        <f>F11+Expenses!F40+Expenses!F68</f>
        <v>223</v>
      </c>
      <c r="G65" s="429"/>
      <c r="H65" s="941">
        <f t="shared" si="4"/>
        <v>0.03194103194103204</v>
      </c>
      <c r="I65" s="484">
        <f t="shared" si="4"/>
        <v>-0.06635071090047395</v>
      </c>
      <c r="J65" s="429"/>
      <c r="K65" s="1307">
        <f>SUM(M65:N65)+SUM(P65:Q65)</f>
        <v>794</v>
      </c>
      <c r="L65" s="1278"/>
      <c r="M65" s="1280">
        <f>M11+Expenses!M40+Expenses!M68</f>
        <v>195</v>
      </c>
      <c r="N65" s="1280">
        <f>N11+Expenses!N40+Expenses!N68</f>
        <v>192</v>
      </c>
      <c r="O65" s="1298">
        <f>SUM(P65:Q65)</f>
        <v>407</v>
      </c>
      <c r="P65" s="1262">
        <f>P11+Expenses!P40+Expenses!P68</f>
        <v>211</v>
      </c>
      <c r="Q65" s="1255">
        <f>Q11+Expenses!Q40+Expenses!Q68</f>
        <v>196</v>
      </c>
      <c r="R65" s="433"/>
      <c r="S65" s="1"/>
      <c r="T65" s="145"/>
    </row>
    <row r="66" spans="1:20" ht="13.5">
      <c r="A66" s="1"/>
      <c r="B66" s="6"/>
      <c r="C66" s="16" t="s">
        <v>150</v>
      </c>
      <c r="D66" s="1298">
        <f>SUM(E66:F66)</f>
        <v>851</v>
      </c>
      <c r="E66" s="1262">
        <f>E12+Expenses!E41+Expenses!E69</f>
        <v>424</v>
      </c>
      <c r="F66" s="1255">
        <f>F12+Expenses!F41+Expenses!F69</f>
        <v>427</v>
      </c>
      <c r="G66" s="429"/>
      <c r="H66" s="941">
        <f t="shared" si="4"/>
        <v>-0.03185437997724683</v>
      </c>
      <c r="I66" s="484">
        <f t="shared" si="4"/>
        <v>-0.02304147465437789</v>
      </c>
      <c r="J66" s="429"/>
      <c r="K66" s="1307">
        <f>SUM(M66:N66)+SUM(P66:Q66)</f>
        <v>1742</v>
      </c>
      <c r="L66" s="1278"/>
      <c r="M66" s="1280">
        <f>M12+Expenses!M41+Expenses!M69</f>
        <v>432</v>
      </c>
      <c r="N66" s="1280">
        <f>N12+Expenses!N41+Expenses!N69</f>
        <v>431</v>
      </c>
      <c r="O66" s="1298">
        <f>SUM(P66:Q66)</f>
        <v>879</v>
      </c>
      <c r="P66" s="1262">
        <f>P12+Expenses!P41+Expenses!P69</f>
        <v>434</v>
      </c>
      <c r="Q66" s="1255">
        <f>Q12+Expenses!Q41+Expenses!Q69</f>
        <v>445</v>
      </c>
      <c r="R66" s="433"/>
      <c r="S66" s="1"/>
      <c r="T66" s="145"/>
    </row>
    <row r="67" spans="1:20" ht="13.5">
      <c r="A67" s="1"/>
      <c r="B67" s="6"/>
      <c r="C67" s="16" t="s">
        <v>500</v>
      </c>
      <c r="D67" s="1298">
        <f>SUM(E67:F67)</f>
        <v>15</v>
      </c>
      <c r="E67" s="1262">
        <f>E13+Expenses!E42+Expenses!E70</f>
        <v>9</v>
      </c>
      <c r="F67" s="1255">
        <f>F13+Expenses!F42+Expenses!F70</f>
        <v>6</v>
      </c>
      <c r="G67" s="429"/>
      <c r="H67" s="1003" t="s">
        <v>589</v>
      </c>
      <c r="I67" s="595" t="s">
        <v>589</v>
      </c>
      <c r="J67" s="429"/>
      <c r="K67" s="1307">
        <f>SUM(M67:N67)+SUM(P67:Q67)</f>
        <v>10</v>
      </c>
      <c r="L67" s="1278"/>
      <c r="M67" s="1280">
        <f>M13+Expenses!M42+Expenses!M70</f>
        <v>8</v>
      </c>
      <c r="N67" s="1280">
        <f>N13+Expenses!N42+Expenses!N70</f>
        <v>7</v>
      </c>
      <c r="O67" s="1298">
        <f>SUM(P67:Q67)</f>
        <v>-5</v>
      </c>
      <c r="P67" s="1262">
        <f>P13+Expenses!P42+Expenses!P70</f>
        <v>-3</v>
      </c>
      <c r="Q67" s="1255">
        <f>Q13+Expenses!Q42+Expenses!Q70</f>
        <v>-2</v>
      </c>
      <c r="R67" s="433"/>
      <c r="S67" s="1"/>
      <c r="T67" s="145"/>
    </row>
    <row r="68" spans="1:20" ht="14.25">
      <c r="A68" s="1"/>
      <c r="B68" s="6"/>
      <c r="C68" s="49" t="s">
        <v>504</v>
      </c>
      <c r="D68" s="1256">
        <f>SUM(D64:D67)</f>
        <v>1836</v>
      </c>
      <c r="E68" s="1257">
        <f>SUM(E64:E67)</f>
        <v>919</v>
      </c>
      <c r="F68" s="1258">
        <f>SUM(F64:F67)</f>
        <v>917</v>
      </c>
      <c r="G68" s="383"/>
      <c r="H68" s="1160">
        <f t="shared" si="4"/>
        <v>0.01717451523545699</v>
      </c>
      <c r="I68" s="1161">
        <f t="shared" si="4"/>
        <v>-0.0032537960954447387</v>
      </c>
      <c r="J68" s="383"/>
      <c r="K68" s="1258">
        <f>SUM(K64:K67)</f>
        <v>3576</v>
      </c>
      <c r="L68" s="1258"/>
      <c r="M68" s="1258">
        <f>SUM(M64:M67)</f>
        <v>876</v>
      </c>
      <c r="N68" s="1258">
        <f>SUM(N64:N67)</f>
        <v>895</v>
      </c>
      <c r="O68" s="1256">
        <f>SUM(O64:O67)</f>
        <v>1805</v>
      </c>
      <c r="P68" s="1257">
        <f>SUM(P64:P67)</f>
        <v>922</v>
      </c>
      <c r="Q68" s="1258">
        <f>SUM(Q64:Q67)</f>
        <v>883</v>
      </c>
      <c r="R68" s="433"/>
      <c r="S68" s="1"/>
      <c r="T68" s="145"/>
    </row>
    <row r="69" spans="1:20" ht="13.5">
      <c r="A69" s="1"/>
      <c r="B69" s="6"/>
      <c r="C69" s="16"/>
      <c r="D69" s="1272"/>
      <c r="E69" s="1271"/>
      <c r="F69" s="1273"/>
      <c r="G69" s="433"/>
      <c r="H69" s="439"/>
      <c r="I69" s="224"/>
      <c r="J69" s="433"/>
      <c r="K69" s="1273"/>
      <c r="L69" s="1261"/>
      <c r="M69" s="1273"/>
      <c r="N69" s="1273"/>
      <c r="O69" s="1272"/>
      <c r="P69" s="1271"/>
      <c r="Q69" s="1273"/>
      <c r="R69" s="433"/>
      <c r="S69" s="1"/>
      <c r="T69" s="145"/>
    </row>
    <row r="70" spans="1:20" ht="13.5">
      <c r="A70" s="1"/>
      <c r="B70" s="6"/>
      <c r="C70" s="16" t="s">
        <v>417</v>
      </c>
      <c r="D70" s="1298">
        <f>SUM(E70:F70)</f>
        <v>17</v>
      </c>
      <c r="E70" s="1262">
        <f>E16+Expenses!E45+Expenses!E73</f>
        <v>9</v>
      </c>
      <c r="F70" s="1255">
        <f>F16+Expenses!F45+Expenses!F73</f>
        <v>8</v>
      </c>
      <c r="G70" s="429"/>
      <c r="H70" s="941">
        <f aca="true" t="shared" si="5" ref="H70:I74">D70/O70-1</f>
        <v>0.3076923076923077</v>
      </c>
      <c r="I70" s="484">
        <f t="shared" si="5"/>
        <v>0.5</v>
      </c>
      <c r="J70" s="429"/>
      <c r="K70" s="1307">
        <f>SUM(M70:N70)+SUM(P70:Q70)</f>
        <v>22</v>
      </c>
      <c r="L70" s="1278"/>
      <c r="M70" s="1280">
        <f>M16+Expenses!M45+Expenses!M73</f>
        <v>7</v>
      </c>
      <c r="N70" s="1280">
        <f>N16+Expenses!N45+Expenses!N73</f>
        <v>2</v>
      </c>
      <c r="O70" s="1298">
        <f>SUM(P70:Q70)</f>
        <v>13</v>
      </c>
      <c r="P70" s="1262">
        <f>P16+Expenses!P45+Expenses!P73</f>
        <v>6</v>
      </c>
      <c r="Q70" s="1255">
        <f>Q16+Expenses!Q45+Expenses!Q73</f>
        <v>7</v>
      </c>
      <c r="R70" s="667"/>
      <c r="S70" s="1"/>
      <c r="T70" s="145"/>
    </row>
    <row r="71" spans="1:20" ht="13.5">
      <c r="A71" s="1"/>
      <c r="B71" s="6"/>
      <c r="C71" s="16" t="s">
        <v>418</v>
      </c>
      <c r="D71" s="1298">
        <f>SUM(E71:F71)</f>
        <v>69</v>
      </c>
      <c r="E71" s="1262">
        <f>E17+Expenses!E46+Expenses!E74</f>
        <v>40</v>
      </c>
      <c r="F71" s="1398">
        <f>F17+Expenses!F46+Expenses!F74</f>
        <v>29</v>
      </c>
      <c r="G71" s="429"/>
      <c r="H71" s="941" t="s">
        <v>590</v>
      </c>
      <c r="I71" s="484" t="s">
        <v>588</v>
      </c>
      <c r="J71" s="429"/>
      <c r="K71" s="1307">
        <f>SUM(M71:N71)+SUM(P71:Q71)</f>
        <v>62</v>
      </c>
      <c r="L71" s="1278"/>
      <c r="M71" s="1399">
        <f>M17+Expenses!M46+Expenses!M74</f>
        <v>37</v>
      </c>
      <c r="N71" s="1399">
        <f>N17+Expenses!N46+Expenses!N74</f>
        <v>31</v>
      </c>
      <c r="O71" s="1298">
        <f>SUM(P71:Q71)</f>
        <v>-6</v>
      </c>
      <c r="P71" s="1262">
        <f>P17+Expenses!P46+Expenses!P74</f>
        <v>9</v>
      </c>
      <c r="Q71" s="1398">
        <f>Q17+Expenses!Q46+Expenses!Q74</f>
        <v>-15</v>
      </c>
      <c r="R71" s="667"/>
      <c r="S71" s="1"/>
      <c r="T71" s="145"/>
    </row>
    <row r="72" spans="1:20" ht="13.5">
      <c r="A72" s="1"/>
      <c r="B72" s="6"/>
      <c r="C72" s="16" t="s">
        <v>501</v>
      </c>
      <c r="D72" s="1298">
        <f>SUM(E72:F72)</f>
        <v>2</v>
      </c>
      <c r="E72" s="1262">
        <f>E18+Expenses!E47+Expenses!E75</f>
        <v>2</v>
      </c>
      <c r="F72" s="1255">
        <f>F18+Expenses!F47+Expenses!F75</f>
        <v>0</v>
      </c>
      <c r="G72" s="429"/>
      <c r="H72" s="941">
        <f t="shared" si="5"/>
        <v>-0.33333333333333337</v>
      </c>
      <c r="I72" s="484" t="s">
        <v>589</v>
      </c>
      <c r="J72" s="429"/>
      <c r="K72" s="1307">
        <f>SUM(M72:N72)+SUM(P72:Q72)</f>
        <v>27</v>
      </c>
      <c r="L72" s="1278"/>
      <c r="M72" s="1280">
        <f>M18+Expenses!M47+Expenses!M75</f>
        <v>19</v>
      </c>
      <c r="N72" s="1280">
        <f>N18+Expenses!N47+Expenses!N75</f>
        <v>5</v>
      </c>
      <c r="O72" s="1298">
        <f>SUM(P72:Q72)</f>
        <v>3</v>
      </c>
      <c r="P72" s="1262">
        <f>P18+Expenses!P47+Expenses!P75</f>
        <v>0</v>
      </c>
      <c r="Q72" s="1255">
        <f>Q18+Expenses!Q47+Expenses!Q75</f>
        <v>3</v>
      </c>
      <c r="R72" s="667"/>
      <c r="S72" s="1"/>
      <c r="T72" s="145"/>
    </row>
    <row r="73" spans="1:20" s="305" customFormat="1" ht="13.5">
      <c r="A73" s="55"/>
      <c r="B73" s="56"/>
      <c r="C73" s="131" t="s">
        <v>419</v>
      </c>
      <c r="D73" s="1299">
        <f>SUM(E73:F73)</f>
        <v>2</v>
      </c>
      <c r="E73" s="1312">
        <f>E19+Expenses!E48+Expenses!E76</f>
        <v>2</v>
      </c>
      <c r="F73" s="1301">
        <f>F19+Expenses!F48+Expenses!F76</f>
        <v>0</v>
      </c>
      <c r="G73" s="457"/>
      <c r="H73" s="1435">
        <f t="shared" si="5"/>
        <v>-0.5</v>
      </c>
      <c r="I73" s="1436">
        <f t="shared" si="5"/>
        <v>1</v>
      </c>
      <c r="J73" s="457"/>
      <c r="K73" s="1308">
        <f>SUM(M73:N73)+SUM(P73:Q73)</f>
        <v>27</v>
      </c>
      <c r="L73" s="1401"/>
      <c r="M73" s="1311">
        <f>M19+Expenses!M48+Expenses!M76</f>
        <v>19</v>
      </c>
      <c r="N73" s="1311">
        <f>N19+Expenses!N48+Expenses!N76</f>
        <v>4</v>
      </c>
      <c r="O73" s="1299">
        <f>SUM(P73:Q73)</f>
        <v>4</v>
      </c>
      <c r="P73" s="1312">
        <f>P19+Expenses!P48+Expenses!P76</f>
        <v>1</v>
      </c>
      <c r="Q73" s="1301">
        <f>Q19+Expenses!Q48+Expenses!Q76</f>
        <v>3</v>
      </c>
      <c r="R73" s="667"/>
      <c r="S73" s="55"/>
      <c r="T73" s="384"/>
    </row>
    <row r="74" spans="1:20" ht="14.25">
      <c r="A74" s="17"/>
      <c r="B74" s="18"/>
      <c r="C74" s="49" t="s">
        <v>352</v>
      </c>
      <c r="D74" s="1256">
        <f>SUM(D64:D67)+SUM(D70:D72)</f>
        <v>1924</v>
      </c>
      <c r="E74" s="1359">
        <f>SUM(E64:E67)+SUM(E70:E72)</f>
        <v>970</v>
      </c>
      <c r="F74" s="1341">
        <f>SUM(F64:F67)+SUM(F70:F72)</f>
        <v>954</v>
      </c>
      <c r="G74" s="1172"/>
      <c r="H74" s="1160">
        <f t="shared" si="5"/>
        <v>0.060055096418732745</v>
      </c>
      <c r="I74" s="1161">
        <f t="shared" si="5"/>
        <v>0.03521878335112061</v>
      </c>
      <c r="J74" s="1172"/>
      <c r="K74" s="1341">
        <f>SUM(K64:K67)+SUM(K70:K72)</f>
        <v>3687</v>
      </c>
      <c r="L74" s="1341"/>
      <c r="M74" s="1341">
        <f>SUM(M64:M67)+SUM(M70:M72)</f>
        <v>939</v>
      </c>
      <c r="N74" s="1341">
        <f>SUM(N64:N67)+SUM(N70:N72)</f>
        <v>933</v>
      </c>
      <c r="O74" s="1256">
        <f>SUM(O64:O67)+SUM(O70:O72)</f>
        <v>1815</v>
      </c>
      <c r="P74" s="1359">
        <f>SUM(P64:P67)+SUM(P70:P72)</f>
        <v>937</v>
      </c>
      <c r="Q74" s="1341">
        <f>SUM(Q64:Q67)+SUM(Q70:Q72)</f>
        <v>878</v>
      </c>
      <c r="R74" s="168"/>
      <c r="S74" s="17"/>
      <c r="T74" s="145"/>
    </row>
    <row r="75" spans="1:20" ht="13.5">
      <c r="A75" s="1"/>
      <c r="B75" s="6"/>
      <c r="C75" s="14"/>
      <c r="D75" s="1360"/>
      <c r="E75" s="1329"/>
      <c r="F75" s="1333"/>
      <c r="G75" s="168"/>
      <c r="H75" s="956"/>
      <c r="I75" s="156"/>
      <c r="J75" s="168"/>
      <c r="K75" s="1333"/>
      <c r="L75" s="1333"/>
      <c r="M75" s="1333"/>
      <c r="N75" s="1333"/>
      <c r="O75" s="1360"/>
      <c r="P75" s="1329"/>
      <c r="Q75" s="1333"/>
      <c r="R75" s="168"/>
      <c r="S75" s="1"/>
      <c r="T75" s="145"/>
    </row>
    <row r="76" spans="1:20" ht="14.25">
      <c r="A76" s="17"/>
      <c r="B76" s="18"/>
      <c r="C76" s="18" t="s">
        <v>56</v>
      </c>
      <c r="D76" s="1424">
        <f>SUM(E76:F76)</f>
        <v>-21</v>
      </c>
      <c r="E76" s="1363">
        <f>E22+Expenses!E51+Expenses!E79</f>
        <v>-6</v>
      </c>
      <c r="F76" s="1364">
        <f>F22+Expenses!F51+Expenses!F79</f>
        <v>-15</v>
      </c>
      <c r="G76" s="410"/>
      <c r="H76" s="946">
        <f>D76/O76-1</f>
        <v>0.16666666666666674</v>
      </c>
      <c r="I76" s="598">
        <f>E76/P76-1</f>
        <v>0</v>
      </c>
      <c r="J76" s="410"/>
      <c r="K76" s="1407">
        <f>SUM(M76:N76)+SUM(P76:Q76)</f>
        <v>-48</v>
      </c>
      <c r="L76" s="1366"/>
      <c r="M76" s="1367">
        <f>M22+Expenses!M51+Expenses!M79</f>
        <v>-19</v>
      </c>
      <c r="N76" s="1368">
        <f>N22+Expenses!N51+Expenses!N79</f>
        <v>-11</v>
      </c>
      <c r="O76" s="1424">
        <f>SUM(P76:Q76)</f>
        <v>-18</v>
      </c>
      <c r="P76" s="1363">
        <f>P22+Expenses!P51+Expenses!P79</f>
        <v>-6</v>
      </c>
      <c r="Q76" s="1364">
        <f>Q22+Expenses!Q51+Expenses!Q79</f>
        <v>-12</v>
      </c>
      <c r="R76" s="20"/>
      <c r="S76" s="17"/>
      <c r="T76" s="145"/>
    </row>
    <row r="77" spans="1:20" ht="14.25">
      <c r="A77" s="17"/>
      <c r="B77" s="18"/>
      <c r="C77" s="18"/>
      <c r="D77" s="1343"/>
      <c r="E77" s="1374"/>
      <c r="F77" s="1344"/>
      <c r="G77" s="175"/>
      <c r="H77" s="451"/>
      <c r="I77" s="153"/>
      <c r="J77" s="175"/>
      <c r="K77" s="1344"/>
      <c r="L77" s="1345"/>
      <c r="M77" s="1344"/>
      <c r="N77" s="1344"/>
      <c r="O77" s="1343"/>
      <c r="P77" s="1374"/>
      <c r="Q77" s="1344"/>
      <c r="R77" s="175"/>
      <c r="S77" s="17"/>
      <c r="T77" s="145"/>
    </row>
    <row r="78" spans="1:20" ht="14.25">
      <c r="A78" s="1"/>
      <c r="B78" s="6"/>
      <c r="C78" s="18" t="s">
        <v>503</v>
      </c>
      <c r="D78" s="1413">
        <f>D62+D74+D76</f>
        <v>2709</v>
      </c>
      <c r="E78" s="1376">
        <f>E62+E74+E76</f>
        <v>1386</v>
      </c>
      <c r="F78" s="1377">
        <f>F62+F74+F76</f>
        <v>1323</v>
      </c>
      <c r="G78" s="146"/>
      <c r="H78" s="992">
        <f>D78/O78-1</f>
        <v>0.059859154929577496</v>
      </c>
      <c r="I78" s="507">
        <f>E78/P78-1</f>
        <v>0.04841149773071107</v>
      </c>
      <c r="J78" s="146"/>
      <c r="K78" s="1378">
        <f>K62+K74+K76</f>
        <v>5192</v>
      </c>
      <c r="L78" s="1281"/>
      <c r="M78" s="1379">
        <f>M62+M74+M76</f>
        <v>1307</v>
      </c>
      <c r="N78" s="1380">
        <f>N62+N74+N76</f>
        <v>1329</v>
      </c>
      <c r="O78" s="1413">
        <f>O62+O74+O76</f>
        <v>2556</v>
      </c>
      <c r="P78" s="1376">
        <f>P62+P74+P76</f>
        <v>1322</v>
      </c>
      <c r="Q78" s="1377">
        <f>Q62+Q74+Q76</f>
        <v>1234</v>
      </c>
      <c r="R78" s="168"/>
      <c r="S78" s="1"/>
      <c r="T78" s="145"/>
    </row>
    <row r="79" spans="1:20" ht="14.25">
      <c r="A79" s="1"/>
      <c r="B79" s="6"/>
      <c r="C79" s="18"/>
      <c r="D79" s="452"/>
      <c r="E79" s="170"/>
      <c r="F79" s="49"/>
      <c r="G79" s="178"/>
      <c r="H79" s="452"/>
      <c r="I79" s="156"/>
      <c r="J79" s="178"/>
      <c r="K79" s="49"/>
      <c r="L79" s="178"/>
      <c r="M79" s="49"/>
      <c r="N79" s="49"/>
      <c r="O79" s="452"/>
      <c r="P79" s="170"/>
      <c r="Q79" s="49"/>
      <c r="R79" s="178"/>
      <c r="S79" s="1"/>
      <c r="T79" s="145"/>
    </row>
    <row r="80" spans="1:20" ht="9" customHeight="1">
      <c r="A80" s="1"/>
      <c r="B80" s="2"/>
      <c r="C80" s="3"/>
      <c r="D80" s="3"/>
      <c r="E80" s="3"/>
      <c r="F80" s="3"/>
      <c r="G80" s="3"/>
      <c r="H80" s="3"/>
      <c r="I80" s="152"/>
      <c r="J80" s="3"/>
      <c r="K80" s="3"/>
      <c r="L80" s="3"/>
      <c r="M80" s="3"/>
      <c r="N80" s="3"/>
      <c r="O80" s="3"/>
      <c r="P80" s="3"/>
      <c r="Q80" s="3"/>
      <c r="R80" s="3"/>
      <c r="S80" s="1"/>
      <c r="T80" s="145"/>
    </row>
    <row r="81" spans="1:20" ht="13.5">
      <c r="A81" s="57"/>
      <c r="B81" s="125"/>
      <c r="C81" s="58"/>
      <c r="D81" s="62"/>
      <c r="E81" s="57"/>
      <c r="F81" s="58"/>
      <c r="G81" s="58"/>
      <c r="H81" s="58"/>
      <c r="I81" s="154"/>
      <c r="J81" s="58"/>
      <c r="K81" s="58"/>
      <c r="L81" s="58"/>
      <c r="M81" s="58"/>
      <c r="N81" s="58"/>
      <c r="O81" s="62"/>
      <c r="P81" s="57"/>
      <c r="Q81" s="58"/>
      <c r="R81" s="62"/>
      <c r="S81" s="60"/>
      <c r="T81" s="145"/>
    </row>
    <row r="82" spans="1:20" ht="9" customHeight="1">
      <c r="A82" s="1"/>
      <c r="B82" s="2"/>
      <c r="C82" s="3"/>
      <c r="D82" s="3"/>
      <c r="E82" s="3"/>
      <c r="F82" s="3"/>
      <c r="G82" s="3"/>
      <c r="H82" s="3"/>
      <c r="I82" s="152"/>
      <c r="J82" s="3"/>
      <c r="K82" s="3"/>
      <c r="L82" s="3"/>
      <c r="M82" s="3"/>
      <c r="N82" s="3"/>
      <c r="O82" s="3"/>
      <c r="P82" s="3"/>
      <c r="Q82" s="3"/>
      <c r="R82" s="3"/>
      <c r="S82" s="1"/>
      <c r="T82" s="145"/>
    </row>
    <row r="83" spans="1:20" ht="15.75">
      <c r="A83" s="4"/>
      <c r="B83" s="5"/>
      <c r="C83" s="124" t="s">
        <v>68</v>
      </c>
      <c r="D83" s="10" t="s">
        <v>554</v>
      </c>
      <c r="E83" s="162" t="s">
        <v>552</v>
      </c>
      <c r="F83" s="13" t="s">
        <v>416</v>
      </c>
      <c r="G83" s="407"/>
      <c r="H83" s="10"/>
      <c r="I83" s="868"/>
      <c r="J83" s="407"/>
      <c r="K83" s="13">
        <v>2009</v>
      </c>
      <c r="L83" s="407"/>
      <c r="M83" s="13" t="s">
        <v>396</v>
      </c>
      <c r="N83" s="13" t="s">
        <v>382</v>
      </c>
      <c r="O83" s="10" t="s">
        <v>553</v>
      </c>
      <c r="P83" s="162" t="s">
        <v>370</v>
      </c>
      <c r="Q83" s="13" t="s">
        <v>162</v>
      </c>
      <c r="R83" s="670"/>
      <c r="S83" s="4"/>
      <c r="T83" s="145"/>
    </row>
    <row r="84" spans="1:20" ht="15.75">
      <c r="A84" s="4"/>
      <c r="B84" s="5"/>
      <c r="C84" s="1762" t="s">
        <v>78</v>
      </c>
      <c r="D84" s="10"/>
      <c r="E84" s="162"/>
      <c r="F84" s="6"/>
      <c r="G84" s="965"/>
      <c r="H84" s="10"/>
      <c r="I84" s="966"/>
      <c r="J84" s="965"/>
      <c r="K84" s="13"/>
      <c r="L84" s="965"/>
      <c r="M84" s="13"/>
      <c r="N84" s="6"/>
      <c r="O84" s="10"/>
      <c r="P84" s="162"/>
      <c r="Q84" s="6"/>
      <c r="R84" s="14"/>
      <c r="S84" s="4"/>
      <c r="T84" s="145"/>
    </row>
    <row r="85" spans="1:20" ht="13.5">
      <c r="A85" s="1"/>
      <c r="B85" s="6"/>
      <c r="C85" s="61"/>
      <c r="D85" s="464"/>
      <c r="E85" s="156"/>
      <c r="F85" s="634"/>
      <c r="G85" s="465"/>
      <c r="H85" s="464"/>
      <c r="I85" s="156"/>
      <c r="J85" s="465"/>
      <c r="K85" s="634"/>
      <c r="L85" s="465"/>
      <c r="M85" s="634"/>
      <c r="N85" s="634"/>
      <c r="O85" s="464"/>
      <c r="P85" s="156"/>
      <c r="Q85" s="634"/>
      <c r="R85" s="465"/>
      <c r="S85" s="1"/>
      <c r="T85" s="145"/>
    </row>
    <row r="86" spans="1:20" ht="13.5">
      <c r="A86" s="1"/>
      <c r="B86" s="15"/>
      <c r="C86" s="16" t="s">
        <v>49</v>
      </c>
      <c r="D86" s="901">
        <f>D59/Revenues!D5</f>
        <v>0.42393380012730747</v>
      </c>
      <c r="E86" s="466">
        <f>E59/Revenues!E5</f>
        <v>0.42963885429638854</v>
      </c>
      <c r="F86" s="1093">
        <f>F59/Revenues!F5</f>
        <v>0.41796875</v>
      </c>
      <c r="G86" s="467"/>
      <c r="H86" s="673"/>
      <c r="I86" s="224"/>
      <c r="J86" s="467"/>
      <c r="K86" s="1096">
        <f>K59/Revenues!K5</f>
        <v>0.41905061301477525</v>
      </c>
      <c r="L86" s="467"/>
      <c r="M86" s="468">
        <f>M59/Revenues!M5</f>
        <v>0.41845764854614415</v>
      </c>
      <c r="N86" s="468">
        <f>N59/Revenues!N5</f>
        <v>0.4236874236874237</v>
      </c>
      <c r="O86" s="971">
        <f>O59/Revenues!O5</f>
        <v>0.41693189051559515</v>
      </c>
      <c r="P86" s="466">
        <f>P59/Revenues!P5</f>
        <v>0.4178168130489335</v>
      </c>
      <c r="Q86" s="1093">
        <f>Q59/Revenues!Q5</f>
        <v>0.4160206718346253</v>
      </c>
      <c r="R86" s="472"/>
      <c r="S86" s="1"/>
      <c r="T86" s="145"/>
    </row>
    <row r="87" spans="1:20" ht="13.5">
      <c r="A87" s="1"/>
      <c r="B87" s="15"/>
      <c r="C87" s="16" t="s">
        <v>50</v>
      </c>
      <c r="D87" s="901">
        <f>D60/Revenues!D6</f>
        <v>0.36724565756823824</v>
      </c>
      <c r="E87" s="466">
        <f>E60/Revenues!E6</f>
        <v>0.40298507462686567</v>
      </c>
      <c r="F87" s="1093">
        <f>F60/Revenues!F6</f>
        <v>0.3316831683168317</v>
      </c>
      <c r="G87" s="467"/>
      <c r="H87" s="673"/>
      <c r="I87" s="224"/>
      <c r="J87" s="467"/>
      <c r="K87" s="1096">
        <f>K60/Revenues!K6</f>
        <v>0.3229426433915212</v>
      </c>
      <c r="L87" s="467"/>
      <c r="M87" s="468">
        <f>M60/Revenues!M6</f>
        <v>0.30917874396135264</v>
      </c>
      <c r="N87" s="468">
        <f>N60/Revenues!N6</f>
        <v>0.325</v>
      </c>
      <c r="O87" s="971">
        <f>O60/Revenues!O6</f>
        <v>0.3291139240506329</v>
      </c>
      <c r="P87" s="466">
        <f>P60/Revenues!P6</f>
        <v>0.3333333333333333</v>
      </c>
      <c r="Q87" s="1093">
        <f>Q60/Revenues!Q6</f>
        <v>0.32460732984293195</v>
      </c>
      <c r="R87" s="472"/>
      <c r="S87" s="1"/>
      <c r="T87" s="145"/>
    </row>
    <row r="88" spans="1:20" ht="13.5">
      <c r="A88" s="1"/>
      <c r="B88" s="15"/>
      <c r="C88" s="16" t="s">
        <v>67</v>
      </c>
      <c r="D88" s="1078">
        <f>D61/Revenues!D7</f>
        <v>-0.12698412698412698</v>
      </c>
      <c r="E88" s="466">
        <f>E61/Revenues!E7</f>
        <v>-0.11764705882352941</v>
      </c>
      <c r="F88" s="1093">
        <f>F61/Revenues!F7</f>
        <v>-0.13793103448275862</v>
      </c>
      <c r="G88" s="467"/>
      <c r="H88" s="673"/>
      <c r="I88" s="224"/>
      <c r="J88" s="467"/>
      <c r="K88" s="1096">
        <f>K61/Revenues!K7</f>
        <v>-0.4105263157894737</v>
      </c>
      <c r="L88" s="467"/>
      <c r="M88" s="468">
        <f>M61/Revenues!M7</f>
        <v>-0.25806451612903225</v>
      </c>
      <c r="N88" s="468">
        <f>N61/Revenues!N7</f>
        <v>-0.2</v>
      </c>
      <c r="O88" s="971">
        <f>O61/Revenues!O7</f>
        <v>-0.6666666666666666</v>
      </c>
      <c r="P88" s="466">
        <f>P61/Revenues!P7</f>
        <v>-0.43478260869565216</v>
      </c>
      <c r="Q88" s="1093">
        <f>Q61/Revenues!Q7</f>
        <v>-1</v>
      </c>
      <c r="R88" s="472"/>
      <c r="S88" s="1"/>
      <c r="T88" s="145"/>
    </row>
    <row r="89" spans="1:20" ht="14.25">
      <c r="A89" s="17"/>
      <c r="B89" s="18"/>
      <c r="C89" s="18" t="s">
        <v>52</v>
      </c>
      <c r="D89" s="1178">
        <f>D62/Revenues!D8</f>
        <v>0.3956799214531173</v>
      </c>
      <c r="E89" s="1171">
        <f>E62/Revenues!E8</f>
        <v>0.40655105973025046</v>
      </c>
      <c r="F89" s="469">
        <f>F62/Revenues!F8</f>
        <v>0.3843843843843844</v>
      </c>
      <c r="G89" s="1176"/>
      <c r="H89" s="1177"/>
      <c r="I89" s="412"/>
      <c r="J89" s="1176"/>
      <c r="K89" s="469">
        <f>K62/Revenues!K8</f>
        <v>0.3808239333006376</v>
      </c>
      <c r="L89" s="1176"/>
      <c r="M89" s="469">
        <f>M62/Revenues!M8</f>
        <v>0.3760932944606414</v>
      </c>
      <c r="N89" s="469">
        <f>N62/Revenues!N8</f>
        <v>0.38984674329501917</v>
      </c>
      <c r="O89" s="1179">
        <f>O62/Revenues!O8</f>
        <v>0.37855361596009973</v>
      </c>
      <c r="P89" s="1171">
        <f>P62/Revenues!P8</f>
        <v>0.3818359375</v>
      </c>
      <c r="Q89" s="469">
        <f>Q62/Revenues!Q8</f>
        <v>0.3751274209989806</v>
      </c>
      <c r="R89" s="474"/>
      <c r="S89" s="17"/>
      <c r="T89" s="145"/>
    </row>
    <row r="90" spans="1:20" ht="13.5">
      <c r="A90" s="1"/>
      <c r="B90" s="6"/>
      <c r="C90" s="14"/>
      <c r="D90" s="673"/>
      <c r="E90" s="456"/>
      <c r="F90" s="635"/>
      <c r="G90" s="473"/>
      <c r="H90" s="471"/>
      <c r="I90" s="456"/>
      <c r="J90" s="473"/>
      <c r="K90" s="635"/>
      <c r="L90" s="473"/>
      <c r="M90" s="635"/>
      <c r="N90" s="635"/>
      <c r="O90" s="972"/>
      <c r="P90" s="456"/>
      <c r="Q90" s="635"/>
      <c r="R90" s="473"/>
      <c r="S90" s="1"/>
      <c r="T90" s="145"/>
    </row>
    <row r="91" spans="1:20" ht="13.5">
      <c r="A91" s="1"/>
      <c r="B91" s="6"/>
      <c r="C91" s="16" t="s">
        <v>53</v>
      </c>
      <c r="D91" s="901">
        <f>D64/Revenues!D10</f>
        <v>0.28075548749361917</v>
      </c>
      <c r="E91" s="466">
        <f>E64/Revenues!E10</f>
        <v>0.2919191919191919</v>
      </c>
      <c r="F91" s="1093">
        <f>F64/Revenues!F10</f>
        <v>0.2693498452012384</v>
      </c>
      <c r="G91" s="467"/>
      <c r="H91" s="673"/>
      <c r="I91" s="224"/>
      <c r="J91" s="467"/>
      <c r="K91" s="1096">
        <f>K64/Revenues!K10</f>
        <v>0.2515262515262515</v>
      </c>
      <c r="L91" s="467"/>
      <c r="M91" s="468">
        <f>M64/Revenues!M10</f>
        <v>0.2400398406374502</v>
      </c>
      <c r="N91" s="468">
        <f>N64/Revenues!N10</f>
        <v>0.26031434184675833</v>
      </c>
      <c r="O91" s="971">
        <f>O64/Revenues!O10</f>
        <v>0.25277375783888084</v>
      </c>
      <c r="P91" s="466">
        <f>P64/Revenues!P10</f>
        <v>0.2687140115163148</v>
      </c>
      <c r="Q91" s="1093">
        <f>Q64/Revenues!Q10</f>
        <v>0.23666343355965083</v>
      </c>
      <c r="R91" s="472"/>
      <c r="S91" s="1"/>
      <c r="T91" s="145"/>
    </row>
    <row r="92" spans="1:20" ht="13.5">
      <c r="A92" s="1"/>
      <c r="B92" s="6"/>
      <c r="C92" s="16" t="s">
        <v>54</v>
      </c>
      <c r="D92" s="901">
        <f>D65/Revenues!D11</f>
        <v>0.3392568659127625</v>
      </c>
      <c r="E92" s="466">
        <f>E65/Revenues!E11</f>
        <v>0.326158940397351</v>
      </c>
      <c r="F92" s="1093">
        <f>F65/Revenues!F11</f>
        <v>0.35173501577287064</v>
      </c>
      <c r="G92" s="467"/>
      <c r="H92" s="673"/>
      <c r="I92" s="224"/>
      <c r="J92" s="467"/>
      <c r="K92" s="1096">
        <f>K65/Revenues!K11</f>
        <v>0.31874749096748295</v>
      </c>
      <c r="L92" s="467"/>
      <c r="M92" s="468">
        <f>M65/Revenues!M11</f>
        <v>0.3125</v>
      </c>
      <c r="N92" s="468">
        <f>N65/Revenues!N11</f>
        <v>0.31893687707641194</v>
      </c>
      <c r="O92" s="971">
        <f>O65/Revenues!O11</f>
        <v>0.3217391304347826</v>
      </c>
      <c r="P92" s="466">
        <f>P65/Revenues!P11</f>
        <v>0.33438985736925514</v>
      </c>
      <c r="Q92" s="1093">
        <f>Q65/Revenues!Q11</f>
        <v>0.30914826498422715</v>
      </c>
      <c r="R92" s="472"/>
      <c r="S92" s="1"/>
      <c r="T92" s="145"/>
    </row>
    <row r="93" spans="1:20" ht="13.5">
      <c r="A93" s="1"/>
      <c r="B93" s="6"/>
      <c r="C93" s="16" t="s">
        <v>150</v>
      </c>
      <c r="D93" s="901">
        <f>D66/Revenues!D12</f>
        <v>0.6044034090909091</v>
      </c>
      <c r="E93" s="466">
        <f>E66/Revenues!E12</f>
        <v>0.6022727272727273</v>
      </c>
      <c r="F93" s="1093">
        <f>F66/Revenues!F12</f>
        <v>0.6065340909090909</v>
      </c>
      <c r="G93" s="467"/>
      <c r="H93" s="673"/>
      <c r="I93" s="224"/>
      <c r="J93" s="467"/>
      <c r="K93" s="1096">
        <f>K66/Revenues!K12</f>
        <v>0.605071205279611</v>
      </c>
      <c r="L93" s="467"/>
      <c r="M93" s="468">
        <f>M66/Revenues!M12</f>
        <v>0.6050420168067226</v>
      </c>
      <c r="N93" s="468">
        <f>N66/Revenues!N12</f>
        <v>0.6104815864022662</v>
      </c>
      <c r="O93" s="971">
        <f>O66/Revenues!O12</f>
        <v>0.6024674434544208</v>
      </c>
      <c r="P93" s="466">
        <f>P66/Revenues!P12</f>
        <v>0.5994475138121547</v>
      </c>
      <c r="Q93" s="1093">
        <f>Q66/Revenues!Q12</f>
        <v>0.6054421768707483</v>
      </c>
      <c r="R93" s="472"/>
      <c r="S93" s="1"/>
      <c r="T93" s="145"/>
    </row>
    <row r="94" spans="1:20" ht="13.5">
      <c r="A94" s="1"/>
      <c r="B94" s="6"/>
      <c r="C94" s="16" t="s">
        <v>500</v>
      </c>
      <c r="D94" s="1078">
        <f>D67/Revenues!D13</f>
        <v>-0.013786764705882353</v>
      </c>
      <c r="E94" s="466">
        <f>E67/Revenues!E13</f>
        <v>-0.016697588126159554</v>
      </c>
      <c r="F94" s="1093">
        <f>F67/Revenues!F13</f>
        <v>-0.01092896174863388</v>
      </c>
      <c r="G94" s="467"/>
      <c r="H94" s="673"/>
      <c r="I94" s="224"/>
      <c r="J94" s="467"/>
      <c r="K94" s="1096">
        <f>K67/Revenues!K13</f>
        <v>-0.00444247001332741</v>
      </c>
      <c r="L94" s="467"/>
      <c r="M94" s="468">
        <f>M67/Revenues!M13</f>
        <v>-0.014285714285714285</v>
      </c>
      <c r="N94" s="468">
        <f>N67/Revenues!N13</f>
        <v>-0.012589928057553957</v>
      </c>
      <c r="O94" s="971">
        <f>O67/Revenues!O13</f>
        <v>0.004405286343612335</v>
      </c>
      <c r="P94" s="466">
        <f>P67/Revenues!P13</f>
        <v>0.005366726296958855</v>
      </c>
      <c r="Q94" s="1093">
        <f>Q67/Revenues!Q13</f>
        <v>0.003472222222222222</v>
      </c>
      <c r="R94" s="472"/>
      <c r="S94" s="1"/>
      <c r="T94" s="145"/>
    </row>
    <row r="95" spans="1:20" ht="14.25">
      <c r="A95" s="1"/>
      <c r="B95" s="6"/>
      <c r="C95" s="49" t="s">
        <v>504</v>
      </c>
      <c r="D95" s="1178">
        <f>D68/Revenues!D14</f>
        <v>0.522035825988058</v>
      </c>
      <c r="E95" s="1171">
        <f>E68/Revenues!E14</f>
        <v>0.5224559408754974</v>
      </c>
      <c r="F95" s="469">
        <f>F68/Revenues!F14</f>
        <v>0.5216154721274175</v>
      </c>
      <c r="G95" s="1176"/>
      <c r="H95" s="1177"/>
      <c r="I95" s="412"/>
      <c r="J95" s="1176"/>
      <c r="K95" s="469">
        <f>K68/Revenues!K14</f>
        <v>0.49570280011089546</v>
      </c>
      <c r="L95" s="1176"/>
      <c r="M95" s="469">
        <f>M68/Revenues!M14</f>
        <v>0.49158249158249157</v>
      </c>
      <c r="N95" s="469">
        <f>N68/Revenues!N14</f>
        <v>0.5056497175141242</v>
      </c>
      <c r="O95" s="1179">
        <f>O68/Revenues!O14</f>
        <v>0.4929000546149645</v>
      </c>
      <c r="P95" s="1171">
        <f>P68/Revenues!P14</f>
        <v>0.5016322089227421</v>
      </c>
      <c r="Q95" s="469">
        <f>Q68/Revenues!Q14</f>
        <v>0.48410087719298245</v>
      </c>
      <c r="R95" s="472"/>
      <c r="S95" s="1"/>
      <c r="T95" s="145"/>
    </row>
    <row r="96" spans="1:20" ht="13.5">
      <c r="A96" s="1"/>
      <c r="B96" s="6"/>
      <c r="C96" s="16"/>
      <c r="D96" s="970"/>
      <c r="E96" s="420"/>
      <c r="F96" s="674"/>
      <c r="G96" s="467"/>
      <c r="H96" s="673"/>
      <c r="I96" s="224"/>
      <c r="J96" s="467"/>
      <c r="K96" s="674"/>
      <c r="L96" s="467"/>
      <c r="M96" s="674"/>
      <c r="N96" s="674"/>
      <c r="O96" s="973"/>
      <c r="P96" s="420"/>
      <c r="Q96" s="674"/>
      <c r="R96" s="472"/>
      <c r="S96" s="1"/>
      <c r="T96" s="145"/>
    </row>
    <row r="97" spans="1:20" ht="13.5">
      <c r="A97" s="1"/>
      <c r="B97" s="6"/>
      <c r="C97" s="16" t="s">
        <v>417</v>
      </c>
      <c r="D97" s="901">
        <f>D70/Revenues!D16</f>
        <v>0.03953488372093023</v>
      </c>
      <c r="E97" s="466">
        <f>E70/Revenues!E16</f>
        <v>0.0379746835443038</v>
      </c>
      <c r="F97" s="1093">
        <f>F70/Revenues!F16</f>
        <v>0.04145077720207254</v>
      </c>
      <c r="G97" s="474"/>
      <c r="H97" s="673"/>
      <c r="I97" s="417"/>
      <c r="J97" s="474"/>
      <c r="K97" s="1096">
        <f>K70/Revenues!K16</f>
        <v>0.030598052851182198</v>
      </c>
      <c r="L97" s="467"/>
      <c r="M97" s="468">
        <f>M70/Revenues!M16</f>
        <v>0.04294478527607362</v>
      </c>
      <c r="N97" s="468">
        <f>N70/Revenues!N16</f>
        <v>0.011111111111111112</v>
      </c>
      <c r="O97" s="971">
        <f>O70/Revenues!O16</f>
        <v>0.034574468085106384</v>
      </c>
      <c r="P97" s="466">
        <f>P70/Revenues!P16</f>
        <v>0.03389830508474576</v>
      </c>
      <c r="Q97" s="1093">
        <f>Q70/Revenues!Q16</f>
        <v>0.035175879396984924</v>
      </c>
      <c r="R97" s="472"/>
      <c r="S97" s="1"/>
      <c r="T97" s="145"/>
    </row>
    <row r="98" spans="1:20" ht="13.5">
      <c r="A98" s="1"/>
      <c r="B98" s="6"/>
      <c r="C98" s="16" t="s">
        <v>418</v>
      </c>
      <c r="D98" s="901">
        <f>D71/Revenues!D17</f>
        <v>0.07247899159663866</v>
      </c>
      <c r="E98" s="466">
        <f>E71/Revenues!E17</f>
        <v>0.08368200836820083</v>
      </c>
      <c r="F98" s="1093">
        <f>F71/Revenues!F17</f>
        <v>0.06118143459915612</v>
      </c>
      <c r="G98" s="474"/>
      <c r="H98" s="673"/>
      <c r="I98" s="417"/>
      <c r="J98" s="474"/>
      <c r="K98" s="1096">
        <f>K71/Revenues!K17</f>
        <v>0.02956604673342871</v>
      </c>
      <c r="L98" s="467"/>
      <c r="M98" s="468">
        <f>M71/Revenues!M17</f>
        <v>0.06890130353817504</v>
      </c>
      <c r="N98" s="468">
        <f>N71/Revenues!N17</f>
        <v>0.06365503080082136</v>
      </c>
      <c r="O98" s="971">
        <f>O71/Revenues!O17</f>
        <v>-0.005591798695246971</v>
      </c>
      <c r="P98" s="466">
        <f>P71/Revenues!P17</f>
        <v>0.01694915254237288</v>
      </c>
      <c r="Q98" s="1093">
        <f>Q71/Revenues!Q17</f>
        <v>-0.027675276752767528</v>
      </c>
      <c r="R98" s="472"/>
      <c r="S98" s="1"/>
      <c r="T98" s="145"/>
    </row>
    <row r="99" spans="1:20" ht="13.5">
      <c r="A99" s="1"/>
      <c r="B99" s="6"/>
      <c r="C99" s="16" t="s">
        <v>501</v>
      </c>
      <c r="D99" s="901">
        <f>D72/Revenues!D18</f>
        <v>-0.007462686567164179</v>
      </c>
      <c r="E99" s="466">
        <f>E72/Revenues!E18</f>
        <v>-0.014814814814814815</v>
      </c>
      <c r="F99" s="1093">
        <f>F72/Revenues!F18</f>
        <v>0</v>
      </c>
      <c r="G99" s="474"/>
      <c r="H99" s="673"/>
      <c r="I99" s="417"/>
      <c r="J99" s="474"/>
      <c r="K99" s="1096">
        <f>K72/Revenues!K18</f>
        <v>-0.046153846153846156</v>
      </c>
      <c r="L99" s="467"/>
      <c r="M99" s="468">
        <f>M72/Revenues!M18</f>
        <v>-0.14285714285714285</v>
      </c>
      <c r="N99" s="468">
        <f>N72/Revenues!N18</f>
        <v>-0.034013605442176874</v>
      </c>
      <c r="O99" s="971">
        <f>O72/Revenues!O18</f>
        <v>-0.009836065573770493</v>
      </c>
      <c r="P99" s="466">
        <f>P72/Revenues!P18</f>
        <v>0</v>
      </c>
      <c r="Q99" s="1093">
        <f>Q72/Revenues!Q18</f>
        <v>-0.019736842105263157</v>
      </c>
      <c r="R99" s="472"/>
      <c r="S99" s="1"/>
      <c r="T99" s="145"/>
    </row>
    <row r="100" spans="1:20" ht="13.5">
      <c r="A100" s="1"/>
      <c r="B100" s="6"/>
      <c r="C100" s="131" t="s">
        <v>419</v>
      </c>
      <c r="D100" s="1079">
        <f>D73/Revenues!D19</f>
        <v>0.3333333333333333</v>
      </c>
      <c r="E100" s="675">
        <f>E73/Revenues!E19</f>
        <v>0.5</v>
      </c>
      <c r="F100" s="1094">
        <f>F73/Revenues!F19</f>
        <v>0</v>
      </c>
      <c r="G100" s="676"/>
      <c r="H100" s="958"/>
      <c r="I100" s="969"/>
      <c r="J100" s="676"/>
      <c r="K100" s="1097">
        <f>K73/Revenues!K19</f>
        <v>0.6923076923076923</v>
      </c>
      <c r="L100" s="871"/>
      <c r="M100" s="677">
        <f>M73/Revenues!M19</f>
        <v>0.8636363636363636</v>
      </c>
      <c r="N100" s="677">
        <f>N73/Revenues!N19</f>
        <v>0.5714285714285714</v>
      </c>
      <c r="O100" s="974">
        <f>O73/Revenues!O19</f>
        <v>0.4</v>
      </c>
      <c r="P100" s="675">
        <f>P73/Revenues!P19</f>
        <v>0.3333333333333333</v>
      </c>
      <c r="Q100" s="1094">
        <f>Q73/Revenues!Q19</f>
        <v>0.42857142857142855</v>
      </c>
      <c r="R100" s="472"/>
      <c r="S100" s="1"/>
      <c r="T100" s="145"/>
    </row>
    <row r="101" spans="1:20" ht="14.25">
      <c r="A101" s="17"/>
      <c r="B101" s="18"/>
      <c r="C101" s="49" t="s">
        <v>352</v>
      </c>
      <c r="D101" s="1178">
        <f>D74/Revenues!D20</f>
        <v>0.415461023537033</v>
      </c>
      <c r="E101" s="1171">
        <f>E74/Revenues!E20</f>
        <v>0.41470713980333473</v>
      </c>
      <c r="F101" s="469">
        <f>F74/Revenues!F20</f>
        <v>0.4162303664921466</v>
      </c>
      <c r="G101" s="1176"/>
      <c r="H101" s="1177"/>
      <c r="I101" s="412"/>
      <c r="J101" s="1176"/>
      <c r="K101" s="469">
        <f>K74/Revenues!K20</f>
        <v>0.3903652726310217</v>
      </c>
      <c r="L101" s="1176"/>
      <c r="M101" s="469">
        <f>M74/Revenues!M20</f>
        <v>0.3997445721583653</v>
      </c>
      <c r="N101" s="469">
        <f>N74/Revenues!N20</f>
        <v>0.4074235807860262</v>
      </c>
      <c r="O101" s="1179">
        <f>O74/Revenues!O20</f>
        <v>0.3776529338327091</v>
      </c>
      <c r="P101" s="1171">
        <f>P74/Revenues!P20</f>
        <v>0.3915587129126619</v>
      </c>
      <c r="Q101" s="469">
        <f>Q74/Revenues!Q20</f>
        <v>0.3638624119353502</v>
      </c>
      <c r="R101" s="477"/>
      <c r="S101" s="17"/>
      <c r="T101" s="145"/>
    </row>
    <row r="102" spans="1:20" ht="13.5">
      <c r="A102" s="1"/>
      <c r="B102" s="6"/>
      <c r="C102" s="14"/>
      <c r="D102" s="970"/>
      <c r="E102" s="456"/>
      <c r="F102" s="472"/>
      <c r="G102" s="472"/>
      <c r="H102" s="475"/>
      <c r="I102" s="417"/>
      <c r="J102" s="472"/>
      <c r="K102" s="472"/>
      <c r="L102" s="472"/>
      <c r="M102" s="472"/>
      <c r="N102" s="472"/>
      <c r="O102" s="972"/>
      <c r="P102" s="456"/>
      <c r="Q102" s="472"/>
      <c r="R102" s="472"/>
      <c r="S102" s="1"/>
      <c r="T102" s="145"/>
    </row>
    <row r="103" spans="1:20" ht="14.25">
      <c r="A103" s="17"/>
      <c r="B103" s="18"/>
      <c r="C103" s="18" t="s">
        <v>56</v>
      </c>
      <c r="D103" s="1080">
        <f>D76/Revenues!D22</f>
        <v>-0.42</v>
      </c>
      <c r="E103" s="476">
        <f>E76/Revenues!E22</f>
        <v>-0.25</v>
      </c>
      <c r="F103" s="1095">
        <f>F76/Revenues!F22</f>
        <v>-0.5769230769230769</v>
      </c>
      <c r="G103" s="470"/>
      <c r="H103" s="471"/>
      <c r="I103" s="580"/>
      <c r="J103" s="470"/>
      <c r="K103" s="1098">
        <f>K76/Revenues!K22</f>
        <v>-0.3356643356643357</v>
      </c>
      <c r="L103" s="470"/>
      <c r="M103" s="672">
        <f>M76/Revenues!M22</f>
        <v>-0.5757575757575758</v>
      </c>
      <c r="N103" s="636">
        <f>N76/Revenues!N22</f>
        <v>-0.3235294117647059</v>
      </c>
      <c r="O103" s="975">
        <f>O76/Revenues!O22</f>
        <v>-0.23684210526315788</v>
      </c>
      <c r="P103" s="476">
        <f>P76/Revenues!P22</f>
        <v>-0.16666666666666666</v>
      </c>
      <c r="Q103" s="1095">
        <f>Q76/Revenues!Q22</f>
        <v>-0.3</v>
      </c>
      <c r="R103" s="474"/>
      <c r="S103" s="17"/>
      <c r="T103" s="145"/>
    </row>
    <row r="104" spans="1:20" ht="13.5">
      <c r="A104" s="1"/>
      <c r="B104" s="6"/>
      <c r="C104" s="14"/>
      <c r="D104" s="970"/>
      <c r="E104" s="456"/>
      <c r="F104" s="472"/>
      <c r="G104" s="472"/>
      <c r="H104" s="475"/>
      <c r="I104" s="420"/>
      <c r="J104" s="472"/>
      <c r="K104" s="472"/>
      <c r="L104" s="472"/>
      <c r="M104" s="472"/>
      <c r="N104" s="472"/>
      <c r="O104" s="972"/>
      <c r="P104" s="456"/>
      <c r="Q104" s="472"/>
      <c r="R104" s="472"/>
      <c r="S104" s="1"/>
      <c r="T104" s="145"/>
    </row>
    <row r="105" spans="1:20" ht="14.25">
      <c r="A105" s="17"/>
      <c r="B105" s="18"/>
      <c r="C105" s="18" t="s">
        <v>502</v>
      </c>
      <c r="D105" s="1000">
        <f>D78/Revenues!D26</f>
        <v>0.4085356658120947</v>
      </c>
      <c r="E105" s="1180">
        <f>E78/Revenues!E26</f>
        <v>0.41323792486583183</v>
      </c>
      <c r="F105" s="1181">
        <f>F78/Revenues!F26</f>
        <v>0.4037229173024107</v>
      </c>
      <c r="G105" s="1176"/>
      <c r="H105" s="1178"/>
      <c r="I105" s="418"/>
      <c r="J105" s="1176"/>
      <c r="K105" s="1182">
        <f>K78/Revenues!K26</f>
        <v>0.3843363683470279</v>
      </c>
      <c r="L105" s="1176"/>
      <c r="M105" s="1183">
        <f>M78/Revenues!M26</f>
        <v>0.38771877781073866</v>
      </c>
      <c r="N105" s="1184">
        <f>N78/Revenues!N26</f>
        <v>0.3989792854998499</v>
      </c>
      <c r="O105" s="1185">
        <f>O78/Revenues!O26</f>
        <v>0.375495813133539</v>
      </c>
      <c r="P105" s="1180">
        <f>P78/Revenues!P26</f>
        <v>0.38756962767516856</v>
      </c>
      <c r="Q105" s="1181">
        <f>Q78/Revenues!Q26</f>
        <v>0.36336866902237924</v>
      </c>
      <c r="R105" s="469"/>
      <c r="S105" s="17"/>
      <c r="T105" s="145"/>
    </row>
    <row r="106" spans="1:20" ht="14.25">
      <c r="A106" s="17"/>
      <c r="B106" s="18"/>
      <c r="C106" s="18"/>
      <c r="D106" s="475"/>
      <c r="E106" s="456"/>
      <c r="F106" s="472"/>
      <c r="G106" s="472"/>
      <c r="H106" s="475"/>
      <c r="I106" s="417"/>
      <c r="J106" s="472"/>
      <c r="K106" s="472"/>
      <c r="L106" s="472"/>
      <c r="M106" s="472"/>
      <c r="N106" s="472"/>
      <c r="O106" s="972"/>
      <c r="P106" s="456"/>
      <c r="Q106" s="472"/>
      <c r="R106" s="472"/>
      <c r="S106" s="17"/>
      <c r="T106" s="145"/>
    </row>
    <row r="107" spans="1:20" ht="9" customHeight="1">
      <c r="A107" s="1"/>
      <c r="B107" s="2"/>
      <c r="C107" s="3"/>
      <c r="D107" s="3"/>
      <c r="E107" s="3"/>
      <c r="F107" s="3"/>
      <c r="G107" s="3"/>
      <c r="H107" s="3"/>
      <c r="I107" s="152"/>
      <c r="J107" s="3"/>
      <c r="K107" s="3"/>
      <c r="L107" s="3"/>
      <c r="M107" s="3"/>
      <c r="N107" s="3"/>
      <c r="O107" s="3"/>
      <c r="P107" s="3"/>
      <c r="Q107" s="3"/>
      <c r="R107" s="3"/>
      <c r="S107" s="1"/>
      <c r="T107" s="145"/>
    </row>
    <row r="108" spans="1:20" s="230" customFormat="1" ht="13.5" customHeight="1">
      <c r="A108" s="396"/>
      <c r="B108" s="125"/>
      <c r="C108" s="58"/>
      <c r="D108" s="62"/>
      <c r="E108" s="381"/>
      <c r="F108" s="58"/>
      <c r="G108" s="125"/>
      <c r="H108" s="58"/>
      <c r="I108" s="395"/>
      <c r="J108" s="125"/>
      <c r="K108" s="58"/>
      <c r="L108" s="380"/>
      <c r="M108" s="58"/>
      <c r="N108" s="58"/>
      <c r="O108" s="62"/>
      <c r="P108" s="381"/>
      <c r="Q108" s="58"/>
      <c r="R108" s="671"/>
      <c r="S108" s="671"/>
      <c r="T108" s="289"/>
    </row>
  </sheetData>
  <sheetProtection password="8355" sheet="1"/>
  <printOptions horizontalCentered="1"/>
  <pageMargins left="0.75" right="0.75" top="1" bottom="1" header="0.5" footer="0.5"/>
  <pageSetup fitToHeight="1" fitToWidth="1" horizontalDpi="600" verticalDpi="600" orientation="portrait" paperSize="9" scale="49" r:id="rId1"/>
  <headerFooter alignWithMargins="0">
    <oddFooter>&amp;L&amp;8KPN Investor Relations&amp;C&amp;8&amp;A&amp;R&amp;8Q2 2010</oddFooter>
  </headerFooter>
  <rowBreaks count="1" manualBreakCount="1">
    <brk id="54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8"/>
  <sheetViews>
    <sheetView view="pageBreakPreview" zoomScale="85" zoomScaleSheetLayoutView="85" zoomScalePageLayoutView="0" workbookViewId="0" topLeftCell="A1">
      <selection activeCell="A1" sqref="A1"/>
    </sheetView>
  </sheetViews>
  <sheetFormatPr defaultColWidth="9.140625" defaultRowHeight="12.75"/>
  <cols>
    <col min="1" max="1" width="1.28515625" style="126" customWidth="1"/>
    <col min="2" max="2" width="1.8515625" style="126" customWidth="1"/>
    <col min="3" max="3" width="44.28125" style="126" customWidth="1"/>
    <col min="4" max="4" width="8.7109375" style="145" customWidth="1"/>
    <col min="5" max="6" width="8.7109375" style="126" customWidth="1"/>
    <col min="7" max="7" width="1.7109375" style="126" customWidth="1"/>
    <col min="8" max="8" width="8.7109375" style="126" customWidth="1"/>
    <col min="9" max="9" width="8.7109375" style="161" customWidth="1"/>
    <col min="10" max="10" width="1.7109375" style="126" customWidth="1"/>
    <col min="11" max="11" width="8.7109375" style="126" customWidth="1"/>
    <col min="12" max="12" width="1.7109375" style="126" customWidth="1"/>
    <col min="13" max="14" width="8.7109375" style="126" customWidth="1"/>
    <col min="15" max="15" width="8.7109375" style="145" customWidth="1"/>
    <col min="16" max="17" width="8.7109375" style="126" customWidth="1"/>
    <col min="18" max="18" width="1.7109375" style="126" customWidth="1"/>
    <col min="19" max="19" width="1.28515625" style="126" customWidth="1"/>
    <col min="20" max="16384" width="9.140625" style="126" customWidth="1"/>
  </cols>
  <sheetData>
    <row r="1" spans="1:19" ht="9" customHeight="1">
      <c r="A1" s="1"/>
      <c r="B1" s="2"/>
      <c r="C1" s="3"/>
      <c r="D1" s="3"/>
      <c r="E1" s="3"/>
      <c r="F1" s="3"/>
      <c r="G1" s="3"/>
      <c r="H1" s="3"/>
      <c r="I1" s="152"/>
      <c r="J1" s="3"/>
      <c r="K1" s="3"/>
      <c r="L1" s="3"/>
      <c r="M1" s="3"/>
      <c r="N1" s="3"/>
      <c r="O1" s="3"/>
      <c r="P1" s="3"/>
      <c r="Q1" s="3"/>
      <c r="R1" s="3"/>
      <c r="S1" s="1"/>
    </row>
    <row r="2" spans="1:19" ht="15.75">
      <c r="A2" s="4"/>
      <c r="B2" s="5"/>
      <c r="C2" s="124" t="s">
        <v>68</v>
      </c>
      <c r="D2" s="10" t="s">
        <v>554</v>
      </c>
      <c r="E2" s="162" t="s">
        <v>552</v>
      </c>
      <c r="F2" s="13" t="s">
        <v>416</v>
      </c>
      <c r="G2" s="407"/>
      <c r="H2" s="10" t="s">
        <v>555</v>
      </c>
      <c r="I2" s="868" t="s">
        <v>555</v>
      </c>
      <c r="J2" s="187"/>
      <c r="K2" s="13">
        <v>2009</v>
      </c>
      <c r="L2" s="407"/>
      <c r="M2" s="13" t="s">
        <v>396</v>
      </c>
      <c r="N2" s="13" t="s">
        <v>382</v>
      </c>
      <c r="O2" s="10" t="s">
        <v>553</v>
      </c>
      <c r="P2" s="162" t="s">
        <v>370</v>
      </c>
      <c r="Q2" s="13" t="s">
        <v>162</v>
      </c>
      <c r="R2" s="670"/>
      <c r="S2" s="4"/>
    </row>
    <row r="3" spans="1:19" ht="15.75">
      <c r="A3" s="4"/>
      <c r="B3" s="5"/>
      <c r="C3" s="1762" t="s">
        <v>474</v>
      </c>
      <c r="D3" s="10"/>
      <c r="E3" s="162"/>
      <c r="F3" s="14"/>
      <c r="G3" s="208"/>
      <c r="H3" s="10" t="s">
        <v>556</v>
      </c>
      <c r="I3" s="869" t="s">
        <v>557</v>
      </c>
      <c r="J3" s="187"/>
      <c r="K3" s="13"/>
      <c r="L3" s="208"/>
      <c r="M3" s="13"/>
      <c r="N3" s="14"/>
      <c r="O3" s="10"/>
      <c r="P3" s="162"/>
      <c r="Q3" s="14"/>
      <c r="R3" s="14"/>
      <c r="S3" s="4"/>
    </row>
    <row r="4" spans="1:19" ht="13.5">
      <c r="A4" s="1"/>
      <c r="B4" s="6"/>
      <c r="C4" s="127"/>
      <c r="D4" s="688"/>
      <c r="E4" s="686"/>
      <c r="F4" s="14"/>
      <c r="G4" s="188"/>
      <c r="H4" s="688"/>
      <c r="I4" s="687"/>
      <c r="J4" s="188"/>
      <c r="K4" s="689"/>
      <c r="L4" s="208"/>
      <c r="M4" s="689"/>
      <c r="N4" s="14"/>
      <c r="O4" s="688"/>
      <c r="P4" s="686"/>
      <c r="Q4" s="14"/>
      <c r="R4" s="14"/>
      <c r="S4" s="1"/>
    </row>
    <row r="5" spans="1:19" ht="13.5">
      <c r="A5" s="1"/>
      <c r="B5" s="6"/>
      <c r="C5" s="16" t="s">
        <v>49</v>
      </c>
      <c r="D5" s="1298">
        <f>SUM(E5:F5)</f>
        <v>-21</v>
      </c>
      <c r="E5" s="1262">
        <v>0</v>
      </c>
      <c r="F5" s="1255">
        <v>-21</v>
      </c>
      <c r="G5" s="189"/>
      <c r="H5" s="941">
        <f aca="true" t="shared" si="0" ref="H5:I7">D5/O5-1</f>
        <v>0.050000000000000044</v>
      </c>
      <c r="I5" s="484">
        <f t="shared" si="0"/>
        <v>-1</v>
      </c>
      <c r="J5" s="189"/>
      <c r="K5" s="1443">
        <f>M5+N5+P5+Q5</f>
        <v>-62</v>
      </c>
      <c r="L5" s="1261"/>
      <c r="M5" s="1283">
        <v>-21</v>
      </c>
      <c r="N5" s="1280">
        <v>-21</v>
      </c>
      <c r="O5" s="1298">
        <f>SUM(P5:Q5)</f>
        <v>-20</v>
      </c>
      <c r="P5" s="1262">
        <v>-20</v>
      </c>
      <c r="Q5" s="1255">
        <v>0</v>
      </c>
      <c r="R5" s="478"/>
      <c r="S5" s="1"/>
    </row>
    <row r="6" spans="1:19" ht="13.5">
      <c r="A6" s="1"/>
      <c r="B6" s="6"/>
      <c r="C6" s="16" t="s">
        <v>50</v>
      </c>
      <c r="D6" s="1438">
        <f>SUM(E6:F6)</f>
        <v>0</v>
      </c>
      <c r="E6" s="1447">
        <v>0</v>
      </c>
      <c r="F6" s="1439">
        <v>0</v>
      </c>
      <c r="G6" s="189"/>
      <c r="H6" s="941">
        <f t="shared" si="0"/>
        <v>-1</v>
      </c>
      <c r="I6" s="595">
        <f t="shared" si="0"/>
        <v>-1</v>
      </c>
      <c r="J6" s="189"/>
      <c r="K6" s="1444">
        <f>M6+N6+P6+Q6</f>
        <v>-12</v>
      </c>
      <c r="L6" s="1261"/>
      <c r="M6" s="1445">
        <v>0</v>
      </c>
      <c r="N6" s="1446">
        <v>0</v>
      </c>
      <c r="O6" s="1438">
        <f>SUM(P6:Q6)</f>
        <v>-12</v>
      </c>
      <c r="P6" s="1447">
        <v>-5</v>
      </c>
      <c r="Q6" s="1255">
        <v>-7</v>
      </c>
      <c r="R6" s="478"/>
      <c r="S6" s="1"/>
    </row>
    <row r="7" spans="1:19" ht="14.25">
      <c r="A7" s="1"/>
      <c r="B7" s="6"/>
      <c r="C7" s="49" t="s">
        <v>52</v>
      </c>
      <c r="D7" s="1440">
        <f>SUM(D5:D6)</f>
        <v>-21</v>
      </c>
      <c r="E7" s="1442">
        <f>E5+E6</f>
        <v>0</v>
      </c>
      <c r="F7" s="1441">
        <f>F5+F6</f>
        <v>-21</v>
      </c>
      <c r="G7" s="685"/>
      <c r="H7" s="1160">
        <f t="shared" si="0"/>
        <v>-0.34375</v>
      </c>
      <c r="I7" s="1161">
        <f t="shared" si="0"/>
        <v>-1</v>
      </c>
      <c r="J7" s="685"/>
      <c r="K7" s="1441">
        <f>K5+K6</f>
        <v>-74</v>
      </c>
      <c r="L7" s="1434"/>
      <c r="M7" s="1441">
        <f>M5+M6</f>
        <v>-21</v>
      </c>
      <c r="N7" s="1441">
        <f>N5+N6</f>
        <v>-21</v>
      </c>
      <c r="O7" s="1440">
        <f>SUM(O5:O6)</f>
        <v>-32</v>
      </c>
      <c r="P7" s="1442">
        <f>P5+P6</f>
        <v>-25</v>
      </c>
      <c r="Q7" s="1441">
        <f>Q5+Q6</f>
        <v>-7</v>
      </c>
      <c r="R7" s="478"/>
      <c r="S7" s="1"/>
    </row>
    <row r="8" spans="1:19" ht="13.5">
      <c r="A8" s="1"/>
      <c r="B8" s="6"/>
      <c r="C8" s="16"/>
      <c r="D8" s="1272"/>
      <c r="E8" s="1271"/>
      <c r="F8" s="1273"/>
      <c r="G8" s="192"/>
      <c r="H8" s="428"/>
      <c r="I8" s="224"/>
      <c r="J8" s="192"/>
      <c r="K8" s="1273"/>
      <c r="L8" s="1261"/>
      <c r="M8" s="1273"/>
      <c r="N8" s="1273"/>
      <c r="O8" s="1272"/>
      <c r="P8" s="1271"/>
      <c r="Q8" s="1273"/>
      <c r="R8" s="478"/>
      <c r="S8" s="1"/>
    </row>
    <row r="9" spans="1:19" ht="14.25">
      <c r="A9" s="17"/>
      <c r="B9" s="18"/>
      <c r="C9" s="16" t="s">
        <v>53</v>
      </c>
      <c r="D9" s="1298">
        <f>SUM(E9:F9)</f>
        <v>-31</v>
      </c>
      <c r="E9" s="1262">
        <v>-13</v>
      </c>
      <c r="F9" s="1255">
        <v>-18</v>
      </c>
      <c r="G9" s="189"/>
      <c r="H9" s="941">
        <f aca="true" t="shared" si="1" ref="H9:I14">D9/O9-1</f>
        <v>-0.03125</v>
      </c>
      <c r="I9" s="484">
        <f t="shared" si="1"/>
        <v>-0.38095238095238093</v>
      </c>
      <c r="J9" s="189"/>
      <c r="K9" s="1443">
        <f>M9+N9+P9+Q9</f>
        <v>-73</v>
      </c>
      <c r="L9" s="1261"/>
      <c r="M9" s="1283">
        <v>-20</v>
      </c>
      <c r="N9" s="1280">
        <v>-21</v>
      </c>
      <c r="O9" s="1298">
        <f>SUM(P9:Q9)</f>
        <v>-32</v>
      </c>
      <c r="P9" s="1262">
        <v>-21</v>
      </c>
      <c r="Q9" s="1255">
        <v>-11</v>
      </c>
      <c r="R9" s="461"/>
      <c r="S9" s="17"/>
    </row>
    <row r="10" spans="1:19" s="305" customFormat="1" ht="13.5">
      <c r="A10" s="55"/>
      <c r="B10" s="56"/>
      <c r="C10" s="867" t="s">
        <v>535</v>
      </c>
      <c r="D10" s="1299">
        <f>SUM(E10:F10)</f>
        <v>-2</v>
      </c>
      <c r="E10" s="1312">
        <v>-1</v>
      </c>
      <c r="F10" s="1301">
        <v>-1</v>
      </c>
      <c r="G10" s="703"/>
      <c r="H10" s="1038">
        <f t="shared" si="1"/>
        <v>-0.6666666666666667</v>
      </c>
      <c r="I10" s="599">
        <f t="shared" si="1"/>
        <v>-0.75</v>
      </c>
      <c r="J10" s="703"/>
      <c r="K10" s="1448">
        <f>M10+N10+P10+Q10</f>
        <v>-12</v>
      </c>
      <c r="L10" s="1432"/>
      <c r="M10" s="1449">
        <v>-3</v>
      </c>
      <c r="N10" s="1311">
        <v>-3</v>
      </c>
      <c r="O10" s="1299">
        <f>SUM(P10:Q10)</f>
        <v>-6</v>
      </c>
      <c r="P10" s="1312">
        <v>-4</v>
      </c>
      <c r="Q10" s="1301">
        <v>-2</v>
      </c>
      <c r="R10" s="667"/>
      <c r="S10" s="55"/>
    </row>
    <row r="11" spans="1:19" ht="13.5">
      <c r="A11" s="1"/>
      <c r="B11" s="6"/>
      <c r="C11" s="16" t="s">
        <v>54</v>
      </c>
      <c r="D11" s="1298">
        <f>SUM(E11:F11)</f>
        <v>-19</v>
      </c>
      <c r="E11" s="1262">
        <v>-8</v>
      </c>
      <c r="F11" s="1255">
        <v>-11</v>
      </c>
      <c r="G11" s="189"/>
      <c r="H11" s="941">
        <f t="shared" si="1"/>
        <v>0.3571428571428572</v>
      </c>
      <c r="I11" s="484">
        <f t="shared" si="1"/>
        <v>-0.11111111111111116</v>
      </c>
      <c r="J11" s="189"/>
      <c r="K11" s="1443">
        <f>M11+N11+P11+Q11</f>
        <v>-36</v>
      </c>
      <c r="L11" s="1261"/>
      <c r="M11" s="1283">
        <v>-11</v>
      </c>
      <c r="N11" s="1280">
        <v>-11</v>
      </c>
      <c r="O11" s="1298">
        <f>SUM(P11:Q11)</f>
        <v>-14</v>
      </c>
      <c r="P11" s="1262">
        <v>-9</v>
      </c>
      <c r="Q11" s="1255">
        <v>-5</v>
      </c>
      <c r="R11" s="461"/>
      <c r="S11" s="1"/>
    </row>
    <row r="12" spans="1:19" ht="13.5">
      <c r="A12" s="1"/>
      <c r="B12" s="6"/>
      <c r="C12" s="16" t="s">
        <v>586</v>
      </c>
      <c r="D12" s="1298">
        <f>SUM(E12:F12)</f>
        <v>-11</v>
      </c>
      <c r="E12" s="1262">
        <v>-2</v>
      </c>
      <c r="F12" s="1255">
        <v>-9</v>
      </c>
      <c r="G12" s="189"/>
      <c r="H12" s="941">
        <f t="shared" si="1"/>
        <v>0</v>
      </c>
      <c r="I12" s="484">
        <f t="shared" si="1"/>
        <v>-0.6666666666666667</v>
      </c>
      <c r="J12" s="189"/>
      <c r="K12" s="1443">
        <f>M12+N12+P12+Q12</f>
        <v>-34</v>
      </c>
      <c r="L12" s="1261"/>
      <c r="M12" s="1283">
        <v>-11</v>
      </c>
      <c r="N12" s="1280">
        <v>-12</v>
      </c>
      <c r="O12" s="1298">
        <f>SUM(P12:Q12)</f>
        <v>-11</v>
      </c>
      <c r="P12" s="1262">
        <v>-6</v>
      </c>
      <c r="Q12" s="1255">
        <v>-5</v>
      </c>
      <c r="R12" s="461"/>
      <c r="S12" s="1"/>
    </row>
    <row r="13" spans="1:19" ht="14.25">
      <c r="A13" s="17"/>
      <c r="B13" s="18"/>
      <c r="C13" s="16" t="s">
        <v>428</v>
      </c>
      <c r="D13" s="1438">
        <f>SUM(E13:F13)</f>
        <v>4</v>
      </c>
      <c r="E13" s="1447">
        <v>0</v>
      </c>
      <c r="F13" s="1439">
        <v>4</v>
      </c>
      <c r="G13" s="189"/>
      <c r="H13" s="941">
        <f t="shared" si="1"/>
        <v>-0.5</v>
      </c>
      <c r="I13" s="595">
        <f t="shared" si="1"/>
        <v>-1</v>
      </c>
      <c r="J13" s="189"/>
      <c r="K13" s="1444">
        <f>M13+N13+P13+Q13</f>
        <v>19</v>
      </c>
      <c r="L13" s="1261"/>
      <c r="M13" s="1445">
        <v>5</v>
      </c>
      <c r="N13" s="1446">
        <v>6</v>
      </c>
      <c r="O13" s="1438">
        <f>SUM(P13:Q13)</f>
        <v>8</v>
      </c>
      <c r="P13" s="1447">
        <v>5</v>
      </c>
      <c r="Q13" s="1255">
        <v>3</v>
      </c>
      <c r="R13" s="461"/>
      <c r="S13" s="17"/>
    </row>
    <row r="14" spans="1:19" ht="14.25">
      <c r="A14" s="1"/>
      <c r="B14" s="6"/>
      <c r="C14" s="49" t="s">
        <v>504</v>
      </c>
      <c r="D14" s="1440">
        <f>D9+D11+D12+D13</f>
        <v>-57</v>
      </c>
      <c r="E14" s="1442">
        <f>E9+E11+E12+E13</f>
        <v>-23</v>
      </c>
      <c r="F14" s="1441">
        <f>F9+F11+F12+F13</f>
        <v>-34</v>
      </c>
      <c r="G14" s="685"/>
      <c r="H14" s="1160">
        <f t="shared" si="1"/>
        <v>0.16326530612244894</v>
      </c>
      <c r="I14" s="1161">
        <f t="shared" si="1"/>
        <v>-0.25806451612903225</v>
      </c>
      <c r="J14" s="685"/>
      <c r="K14" s="1441">
        <f>K9+K11+K12+K13</f>
        <v>-124</v>
      </c>
      <c r="L14" s="1258"/>
      <c r="M14" s="1441">
        <f>M9+M11+M12+M13</f>
        <v>-37</v>
      </c>
      <c r="N14" s="1441">
        <f>N9+N11+N12+N13</f>
        <v>-38</v>
      </c>
      <c r="O14" s="1440">
        <f>O9+O11+O12+O13</f>
        <v>-49</v>
      </c>
      <c r="P14" s="1442">
        <f>P9+P11+P12+P13</f>
        <v>-31</v>
      </c>
      <c r="Q14" s="1441">
        <f>Q9+Q11+Q12+Q13</f>
        <v>-18</v>
      </c>
      <c r="R14" s="461"/>
      <c r="S14" s="1"/>
    </row>
    <row r="15" spans="1:19" ht="13.5">
      <c r="A15" s="1"/>
      <c r="B15" s="6"/>
      <c r="C15" s="45"/>
      <c r="D15" s="1414"/>
      <c r="E15" s="1390"/>
      <c r="F15" s="1261"/>
      <c r="G15" s="193"/>
      <c r="H15" s="425"/>
      <c r="I15" s="426"/>
      <c r="J15" s="193"/>
      <c r="K15" s="1261"/>
      <c r="L15" s="1261"/>
      <c r="M15" s="1261"/>
      <c r="N15" s="1261"/>
      <c r="O15" s="1414"/>
      <c r="P15" s="1390"/>
      <c r="Q15" s="1261"/>
      <c r="R15" s="461"/>
      <c r="S15" s="1"/>
    </row>
    <row r="16" spans="1:24" ht="14.25">
      <c r="A16" s="1"/>
      <c r="B16" s="6"/>
      <c r="C16" s="23" t="s">
        <v>427</v>
      </c>
      <c r="D16" s="1413">
        <f>D7+D14</f>
        <v>-78</v>
      </c>
      <c r="E16" s="1376">
        <f>E7+E14</f>
        <v>-23</v>
      </c>
      <c r="F16" s="1377">
        <f>F7+F14</f>
        <v>-55</v>
      </c>
      <c r="G16" s="146"/>
      <c r="H16" s="992">
        <f>D16/O16-1</f>
        <v>-0.03703703703703709</v>
      </c>
      <c r="I16" s="507">
        <f>E16/P16-1</f>
        <v>-0.5892857142857143</v>
      </c>
      <c r="J16" s="146"/>
      <c r="K16" s="1378">
        <f>K7+K14</f>
        <v>-198</v>
      </c>
      <c r="L16" s="1281"/>
      <c r="M16" s="1379">
        <f>M7+M14</f>
        <v>-58</v>
      </c>
      <c r="N16" s="1380">
        <f>N7+N14</f>
        <v>-59</v>
      </c>
      <c r="O16" s="1413">
        <f>O7+O14</f>
        <v>-81</v>
      </c>
      <c r="P16" s="1376">
        <f>P7+P14</f>
        <v>-56</v>
      </c>
      <c r="Q16" s="1377">
        <f>Q7+Q14</f>
        <v>-25</v>
      </c>
      <c r="R16" s="461"/>
      <c r="S16" s="1"/>
      <c r="X16" s="145"/>
    </row>
    <row r="17" spans="1:19" ht="14.25">
      <c r="A17" s="17"/>
      <c r="B17" s="18"/>
      <c r="C17" s="45"/>
      <c r="D17" s="688"/>
      <c r="E17" s="686"/>
      <c r="F17" s="14"/>
      <c r="G17" s="193"/>
      <c r="H17" s="688"/>
      <c r="I17" s="687"/>
      <c r="J17" s="193"/>
      <c r="K17" s="689"/>
      <c r="L17" s="208"/>
      <c r="M17" s="689"/>
      <c r="N17" s="14"/>
      <c r="O17" s="688"/>
      <c r="P17" s="686"/>
      <c r="Q17" s="14"/>
      <c r="R17" s="14"/>
      <c r="S17" s="17"/>
    </row>
    <row r="18" spans="1:19" ht="9" customHeight="1">
      <c r="A18" s="1"/>
      <c r="B18" s="2"/>
      <c r="C18" s="3"/>
      <c r="D18" s="3"/>
      <c r="E18" s="3"/>
      <c r="F18" s="3"/>
      <c r="G18" s="3"/>
      <c r="H18" s="3"/>
      <c r="I18" s="152"/>
      <c r="J18" s="3"/>
      <c r="K18" s="3"/>
      <c r="L18" s="3"/>
      <c r="M18" s="3"/>
      <c r="N18" s="3"/>
      <c r="O18" s="3"/>
      <c r="P18" s="3"/>
      <c r="Q18" s="3"/>
      <c r="R18" s="3"/>
      <c r="S18" s="1"/>
    </row>
    <row r="19" spans="1:19" s="133" customFormat="1" ht="11.25" customHeight="1">
      <c r="A19" s="395"/>
      <c r="B19" s="1768" t="s">
        <v>593</v>
      </c>
      <c r="C19" s="62"/>
      <c r="D19" s="62"/>
      <c r="E19" s="62"/>
      <c r="F19" s="62"/>
      <c r="G19" s="62"/>
      <c r="H19" s="62"/>
      <c r="I19" s="154"/>
      <c r="J19" s="62"/>
      <c r="K19" s="62"/>
      <c r="L19" s="62"/>
      <c r="M19" s="62"/>
      <c r="N19" s="62"/>
      <c r="O19" s="62"/>
      <c r="P19" s="62"/>
      <c r="Q19" s="62"/>
      <c r="R19" s="62"/>
      <c r="S19" s="395"/>
    </row>
    <row r="20" spans="4:15" s="128" customFormat="1" ht="12.75">
      <c r="D20" s="129"/>
      <c r="I20" s="389"/>
      <c r="O20" s="129"/>
    </row>
    <row r="21" spans="1:19" ht="9" customHeight="1">
      <c r="A21" s="1"/>
      <c r="B21" s="2"/>
      <c r="C21" s="3"/>
      <c r="D21" s="3"/>
      <c r="E21" s="3"/>
      <c r="F21" s="3"/>
      <c r="G21" s="3"/>
      <c r="H21" s="3"/>
      <c r="I21" s="152"/>
      <c r="J21" s="3"/>
      <c r="K21" s="3"/>
      <c r="L21" s="3"/>
      <c r="M21" s="3"/>
      <c r="N21" s="3"/>
      <c r="O21" s="3"/>
      <c r="P21" s="3"/>
      <c r="Q21" s="3"/>
      <c r="R21" s="3"/>
      <c r="S21" s="1"/>
    </row>
    <row r="22" spans="1:19" ht="15.75">
      <c r="A22" s="4"/>
      <c r="B22" s="5"/>
      <c r="C22" s="124" t="s">
        <v>68</v>
      </c>
      <c r="D22" s="10" t="s">
        <v>554</v>
      </c>
      <c r="E22" s="162" t="s">
        <v>552</v>
      </c>
      <c r="F22" s="13" t="s">
        <v>416</v>
      </c>
      <c r="G22" s="407"/>
      <c r="H22" s="10" t="s">
        <v>555</v>
      </c>
      <c r="I22" s="868" t="s">
        <v>555</v>
      </c>
      <c r="J22" s="187"/>
      <c r="K22" s="13">
        <v>2009</v>
      </c>
      <c r="L22" s="407"/>
      <c r="M22" s="13" t="s">
        <v>396</v>
      </c>
      <c r="N22" s="13" t="s">
        <v>382</v>
      </c>
      <c r="O22" s="10" t="s">
        <v>553</v>
      </c>
      <c r="P22" s="162" t="s">
        <v>370</v>
      </c>
      <c r="Q22" s="13" t="s">
        <v>162</v>
      </c>
      <c r="R22" s="670"/>
      <c r="S22" s="4"/>
    </row>
    <row r="23" spans="1:19" ht="15.75">
      <c r="A23" s="4"/>
      <c r="B23" s="5"/>
      <c r="C23" s="1762" t="s">
        <v>475</v>
      </c>
      <c r="D23" s="10"/>
      <c r="E23" s="162"/>
      <c r="F23" s="14"/>
      <c r="G23" s="208"/>
      <c r="H23" s="10" t="s">
        <v>556</v>
      </c>
      <c r="I23" s="869" t="s">
        <v>557</v>
      </c>
      <c r="J23" s="187"/>
      <c r="K23" s="13"/>
      <c r="L23" s="208"/>
      <c r="M23" s="13"/>
      <c r="N23" s="14"/>
      <c r="O23" s="10"/>
      <c r="P23" s="162"/>
      <c r="Q23" s="14"/>
      <c r="R23" s="14"/>
      <c r="S23" s="4"/>
    </row>
    <row r="24" spans="1:19" ht="13.5">
      <c r="A24" s="1"/>
      <c r="B24" s="6"/>
      <c r="C24" s="127"/>
      <c r="D24" s="688"/>
      <c r="E24" s="686"/>
      <c r="F24" s="14"/>
      <c r="G24" s="188"/>
      <c r="H24" s="688"/>
      <c r="I24" s="687"/>
      <c r="J24" s="188"/>
      <c r="K24" s="689"/>
      <c r="L24" s="208"/>
      <c r="M24" s="689"/>
      <c r="N24" s="14"/>
      <c r="O24" s="688"/>
      <c r="P24" s="686"/>
      <c r="Q24" s="14"/>
      <c r="R24" s="14"/>
      <c r="S24" s="1"/>
    </row>
    <row r="25" spans="1:19" ht="13.5">
      <c r="A25" s="1"/>
      <c r="B25" s="6"/>
      <c r="C25" s="16" t="s">
        <v>49</v>
      </c>
      <c r="D25" s="1298">
        <f>SUM(E25:F25)</f>
        <v>-10</v>
      </c>
      <c r="E25" s="1262">
        <v>0</v>
      </c>
      <c r="F25" s="1255">
        <v>-10</v>
      </c>
      <c r="G25" s="189"/>
      <c r="H25" s="941">
        <f aca="true" t="shared" si="2" ref="H25:I27">D25/O25-1</f>
        <v>0</v>
      </c>
      <c r="I25" s="484">
        <f t="shared" si="2"/>
        <v>-1</v>
      </c>
      <c r="J25" s="189"/>
      <c r="K25" s="1443">
        <f>M25+N25+P25+Q25</f>
        <v>-31</v>
      </c>
      <c r="L25" s="1261"/>
      <c r="M25" s="1283">
        <v>-10</v>
      </c>
      <c r="N25" s="1280">
        <v>-11</v>
      </c>
      <c r="O25" s="1298">
        <f>SUM(P25:Q25)</f>
        <v>-10</v>
      </c>
      <c r="P25" s="1262">
        <v>-10</v>
      </c>
      <c r="Q25" s="1255">
        <v>0</v>
      </c>
      <c r="R25" s="478"/>
      <c r="S25" s="1"/>
    </row>
    <row r="26" spans="1:19" ht="13.5">
      <c r="A26" s="1"/>
      <c r="B26" s="6"/>
      <c r="C26" s="16" t="s">
        <v>50</v>
      </c>
      <c r="D26" s="1438">
        <f>SUM(E26:F26)</f>
        <v>0</v>
      </c>
      <c r="E26" s="1447">
        <v>0</v>
      </c>
      <c r="F26" s="1439">
        <v>0</v>
      </c>
      <c r="G26" s="189"/>
      <c r="H26" s="941">
        <f t="shared" si="2"/>
        <v>-1</v>
      </c>
      <c r="I26" s="595">
        <f t="shared" si="2"/>
        <v>-1</v>
      </c>
      <c r="J26" s="189"/>
      <c r="K26" s="1444">
        <f>M26+N26+P26+Q26</f>
        <v>-9</v>
      </c>
      <c r="L26" s="1261"/>
      <c r="M26" s="1445">
        <v>0</v>
      </c>
      <c r="N26" s="1446">
        <v>0</v>
      </c>
      <c r="O26" s="1438">
        <f>SUM(P26:Q26)</f>
        <v>-9</v>
      </c>
      <c r="P26" s="1447">
        <v>-4</v>
      </c>
      <c r="Q26" s="1255">
        <v>-5</v>
      </c>
      <c r="R26" s="478"/>
      <c r="S26" s="1"/>
    </row>
    <row r="27" spans="1:19" ht="14.25">
      <c r="A27" s="1"/>
      <c r="B27" s="6"/>
      <c r="C27" s="49" t="s">
        <v>52</v>
      </c>
      <c r="D27" s="1440">
        <f>SUM(E27:F27)</f>
        <v>-10</v>
      </c>
      <c r="E27" s="1442">
        <f>E25+E26</f>
        <v>0</v>
      </c>
      <c r="F27" s="1441">
        <f>F25+F26</f>
        <v>-10</v>
      </c>
      <c r="G27" s="685"/>
      <c r="H27" s="1160">
        <f t="shared" si="2"/>
        <v>-0.4736842105263158</v>
      </c>
      <c r="I27" s="1161">
        <f t="shared" si="2"/>
        <v>-1</v>
      </c>
      <c r="J27" s="685"/>
      <c r="K27" s="1441">
        <f>K25+K26</f>
        <v>-40</v>
      </c>
      <c r="L27" s="1434"/>
      <c r="M27" s="1441">
        <f>M25+M26</f>
        <v>-10</v>
      </c>
      <c r="N27" s="1441">
        <f>N25+N26</f>
        <v>-11</v>
      </c>
      <c r="O27" s="1440">
        <f>SUM(O25:O26)</f>
        <v>-19</v>
      </c>
      <c r="P27" s="1442">
        <f>P25+P26</f>
        <v>-14</v>
      </c>
      <c r="Q27" s="1441">
        <f>Q25+Q26</f>
        <v>-5</v>
      </c>
      <c r="R27" s="478"/>
      <c r="S27" s="1"/>
    </row>
    <row r="28" spans="1:19" ht="13.5">
      <c r="A28" s="1"/>
      <c r="B28" s="6"/>
      <c r="C28" s="16"/>
      <c r="D28" s="1272"/>
      <c r="E28" s="1271"/>
      <c r="F28" s="1273"/>
      <c r="G28" s="192"/>
      <c r="H28" s="428"/>
      <c r="I28" s="224"/>
      <c r="J28" s="192"/>
      <c r="K28" s="1273"/>
      <c r="L28" s="1261"/>
      <c r="M28" s="1273"/>
      <c r="N28" s="1273"/>
      <c r="O28" s="1272"/>
      <c r="P28" s="1271"/>
      <c r="Q28" s="1273"/>
      <c r="R28" s="478"/>
      <c r="S28" s="1"/>
    </row>
    <row r="29" spans="1:19" ht="14.25">
      <c r="A29" s="17"/>
      <c r="B29" s="18"/>
      <c r="C29" s="16" t="s">
        <v>53</v>
      </c>
      <c r="D29" s="1298">
        <f>SUM(E29:F29)</f>
        <v>-7</v>
      </c>
      <c r="E29" s="1262">
        <v>1</v>
      </c>
      <c r="F29" s="1255">
        <v>-8</v>
      </c>
      <c r="G29" s="189"/>
      <c r="H29" s="941">
        <f>D29/O29-1</f>
        <v>-0.631578947368421</v>
      </c>
      <c r="I29" s="484" t="s">
        <v>589</v>
      </c>
      <c r="J29" s="189"/>
      <c r="K29" s="1443">
        <f>M29+N29+P29+Q29</f>
        <v>-36</v>
      </c>
      <c r="L29" s="1261"/>
      <c r="M29" s="1283">
        <v>-8</v>
      </c>
      <c r="N29" s="1280">
        <v>-9</v>
      </c>
      <c r="O29" s="1298">
        <f>SUM(P29:Q29)</f>
        <v>-19</v>
      </c>
      <c r="P29" s="1262">
        <v>-15</v>
      </c>
      <c r="Q29" s="1255">
        <v>-4</v>
      </c>
      <c r="R29" s="461"/>
      <c r="S29" s="17"/>
    </row>
    <row r="30" spans="1:19" s="305" customFormat="1" ht="13.5">
      <c r="A30" s="55"/>
      <c r="B30" s="56"/>
      <c r="C30" s="867" t="s">
        <v>535</v>
      </c>
      <c r="D30" s="1299">
        <f>SUM(E30:F30)</f>
        <v>-1</v>
      </c>
      <c r="E30" s="1312">
        <v>0</v>
      </c>
      <c r="F30" s="1301">
        <v>-1</v>
      </c>
      <c r="G30" s="703"/>
      <c r="H30" s="1038">
        <f>D30/O30-1</f>
        <v>-0.75</v>
      </c>
      <c r="I30" s="599">
        <f>E30/P30-1</f>
        <v>-1</v>
      </c>
      <c r="J30" s="703"/>
      <c r="K30" s="1448">
        <f>M30+N30+P30+Q30</f>
        <v>-7</v>
      </c>
      <c r="L30" s="1432"/>
      <c r="M30" s="1449">
        <v>-1</v>
      </c>
      <c r="N30" s="1311">
        <v>-2</v>
      </c>
      <c r="O30" s="1299">
        <f>SUM(P30:Q30)</f>
        <v>-4</v>
      </c>
      <c r="P30" s="1312">
        <v>-3</v>
      </c>
      <c r="Q30" s="1301">
        <v>-1</v>
      </c>
      <c r="R30" s="667"/>
      <c r="S30" s="55"/>
    </row>
    <row r="31" spans="1:19" ht="13.5">
      <c r="A31" s="1"/>
      <c r="B31" s="6"/>
      <c r="C31" s="16" t="s">
        <v>54</v>
      </c>
      <c r="D31" s="1298">
        <f>SUM(E31:F31)</f>
        <v>-1</v>
      </c>
      <c r="E31" s="1262">
        <v>1</v>
      </c>
      <c r="F31" s="1255">
        <v>-2</v>
      </c>
      <c r="G31" s="189"/>
      <c r="H31" s="941">
        <f>D31/O31-1</f>
        <v>-0.8</v>
      </c>
      <c r="I31" s="484" t="s">
        <v>589</v>
      </c>
      <c r="J31" s="189"/>
      <c r="K31" s="1443">
        <f>M31+N31+P31+Q31</f>
        <v>-8</v>
      </c>
      <c r="L31" s="1261"/>
      <c r="M31" s="1283">
        <v>-2</v>
      </c>
      <c r="N31" s="1280">
        <v>-1</v>
      </c>
      <c r="O31" s="1298">
        <f>SUM(P31:Q31)</f>
        <v>-5</v>
      </c>
      <c r="P31" s="1262">
        <v>-4</v>
      </c>
      <c r="Q31" s="1255">
        <v>-1</v>
      </c>
      <c r="R31" s="461"/>
      <c r="S31" s="1"/>
    </row>
    <row r="32" spans="1:19" ht="13.5">
      <c r="A32" s="1"/>
      <c r="B32" s="6"/>
      <c r="C32" s="16" t="s">
        <v>55</v>
      </c>
      <c r="D32" s="1298">
        <f>SUM(E32:F32)</f>
        <v>-1</v>
      </c>
      <c r="E32" s="1262">
        <v>-1</v>
      </c>
      <c r="F32" s="1255">
        <v>0</v>
      </c>
      <c r="G32" s="189"/>
      <c r="H32" s="941" t="s">
        <v>590</v>
      </c>
      <c r="I32" s="484" t="s">
        <v>589</v>
      </c>
      <c r="J32" s="189"/>
      <c r="K32" s="1443">
        <f>M32+N32+P32+Q32</f>
        <v>-1</v>
      </c>
      <c r="L32" s="1261"/>
      <c r="M32" s="1283">
        <v>-1</v>
      </c>
      <c r="N32" s="1280">
        <v>0</v>
      </c>
      <c r="O32" s="1298">
        <f>SUM(P32:Q32)</f>
        <v>0</v>
      </c>
      <c r="P32" s="1262">
        <v>0</v>
      </c>
      <c r="Q32" s="1255">
        <v>0</v>
      </c>
      <c r="R32" s="461"/>
      <c r="S32" s="1"/>
    </row>
    <row r="33" spans="1:19" ht="14.25">
      <c r="A33" s="17"/>
      <c r="B33" s="18"/>
      <c r="C33" s="16" t="s">
        <v>428</v>
      </c>
      <c r="D33" s="1438">
        <f>SUM(E33:F33)</f>
        <v>0</v>
      </c>
      <c r="E33" s="1447">
        <v>0</v>
      </c>
      <c r="F33" s="1439">
        <v>0</v>
      </c>
      <c r="G33" s="189"/>
      <c r="H33" s="941" t="s">
        <v>590</v>
      </c>
      <c r="I33" s="595" t="s">
        <v>589</v>
      </c>
      <c r="J33" s="189"/>
      <c r="K33" s="1444">
        <f>M33+N33+P33+Q33</f>
        <v>0</v>
      </c>
      <c r="L33" s="1261"/>
      <c r="M33" s="1445">
        <v>0</v>
      </c>
      <c r="N33" s="1446">
        <v>0</v>
      </c>
      <c r="O33" s="1438">
        <f>SUM(P33:Q33)</f>
        <v>0</v>
      </c>
      <c r="P33" s="1447">
        <v>0</v>
      </c>
      <c r="Q33" s="1255">
        <v>0</v>
      </c>
      <c r="R33" s="461"/>
      <c r="S33" s="17"/>
    </row>
    <row r="34" spans="1:19" ht="14.25">
      <c r="A34" s="1"/>
      <c r="B34" s="6"/>
      <c r="C34" s="49" t="s">
        <v>504</v>
      </c>
      <c r="D34" s="1440">
        <f>D29+D31+D32+D33</f>
        <v>-9</v>
      </c>
      <c r="E34" s="1442">
        <f>E29+E31+E32+E33</f>
        <v>1</v>
      </c>
      <c r="F34" s="1441">
        <f>F29+F31+F32+F33</f>
        <v>-10</v>
      </c>
      <c r="G34" s="685"/>
      <c r="H34" s="1160">
        <f>D34/O34-1</f>
        <v>-0.625</v>
      </c>
      <c r="I34" s="1161" t="s">
        <v>589</v>
      </c>
      <c r="J34" s="685"/>
      <c r="K34" s="1441">
        <f>K29+K31+K32+K33</f>
        <v>-45</v>
      </c>
      <c r="L34" s="1258"/>
      <c r="M34" s="1441">
        <f>M29+M31+M32+M33</f>
        <v>-11</v>
      </c>
      <c r="N34" s="1441">
        <f>N29+N31+N32+N33</f>
        <v>-10</v>
      </c>
      <c r="O34" s="1440">
        <f>O29+O31+O32+O33</f>
        <v>-24</v>
      </c>
      <c r="P34" s="1442">
        <f>P29+P31+P32+P33</f>
        <v>-19</v>
      </c>
      <c r="Q34" s="1441">
        <f>Q29+Q31+Q32+Q33</f>
        <v>-5</v>
      </c>
      <c r="R34" s="461"/>
      <c r="S34" s="1"/>
    </row>
    <row r="35" spans="1:19" ht="13.5">
      <c r="A35" s="1"/>
      <c r="B35" s="6"/>
      <c r="C35" s="45"/>
      <c r="D35" s="1414"/>
      <c r="E35" s="1390"/>
      <c r="F35" s="1261"/>
      <c r="G35" s="193"/>
      <c r="H35" s="460"/>
      <c r="I35" s="426"/>
      <c r="J35" s="193"/>
      <c r="K35" s="1261"/>
      <c r="L35" s="1261"/>
      <c r="M35" s="1261"/>
      <c r="N35" s="1261"/>
      <c r="O35" s="1414"/>
      <c r="P35" s="1390"/>
      <c r="Q35" s="1261"/>
      <c r="R35" s="461"/>
      <c r="S35" s="1"/>
    </row>
    <row r="36" spans="1:24" ht="14.25">
      <c r="A36" s="1"/>
      <c r="B36" s="6"/>
      <c r="C36" s="23" t="s">
        <v>427</v>
      </c>
      <c r="D36" s="1413">
        <f>D27+D34</f>
        <v>-19</v>
      </c>
      <c r="E36" s="1376">
        <f>E27+E34</f>
        <v>1</v>
      </c>
      <c r="F36" s="1377">
        <f>F27+F34</f>
        <v>-20</v>
      </c>
      <c r="G36" s="146"/>
      <c r="H36" s="992">
        <f>D36/O36-1</f>
        <v>-0.5581395348837209</v>
      </c>
      <c r="I36" s="507" t="s">
        <v>589</v>
      </c>
      <c r="J36" s="146"/>
      <c r="K36" s="1378">
        <f>K27+K34</f>
        <v>-85</v>
      </c>
      <c r="L36" s="1281"/>
      <c r="M36" s="1379">
        <f>M27+M34</f>
        <v>-21</v>
      </c>
      <c r="N36" s="1380">
        <f>N27+N34</f>
        <v>-21</v>
      </c>
      <c r="O36" s="1413">
        <f>O27+O34</f>
        <v>-43</v>
      </c>
      <c r="P36" s="1376">
        <f>P27+P34</f>
        <v>-33</v>
      </c>
      <c r="Q36" s="1377">
        <f>Q27+Q34</f>
        <v>-10</v>
      </c>
      <c r="R36" s="461"/>
      <c r="S36" s="1"/>
      <c r="X36" s="145"/>
    </row>
    <row r="37" spans="1:19" ht="14.25">
      <c r="A37" s="17"/>
      <c r="B37" s="18"/>
      <c r="C37" s="45"/>
      <c r="D37" s="688"/>
      <c r="E37" s="686"/>
      <c r="F37" s="14"/>
      <c r="G37" s="193"/>
      <c r="H37" s="688"/>
      <c r="I37" s="687"/>
      <c r="J37" s="193"/>
      <c r="K37" s="689"/>
      <c r="L37" s="208"/>
      <c r="M37" s="689"/>
      <c r="N37" s="14"/>
      <c r="O37" s="688"/>
      <c r="P37" s="686"/>
      <c r="Q37" s="14"/>
      <c r="R37" s="14"/>
      <c r="S37" s="17"/>
    </row>
    <row r="38" spans="1:19" ht="9" customHeight="1">
      <c r="A38" s="1"/>
      <c r="B38" s="2"/>
      <c r="C38" s="3"/>
      <c r="D38" s="3"/>
      <c r="E38" s="3"/>
      <c r="F38" s="3"/>
      <c r="G38" s="3"/>
      <c r="H38" s="3"/>
      <c r="I38" s="152"/>
      <c r="J38" s="3"/>
      <c r="K38" s="3"/>
      <c r="L38" s="3"/>
      <c r="M38" s="3"/>
      <c r="N38" s="3"/>
      <c r="O38" s="3"/>
      <c r="P38" s="3"/>
      <c r="Q38" s="3"/>
      <c r="R38" s="3"/>
      <c r="S38" s="1"/>
    </row>
  </sheetData>
  <sheetProtection password="8355" sheet="1"/>
  <printOptions horizontalCentered="1"/>
  <pageMargins left="0.75" right="0.75" top="1" bottom="1" header="0.5" footer="0.5"/>
  <pageSetup fitToHeight="1" fitToWidth="1" horizontalDpi="600" verticalDpi="600" orientation="portrait" paperSize="9" scale="58" r:id="rId1"/>
  <headerFooter alignWithMargins="0">
    <oddFooter>&amp;L&amp;8KPN Investor Relations&amp;C&amp;8&amp;A&amp;R&amp;8Q2 2010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Y90"/>
  <sheetViews>
    <sheetView view="pageBreakPreview" zoomScale="85" zoomScaleSheetLayoutView="85" zoomScalePageLayoutView="0" workbookViewId="0" topLeftCell="A1">
      <selection activeCell="A1" sqref="A1"/>
    </sheetView>
  </sheetViews>
  <sheetFormatPr defaultColWidth="9.140625" defaultRowHeight="12.75"/>
  <cols>
    <col min="1" max="2" width="1.7109375" style="126" customWidth="1"/>
    <col min="3" max="3" width="40.7109375" style="126" customWidth="1"/>
    <col min="4" max="4" width="8.7109375" style="145" customWidth="1"/>
    <col min="5" max="6" width="8.7109375" style="126" customWidth="1"/>
    <col min="7" max="7" width="1.7109375" style="126" customWidth="1"/>
    <col min="8" max="8" width="8.7109375" style="126" customWidth="1"/>
    <col min="9" max="9" width="9.7109375" style="161" customWidth="1"/>
    <col min="10" max="10" width="1.7109375" style="126" customWidth="1"/>
    <col min="11" max="11" width="8.7109375" style="126" customWidth="1"/>
    <col min="12" max="12" width="1.7109375" style="126" customWidth="1"/>
    <col min="13" max="14" width="8.7109375" style="126" customWidth="1"/>
    <col min="15" max="15" width="8.7109375" style="145" customWidth="1"/>
    <col min="16" max="17" width="8.7109375" style="126" customWidth="1"/>
    <col min="18" max="19" width="1.7109375" style="126" customWidth="1"/>
    <col min="20" max="16384" width="9.140625" style="126" customWidth="1"/>
  </cols>
  <sheetData>
    <row r="1" spans="1:19" ht="9" customHeight="1">
      <c r="A1" s="63" t="s">
        <v>391</v>
      </c>
      <c r="B1" s="64"/>
      <c r="C1" s="64"/>
      <c r="D1" s="904"/>
      <c r="E1" s="64"/>
      <c r="F1" s="64"/>
      <c r="G1" s="90"/>
      <c r="H1" s="64"/>
      <c r="I1" s="158"/>
      <c r="J1" s="90"/>
      <c r="K1" s="64"/>
      <c r="L1" s="90"/>
      <c r="M1" s="64"/>
      <c r="N1" s="64"/>
      <c r="O1" s="904"/>
      <c r="P1" s="64"/>
      <c r="Q1" s="64"/>
      <c r="R1" s="90"/>
      <c r="S1" s="96"/>
    </row>
    <row r="2" spans="1:19" ht="14.25">
      <c r="A2" s="63"/>
      <c r="B2" s="65"/>
      <c r="C2" s="1763" t="s">
        <v>79</v>
      </c>
      <c r="D2" s="10" t="s">
        <v>554</v>
      </c>
      <c r="E2" s="162" t="s">
        <v>552</v>
      </c>
      <c r="F2" s="13" t="s">
        <v>416</v>
      </c>
      <c r="G2" s="407"/>
      <c r="H2" s="10" t="s">
        <v>555</v>
      </c>
      <c r="I2" s="868" t="s">
        <v>555</v>
      </c>
      <c r="J2" s="197"/>
      <c r="K2" s="13">
        <v>2009</v>
      </c>
      <c r="L2" s="407"/>
      <c r="M2" s="13" t="s">
        <v>396</v>
      </c>
      <c r="N2" s="13" t="s">
        <v>382</v>
      </c>
      <c r="O2" s="10" t="s">
        <v>553</v>
      </c>
      <c r="P2" s="162" t="s">
        <v>370</v>
      </c>
      <c r="Q2" s="13" t="s">
        <v>162</v>
      </c>
      <c r="R2" s="692"/>
      <c r="S2" s="96"/>
    </row>
    <row r="3" spans="1:19" ht="14.25">
      <c r="A3" s="63"/>
      <c r="B3" s="67"/>
      <c r="C3" s="1762" t="s">
        <v>80</v>
      </c>
      <c r="D3" s="10"/>
      <c r="E3" s="162"/>
      <c r="F3" s="14"/>
      <c r="G3" s="208"/>
      <c r="H3" s="10" t="s">
        <v>556</v>
      </c>
      <c r="I3" s="869" t="s">
        <v>557</v>
      </c>
      <c r="J3" s="98"/>
      <c r="K3" s="13"/>
      <c r="L3" s="208"/>
      <c r="M3" s="13"/>
      <c r="N3" s="14"/>
      <c r="O3" s="10"/>
      <c r="P3" s="162"/>
      <c r="Q3" s="14"/>
      <c r="R3" s="200"/>
      <c r="S3" s="96"/>
    </row>
    <row r="4" spans="1:19" ht="14.25">
      <c r="A4" s="63"/>
      <c r="B4" s="67"/>
      <c r="C4" s="68"/>
      <c r="D4" s="10"/>
      <c r="E4" s="162"/>
      <c r="F4" s="14"/>
      <c r="G4" s="98"/>
      <c r="H4" s="10"/>
      <c r="I4" s="408"/>
      <c r="J4" s="98"/>
      <c r="K4" s="13"/>
      <c r="L4" s="208"/>
      <c r="M4" s="13"/>
      <c r="N4" s="14"/>
      <c r="O4" s="10"/>
      <c r="P4" s="162"/>
      <c r="Q4" s="14"/>
      <c r="R4" s="200"/>
      <c r="S4" s="96"/>
    </row>
    <row r="5" spans="1:19" ht="15">
      <c r="A5" s="63"/>
      <c r="B5" s="67"/>
      <c r="C5" s="69" t="s">
        <v>515</v>
      </c>
      <c r="D5" s="464"/>
      <c r="E5" s="157"/>
      <c r="F5" s="634"/>
      <c r="G5" s="98"/>
      <c r="H5" s="464"/>
      <c r="I5" s="156"/>
      <c r="J5" s="98"/>
      <c r="K5" s="634"/>
      <c r="L5" s="465"/>
      <c r="M5" s="634"/>
      <c r="N5" s="634"/>
      <c r="O5" s="464"/>
      <c r="P5" s="157"/>
      <c r="Q5" s="634"/>
      <c r="R5" s="200"/>
      <c r="S5" s="96"/>
    </row>
    <row r="6" spans="1:19" ht="14.25">
      <c r="A6" s="70"/>
      <c r="B6" s="71"/>
      <c r="C6" s="74" t="s">
        <v>514</v>
      </c>
      <c r="D6" s="905">
        <f>E6</f>
        <v>0.8333916164</v>
      </c>
      <c r="E6" s="509">
        <v>0.8333916164</v>
      </c>
      <c r="F6" s="1099">
        <v>0.83</v>
      </c>
      <c r="G6" s="198"/>
      <c r="H6" s="991"/>
      <c r="I6" s="589"/>
      <c r="J6" s="198"/>
      <c r="K6" s="1101">
        <f>M6</f>
        <v>0.83</v>
      </c>
      <c r="L6" s="872"/>
      <c r="M6" s="510">
        <v>0.83</v>
      </c>
      <c r="N6" s="586">
        <v>0.82</v>
      </c>
      <c r="O6" s="905">
        <f>P6</f>
        <v>0.81</v>
      </c>
      <c r="P6" s="585">
        <v>0.81</v>
      </c>
      <c r="Q6" s="1099">
        <v>0.81</v>
      </c>
      <c r="R6" s="198"/>
      <c r="S6" s="99"/>
    </row>
    <row r="7" spans="1:19" ht="14.25">
      <c r="A7" s="70"/>
      <c r="B7" s="71"/>
      <c r="C7" s="74" t="s">
        <v>513</v>
      </c>
      <c r="D7" s="905">
        <f>E7</f>
        <v>0.5636434847515496</v>
      </c>
      <c r="E7" s="509">
        <v>0.5636434847515496</v>
      </c>
      <c r="F7" s="1099">
        <v>0.55</v>
      </c>
      <c r="G7" s="198"/>
      <c r="H7" s="991"/>
      <c r="I7" s="589"/>
      <c r="J7" s="198"/>
      <c r="K7" s="1101">
        <f>M7</f>
        <v>0.53</v>
      </c>
      <c r="L7" s="872"/>
      <c r="M7" s="510">
        <v>0.53</v>
      </c>
      <c r="N7" s="586">
        <v>0.52</v>
      </c>
      <c r="O7" s="905">
        <f>P7</f>
        <v>0.51</v>
      </c>
      <c r="P7" s="585">
        <v>0.51</v>
      </c>
      <c r="Q7" s="1099">
        <v>0.49</v>
      </c>
      <c r="R7" s="198"/>
      <c r="S7" s="99"/>
    </row>
    <row r="8" spans="1:19" ht="14.25">
      <c r="A8" s="70"/>
      <c r="B8" s="71"/>
      <c r="C8" s="74" t="s">
        <v>575</v>
      </c>
      <c r="D8" s="905">
        <f>E8</f>
        <v>0.17</v>
      </c>
      <c r="E8" s="585">
        <v>0.17</v>
      </c>
      <c r="F8" s="1099">
        <v>0.17</v>
      </c>
      <c r="G8" s="198"/>
      <c r="H8" s="991"/>
      <c r="I8" s="589"/>
      <c r="J8" s="198"/>
      <c r="K8" s="1101">
        <v>0.17</v>
      </c>
      <c r="L8" s="872"/>
      <c r="M8" s="690">
        <v>0.17</v>
      </c>
      <c r="N8" s="586">
        <v>0.17</v>
      </c>
      <c r="O8" s="905">
        <f>P8</f>
        <v>0.17</v>
      </c>
      <c r="P8" s="585">
        <v>0.17</v>
      </c>
      <c r="Q8" s="1099">
        <v>0.17</v>
      </c>
      <c r="R8" s="198"/>
      <c r="S8" s="96"/>
    </row>
    <row r="9" spans="1:19" ht="13.5">
      <c r="A9" s="63"/>
      <c r="B9" s="67"/>
      <c r="C9" s="68"/>
      <c r="D9" s="587"/>
      <c r="E9" s="588"/>
      <c r="F9" s="639"/>
      <c r="G9" s="98"/>
      <c r="H9" s="587"/>
      <c r="I9" s="480"/>
      <c r="J9" s="98"/>
      <c r="K9" s="639"/>
      <c r="L9" s="873"/>
      <c r="M9" s="639"/>
      <c r="N9" s="639"/>
      <c r="O9" s="587"/>
      <c r="P9" s="588"/>
      <c r="Q9" s="639"/>
      <c r="R9" s="200"/>
      <c r="S9" s="70"/>
    </row>
    <row r="10" spans="1:19" ht="13.5">
      <c r="A10" s="70"/>
      <c r="B10" s="73"/>
      <c r="C10" s="76" t="s">
        <v>81</v>
      </c>
      <c r="D10" s="587"/>
      <c r="E10" s="588"/>
      <c r="F10" s="639"/>
      <c r="G10" s="200"/>
      <c r="H10" s="587"/>
      <c r="I10" s="480"/>
      <c r="J10" s="200"/>
      <c r="K10" s="639"/>
      <c r="L10" s="873"/>
      <c r="M10" s="639"/>
      <c r="N10" s="639"/>
      <c r="O10" s="587"/>
      <c r="P10" s="588"/>
      <c r="Q10" s="639"/>
      <c r="R10" s="200"/>
      <c r="S10" s="70"/>
    </row>
    <row r="11" spans="1:20" ht="14.25">
      <c r="A11" s="70"/>
      <c r="B11" s="71"/>
      <c r="C11" s="74" t="s">
        <v>577</v>
      </c>
      <c r="D11" s="905" t="str">
        <f>E11</f>
        <v>&gt;50%</v>
      </c>
      <c r="E11" s="509" t="s">
        <v>595</v>
      </c>
      <c r="F11" s="1099" t="s">
        <v>595</v>
      </c>
      <c r="G11" s="198"/>
      <c r="H11" s="991"/>
      <c r="I11" s="589"/>
      <c r="J11" s="198"/>
      <c r="K11" s="1101" t="str">
        <f>M11</f>
        <v>~55%</v>
      </c>
      <c r="L11" s="872"/>
      <c r="M11" s="510" t="s">
        <v>597</v>
      </c>
      <c r="N11" s="586" t="s">
        <v>597</v>
      </c>
      <c r="O11" s="905" t="str">
        <f>P11</f>
        <v>~55%</v>
      </c>
      <c r="P11" s="585" t="s">
        <v>597</v>
      </c>
      <c r="Q11" s="1099" t="s">
        <v>597</v>
      </c>
      <c r="R11" s="198"/>
      <c r="S11" s="70"/>
      <c r="T11" s="77"/>
    </row>
    <row r="12" spans="1:19" ht="14.25">
      <c r="A12" s="70"/>
      <c r="B12" s="71"/>
      <c r="C12" s="74" t="s">
        <v>578</v>
      </c>
      <c r="D12" s="905" t="str">
        <f>E12</f>
        <v>&gt;80%</v>
      </c>
      <c r="E12" s="509" t="s">
        <v>596</v>
      </c>
      <c r="F12" s="1099" t="s">
        <v>596</v>
      </c>
      <c r="G12" s="198"/>
      <c r="H12" s="991"/>
      <c r="I12" s="589"/>
      <c r="J12" s="198"/>
      <c r="K12" s="1101" t="str">
        <f>M12</f>
        <v>&gt;80%</v>
      </c>
      <c r="L12" s="872"/>
      <c r="M12" s="510" t="s">
        <v>596</v>
      </c>
      <c r="N12" s="586" t="s">
        <v>598</v>
      </c>
      <c r="O12" s="905" t="str">
        <f>P12</f>
        <v>&gt;75%</v>
      </c>
      <c r="P12" s="585" t="s">
        <v>599</v>
      </c>
      <c r="Q12" s="1099" t="s">
        <v>599</v>
      </c>
      <c r="R12" s="198"/>
      <c r="S12" s="99"/>
    </row>
    <row r="13" spans="1:19" ht="14.25">
      <c r="A13" s="70"/>
      <c r="B13" s="71"/>
      <c r="C13" s="74" t="s">
        <v>538</v>
      </c>
      <c r="D13" s="905">
        <f>E13</f>
        <v>0.3668349334</v>
      </c>
      <c r="E13" s="509">
        <v>0.3668349334</v>
      </c>
      <c r="F13" s="1099">
        <v>0.37</v>
      </c>
      <c r="G13" s="198"/>
      <c r="H13" s="991"/>
      <c r="I13" s="589"/>
      <c r="J13" s="198"/>
      <c r="K13" s="1101">
        <f>M13</f>
        <v>0.38</v>
      </c>
      <c r="L13" s="872"/>
      <c r="M13" s="510">
        <v>0.38</v>
      </c>
      <c r="N13" s="586">
        <v>0.39</v>
      </c>
      <c r="O13" s="905">
        <f>P13</f>
        <v>0.39</v>
      </c>
      <c r="P13" s="585">
        <v>0.39</v>
      </c>
      <c r="Q13" s="1099">
        <v>0.41</v>
      </c>
      <c r="R13" s="198"/>
      <c r="S13" s="99"/>
    </row>
    <row r="14" spans="1:19" ht="13.5">
      <c r="A14" s="70"/>
      <c r="B14" s="97"/>
      <c r="C14" s="74" t="s">
        <v>539</v>
      </c>
      <c r="D14" s="905">
        <f>E14</f>
        <v>0.4174573555</v>
      </c>
      <c r="E14" s="509">
        <v>0.4174573555</v>
      </c>
      <c r="F14" s="1099">
        <v>0.42</v>
      </c>
      <c r="G14" s="198"/>
      <c r="H14" s="991"/>
      <c r="I14" s="589"/>
      <c r="J14" s="198"/>
      <c r="K14" s="1101">
        <f>M14</f>
        <v>0.42</v>
      </c>
      <c r="L14" s="872"/>
      <c r="M14" s="510">
        <v>0.42</v>
      </c>
      <c r="N14" s="586">
        <v>0.43</v>
      </c>
      <c r="O14" s="905">
        <f>P14</f>
        <v>0.43</v>
      </c>
      <c r="P14" s="585">
        <v>0.43</v>
      </c>
      <c r="Q14" s="1099">
        <v>0.43</v>
      </c>
      <c r="R14" s="198"/>
      <c r="S14" s="99"/>
    </row>
    <row r="15" spans="1:19" ht="13.5">
      <c r="A15" s="70"/>
      <c r="B15" s="98"/>
      <c r="C15" s="74" t="s">
        <v>604</v>
      </c>
      <c r="D15" s="905">
        <f>E15</f>
        <v>0.1351934589</v>
      </c>
      <c r="E15" s="509">
        <v>0.1351934589</v>
      </c>
      <c r="F15" s="1099">
        <v>0.13</v>
      </c>
      <c r="G15" s="198"/>
      <c r="H15" s="991"/>
      <c r="I15" s="589"/>
      <c r="J15" s="198"/>
      <c r="K15" s="1101">
        <f>M15</f>
        <v>0.12</v>
      </c>
      <c r="L15" s="872"/>
      <c r="M15" s="510">
        <v>0.12</v>
      </c>
      <c r="N15" s="586">
        <v>0.12</v>
      </c>
      <c r="O15" s="905">
        <f>P15</f>
        <v>0.11</v>
      </c>
      <c r="P15" s="585">
        <v>0.11</v>
      </c>
      <c r="Q15" s="1099">
        <v>0.1</v>
      </c>
      <c r="R15" s="198"/>
      <c r="S15" s="96"/>
    </row>
    <row r="16" spans="1:19" ht="13.5">
      <c r="A16" s="63"/>
      <c r="B16" s="98"/>
      <c r="C16" s="68"/>
      <c r="D16" s="475"/>
      <c r="E16" s="456"/>
      <c r="F16" s="472"/>
      <c r="G16" s="98"/>
      <c r="H16" s="475"/>
      <c r="I16" s="417"/>
      <c r="J16" s="98"/>
      <c r="K16" s="472"/>
      <c r="L16" s="874"/>
      <c r="M16" s="472"/>
      <c r="N16" s="472"/>
      <c r="O16" s="475"/>
      <c r="P16" s="456"/>
      <c r="Q16" s="472"/>
      <c r="R16" s="200"/>
      <c r="S16" s="70"/>
    </row>
    <row r="17" spans="1:19" ht="13.5">
      <c r="A17" s="102"/>
      <c r="B17" s="105"/>
      <c r="C17" s="69" t="s">
        <v>82</v>
      </c>
      <c r="D17" s="1413">
        <f>SUM(D18:D19)</f>
        <v>3102</v>
      </c>
      <c r="E17" s="1450">
        <f>SUM(E18:E19)</f>
        <v>3102</v>
      </c>
      <c r="F17" s="1382">
        <f>SUM(F18:F19)</f>
        <v>3164</v>
      </c>
      <c r="G17" s="105"/>
      <c r="H17" s="992">
        <f aca="true" t="shared" si="0" ref="H17:I19">D17/O17-1</f>
        <v>-0.07430617726051925</v>
      </c>
      <c r="I17" s="507">
        <f t="shared" si="0"/>
        <v>-0.07430617726051925</v>
      </c>
      <c r="J17" s="105"/>
      <c r="K17" s="1378">
        <f>SUM(K18:K19)</f>
        <v>3234</v>
      </c>
      <c r="L17" s="1281"/>
      <c r="M17" s="1379">
        <f>SUM(M18:M19)</f>
        <v>3234</v>
      </c>
      <c r="N17" s="1379">
        <f>SUM(N18:N19)</f>
        <v>3293</v>
      </c>
      <c r="O17" s="1413">
        <f>P17</f>
        <v>3351</v>
      </c>
      <c r="P17" s="1376">
        <f>SUM(P18:P19)</f>
        <v>3351</v>
      </c>
      <c r="Q17" s="1382">
        <f>SUM(Q18:Q19)</f>
        <v>3413</v>
      </c>
      <c r="R17" s="105"/>
      <c r="S17" s="109"/>
    </row>
    <row r="18" spans="1:19" ht="14.25">
      <c r="A18" s="96"/>
      <c r="B18" s="71"/>
      <c r="C18" s="74" t="s">
        <v>579</v>
      </c>
      <c r="D18" s="1298">
        <f>E18</f>
        <v>1846</v>
      </c>
      <c r="E18" s="1451">
        <v>1846</v>
      </c>
      <c r="F18" s="1255">
        <v>1918</v>
      </c>
      <c r="G18" s="199"/>
      <c r="H18" s="941">
        <f t="shared" si="0"/>
        <v>-0.15669255367747825</v>
      </c>
      <c r="I18" s="484">
        <f t="shared" si="0"/>
        <v>-0.15669255367747825</v>
      </c>
      <c r="J18" s="199"/>
      <c r="K18" s="1307">
        <v>2019</v>
      </c>
      <c r="L18" s="1278"/>
      <c r="M18" s="1280">
        <v>2019</v>
      </c>
      <c r="N18" s="1280">
        <v>2106</v>
      </c>
      <c r="O18" s="1298">
        <f>P18</f>
        <v>2189</v>
      </c>
      <c r="P18" s="1262">
        <v>2189</v>
      </c>
      <c r="Q18" s="1255">
        <v>2266</v>
      </c>
      <c r="R18" s="199"/>
      <c r="S18" s="70"/>
    </row>
    <row r="19" spans="1:22" ht="13.5">
      <c r="A19" s="96"/>
      <c r="B19" s="97"/>
      <c r="C19" s="74" t="s">
        <v>540</v>
      </c>
      <c r="D19" s="1475">
        <f>E19</f>
        <v>1256</v>
      </c>
      <c r="E19" s="1476">
        <v>1256</v>
      </c>
      <c r="F19" s="1477">
        <v>1246</v>
      </c>
      <c r="G19" s="200"/>
      <c r="H19" s="941">
        <f t="shared" si="0"/>
        <v>0.08089500860585197</v>
      </c>
      <c r="I19" s="484">
        <f t="shared" si="0"/>
        <v>0.08089500860585197</v>
      </c>
      <c r="J19" s="200"/>
      <c r="K19" s="1307">
        <f>M19</f>
        <v>1215</v>
      </c>
      <c r="L19" s="1278"/>
      <c r="M19" s="1485">
        <v>1215</v>
      </c>
      <c r="N19" s="1485">
        <v>1187</v>
      </c>
      <c r="O19" s="1475">
        <f>P19</f>
        <v>1162</v>
      </c>
      <c r="P19" s="1480">
        <v>1162</v>
      </c>
      <c r="Q19" s="1477">
        <v>1147</v>
      </c>
      <c r="R19" s="199"/>
      <c r="S19" s="99"/>
      <c r="U19" s="223"/>
      <c r="V19" s="223"/>
    </row>
    <row r="20" spans="1:19" ht="13.5">
      <c r="A20" s="99"/>
      <c r="B20" s="91"/>
      <c r="C20" s="68"/>
      <c r="D20" s="1414"/>
      <c r="E20" s="1390"/>
      <c r="F20" s="1261"/>
      <c r="G20" s="98"/>
      <c r="H20" s="475"/>
      <c r="I20" s="417"/>
      <c r="J20" s="98"/>
      <c r="K20" s="1261"/>
      <c r="L20" s="1415"/>
      <c r="M20" s="1261"/>
      <c r="N20" s="1261"/>
      <c r="O20" s="1414"/>
      <c r="P20" s="1390"/>
      <c r="Q20" s="1261"/>
      <c r="R20" s="200"/>
      <c r="S20" s="96"/>
    </row>
    <row r="21" spans="1:19" ht="14.25">
      <c r="A21" s="96"/>
      <c r="B21" s="71"/>
      <c r="C21" s="69" t="s">
        <v>580</v>
      </c>
      <c r="D21" s="1413">
        <f>SUM(E21:F21)</f>
        <v>-80</v>
      </c>
      <c r="E21" s="1381">
        <v>-45</v>
      </c>
      <c r="F21" s="1377">
        <v>-35</v>
      </c>
      <c r="G21" s="73"/>
      <c r="H21" s="994">
        <f>D21/O21-1</f>
        <v>0.06666666666666665</v>
      </c>
      <c r="I21" s="507">
        <f>E21/P21-1</f>
        <v>-0.09999999999999998</v>
      </c>
      <c r="J21" s="73"/>
      <c r="K21" s="1378">
        <f>SUM(M21:N21)+SUM(P21:Q21)</f>
        <v>-150</v>
      </c>
      <c r="L21" s="1281"/>
      <c r="M21" s="1379">
        <v>-30</v>
      </c>
      <c r="N21" s="1380">
        <v>-45</v>
      </c>
      <c r="O21" s="1413">
        <f>SUM(P21:Q21)</f>
        <v>-75</v>
      </c>
      <c r="P21" s="1376">
        <v>-50</v>
      </c>
      <c r="Q21" s="1377">
        <v>-25</v>
      </c>
      <c r="R21" s="91"/>
      <c r="S21" s="70"/>
    </row>
    <row r="22" spans="1:19" ht="13.5">
      <c r="A22" s="70"/>
      <c r="B22" s="97"/>
      <c r="C22" s="68"/>
      <c r="D22" s="1414"/>
      <c r="E22" s="1390"/>
      <c r="F22" s="1261"/>
      <c r="G22" s="98"/>
      <c r="H22" s="475"/>
      <c r="I22" s="417"/>
      <c r="J22" s="98"/>
      <c r="K22" s="1261"/>
      <c r="L22" s="1415"/>
      <c r="M22" s="1261"/>
      <c r="N22" s="1261"/>
      <c r="O22" s="1414"/>
      <c r="P22" s="1390"/>
      <c r="Q22" s="1261"/>
      <c r="R22" s="200"/>
      <c r="S22" s="70"/>
    </row>
    <row r="23" spans="1:19" ht="15">
      <c r="A23" s="70"/>
      <c r="B23" s="98"/>
      <c r="C23" s="69" t="s">
        <v>541</v>
      </c>
      <c r="D23" s="1413">
        <f>E23</f>
        <v>452</v>
      </c>
      <c r="E23" s="1376">
        <v>452</v>
      </c>
      <c r="F23" s="1377">
        <v>403</v>
      </c>
      <c r="G23" s="73"/>
      <c r="H23" s="994">
        <f>D23/O23-1</f>
        <v>0.6556776556776556</v>
      </c>
      <c r="I23" s="507">
        <f>E23/P23-1</f>
        <v>0.6556776556776556</v>
      </c>
      <c r="J23" s="73"/>
      <c r="K23" s="1378">
        <f>M23</f>
        <v>295</v>
      </c>
      <c r="L23" s="1281"/>
      <c r="M23" s="1379">
        <v>295</v>
      </c>
      <c r="N23" s="1380">
        <v>278</v>
      </c>
      <c r="O23" s="1413">
        <f>P23</f>
        <v>273</v>
      </c>
      <c r="P23" s="1376">
        <v>273</v>
      </c>
      <c r="Q23" s="1377">
        <v>247</v>
      </c>
      <c r="R23" s="91"/>
      <c r="S23" s="70"/>
    </row>
    <row r="24" spans="1:19" ht="13.5">
      <c r="A24" s="70"/>
      <c r="B24" s="98"/>
      <c r="C24" s="68"/>
      <c r="D24" s="1414"/>
      <c r="E24" s="1390"/>
      <c r="F24" s="1452"/>
      <c r="G24" s="98"/>
      <c r="H24" s="475"/>
      <c r="I24" s="706"/>
      <c r="J24" s="98"/>
      <c r="K24" s="1261"/>
      <c r="L24" s="1415"/>
      <c r="M24" s="1261"/>
      <c r="N24" s="1452"/>
      <c r="O24" s="1414"/>
      <c r="P24" s="1390"/>
      <c r="Q24" s="1452"/>
      <c r="R24" s="200"/>
      <c r="S24" s="99"/>
    </row>
    <row r="25" spans="1:19" ht="13.5">
      <c r="A25" s="70"/>
      <c r="B25" s="98"/>
      <c r="C25" s="69" t="s">
        <v>85</v>
      </c>
      <c r="D25" s="1696">
        <f>SUM(D26:D27)</f>
        <v>26</v>
      </c>
      <c r="E25" s="1697">
        <f>SUM(E26:E27)</f>
        <v>26</v>
      </c>
      <c r="F25" s="1698">
        <f>F27+F26</f>
        <v>26</v>
      </c>
      <c r="G25" s="73"/>
      <c r="H25" s="995">
        <f aca="true" t="shared" si="1" ref="H25:I27">D25/O25-1</f>
        <v>0</v>
      </c>
      <c r="I25" s="418">
        <f t="shared" si="1"/>
        <v>0</v>
      </c>
      <c r="J25" s="73"/>
      <c r="K25" s="1705">
        <v>26</v>
      </c>
      <c r="L25" s="1706"/>
      <c r="M25" s="1707">
        <f>M26+M27</f>
        <v>26</v>
      </c>
      <c r="N25" s="1708">
        <f>N26+N27</f>
        <v>25</v>
      </c>
      <c r="O25" s="1696">
        <f>O26+O27</f>
        <v>26</v>
      </c>
      <c r="P25" s="1697">
        <f>P26+P27</f>
        <v>26</v>
      </c>
      <c r="Q25" s="1698">
        <f>Q27+Q26</f>
        <v>26</v>
      </c>
      <c r="R25" s="91"/>
      <c r="S25" s="96"/>
    </row>
    <row r="26" spans="1:19" ht="13.5">
      <c r="A26" s="70"/>
      <c r="B26" s="91"/>
      <c r="C26" s="74" t="s">
        <v>86</v>
      </c>
      <c r="D26" s="1699">
        <v>17</v>
      </c>
      <c r="E26" s="1700">
        <v>17</v>
      </c>
      <c r="F26" s="1701">
        <v>17</v>
      </c>
      <c r="G26" s="199"/>
      <c r="H26" s="996">
        <f t="shared" si="1"/>
        <v>0</v>
      </c>
      <c r="I26" s="505">
        <f t="shared" si="1"/>
        <v>0</v>
      </c>
      <c r="J26" s="199"/>
      <c r="K26" s="1709">
        <v>17</v>
      </c>
      <c r="L26" s="1710"/>
      <c r="M26" s="1711">
        <v>17</v>
      </c>
      <c r="N26" s="1711">
        <v>16</v>
      </c>
      <c r="O26" s="1699">
        <v>17</v>
      </c>
      <c r="P26" s="1700">
        <v>17</v>
      </c>
      <c r="Q26" s="1701">
        <v>17</v>
      </c>
      <c r="R26" s="199"/>
      <c r="S26" s="70"/>
    </row>
    <row r="27" spans="1:19" ht="14.25">
      <c r="A27" s="70"/>
      <c r="B27" s="71"/>
      <c r="C27" s="74" t="s">
        <v>87</v>
      </c>
      <c r="D27" s="1702">
        <v>9</v>
      </c>
      <c r="E27" s="1703">
        <v>9</v>
      </c>
      <c r="F27" s="1704">
        <v>9</v>
      </c>
      <c r="G27" s="199"/>
      <c r="H27" s="997">
        <f t="shared" si="1"/>
        <v>0</v>
      </c>
      <c r="I27" s="484">
        <f t="shared" si="1"/>
        <v>0</v>
      </c>
      <c r="J27" s="199"/>
      <c r="K27" s="1712">
        <v>9</v>
      </c>
      <c r="L27" s="1713"/>
      <c r="M27" s="1714">
        <v>9</v>
      </c>
      <c r="N27" s="1714">
        <v>9</v>
      </c>
      <c r="O27" s="1702">
        <v>9</v>
      </c>
      <c r="P27" s="1703">
        <v>9</v>
      </c>
      <c r="Q27" s="1704">
        <v>9</v>
      </c>
      <c r="R27" s="199"/>
      <c r="S27" s="70"/>
    </row>
    <row r="28" spans="1:19" ht="14.25">
      <c r="A28" s="99"/>
      <c r="B28" s="97"/>
      <c r="C28" s="72"/>
      <c r="D28" s="1303"/>
      <c r="E28" s="1304"/>
      <c r="F28" s="1305"/>
      <c r="G28" s="91"/>
      <c r="H28" s="998"/>
      <c r="I28" s="224"/>
      <c r="J28" s="91"/>
      <c r="K28" s="1305"/>
      <c r="L28" s="1466"/>
      <c r="M28" s="1305"/>
      <c r="N28" s="1305"/>
      <c r="O28" s="1303"/>
      <c r="P28" s="1304"/>
      <c r="Q28" s="1305"/>
      <c r="R28" s="91"/>
      <c r="S28" s="70"/>
    </row>
    <row r="29" spans="1:19" ht="13.5">
      <c r="A29" s="99"/>
      <c r="B29" s="98"/>
      <c r="C29" s="69" t="s">
        <v>88</v>
      </c>
      <c r="D29" s="1456">
        <v>184</v>
      </c>
      <c r="E29" s="1457">
        <v>173</v>
      </c>
      <c r="F29" s="1458">
        <v>194</v>
      </c>
      <c r="G29" s="73"/>
      <c r="H29" s="655">
        <f>D29/O29-1</f>
        <v>-0.016042780748663055</v>
      </c>
      <c r="I29" s="507">
        <f>E29/P29-1</f>
        <v>-0.028089887640449396</v>
      </c>
      <c r="J29" s="73"/>
      <c r="K29" s="1467">
        <v>185</v>
      </c>
      <c r="L29" s="1468"/>
      <c r="M29" s="1469">
        <v>194</v>
      </c>
      <c r="N29" s="1469">
        <v>174</v>
      </c>
      <c r="O29" s="1456">
        <v>187</v>
      </c>
      <c r="P29" s="1457">
        <v>178</v>
      </c>
      <c r="Q29" s="1458">
        <v>195</v>
      </c>
      <c r="R29" s="91"/>
      <c r="S29" s="99"/>
    </row>
    <row r="30" spans="1:19" ht="14.25">
      <c r="A30" s="99"/>
      <c r="B30" s="98"/>
      <c r="C30" s="75"/>
      <c r="D30" s="1459"/>
      <c r="E30" s="1460"/>
      <c r="F30" s="1296"/>
      <c r="G30" s="91"/>
      <c r="H30" s="999"/>
      <c r="I30" s="418"/>
      <c r="J30" s="91"/>
      <c r="K30" s="1296"/>
      <c r="L30" s="1466"/>
      <c r="M30" s="1296"/>
      <c r="N30" s="1296"/>
      <c r="O30" s="1459"/>
      <c r="P30" s="1460"/>
      <c r="Q30" s="1296"/>
      <c r="R30" s="91"/>
      <c r="S30" s="99"/>
    </row>
    <row r="31" spans="1:19" ht="15">
      <c r="A31" s="70"/>
      <c r="B31" s="97"/>
      <c r="C31" s="69" t="s">
        <v>542</v>
      </c>
      <c r="D31" s="1413">
        <f>E31</f>
        <v>2568</v>
      </c>
      <c r="E31" s="1376">
        <v>2568</v>
      </c>
      <c r="F31" s="1377">
        <v>2584</v>
      </c>
      <c r="G31" s="73"/>
      <c r="H31" s="1000">
        <f>D31/O31-1</f>
        <v>0</v>
      </c>
      <c r="I31" s="507">
        <f>E31/P31-1</f>
        <v>0</v>
      </c>
      <c r="J31" s="1188"/>
      <c r="K31" s="1382">
        <f>M31</f>
        <v>2575</v>
      </c>
      <c r="L31" s="1281"/>
      <c r="M31" s="1379">
        <v>2575</v>
      </c>
      <c r="N31" s="1380">
        <v>2578</v>
      </c>
      <c r="O31" s="1413">
        <f>P31</f>
        <v>2568</v>
      </c>
      <c r="P31" s="1376">
        <v>2568</v>
      </c>
      <c r="Q31" s="1377">
        <v>2565</v>
      </c>
      <c r="R31" s="91"/>
      <c r="S31" s="70"/>
    </row>
    <row r="32" spans="1:19" ht="14.25">
      <c r="A32" s="63"/>
      <c r="B32" s="97"/>
      <c r="C32" s="68"/>
      <c r="D32" s="1389"/>
      <c r="E32" s="1393"/>
      <c r="F32" s="1461"/>
      <c r="G32" s="98"/>
      <c r="H32" s="471"/>
      <c r="I32" s="706"/>
      <c r="J32" s="98"/>
      <c r="K32" s="1391"/>
      <c r="L32" s="1466"/>
      <c r="M32" s="1391"/>
      <c r="N32" s="1461"/>
      <c r="O32" s="1389"/>
      <c r="P32" s="1393"/>
      <c r="Q32" s="1461"/>
      <c r="R32" s="200"/>
      <c r="S32" s="99"/>
    </row>
    <row r="33" spans="1:19" ht="13.5">
      <c r="A33" s="70"/>
      <c r="B33" s="98"/>
      <c r="C33" s="69" t="s">
        <v>161</v>
      </c>
      <c r="D33" s="1695">
        <v>32</v>
      </c>
      <c r="E33" s="1715">
        <v>32</v>
      </c>
      <c r="F33" s="1716">
        <v>31</v>
      </c>
      <c r="G33" s="73"/>
      <c r="H33" s="1001">
        <f>D33/O33-1</f>
        <v>0.06666666666666665</v>
      </c>
      <c r="I33" s="494">
        <f>E33/P33-1</f>
        <v>0.06666666666666665</v>
      </c>
      <c r="J33" s="73"/>
      <c r="K33" s="1717">
        <v>31</v>
      </c>
      <c r="L33" s="1706"/>
      <c r="M33" s="1718">
        <v>31</v>
      </c>
      <c r="N33" s="1719">
        <v>31</v>
      </c>
      <c r="O33" s="1695">
        <v>30</v>
      </c>
      <c r="P33" s="1715">
        <v>30</v>
      </c>
      <c r="Q33" s="1716">
        <v>31</v>
      </c>
      <c r="R33" s="91"/>
      <c r="S33" s="96"/>
    </row>
    <row r="34" spans="1:19" ht="14.25">
      <c r="A34" s="99"/>
      <c r="B34" s="71"/>
      <c r="C34" s="68"/>
      <c r="D34" s="1389"/>
      <c r="E34" s="1393"/>
      <c r="F34" s="1391"/>
      <c r="G34" s="200"/>
      <c r="H34" s="471"/>
      <c r="I34" s="417"/>
      <c r="J34" s="200"/>
      <c r="K34" s="1391"/>
      <c r="L34" s="1466"/>
      <c r="M34" s="1391"/>
      <c r="N34" s="1391"/>
      <c r="O34" s="1389"/>
      <c r="P34" s="1393"/>
      <c r="Q34" s="1391"/>
      <c r="R34" s="200"/>
      <c r="S34" s="70"/>
    </row>
    <row r="35" spans="1:19" ht="15">
      <c r="A35" s="99"/>
      <c r="B35" s="97"/>
      <c r="C35" s="69" t="s">
        <v>543</v>
      </c>
      <c r="D35" s="1413">
        <f>E35</f>
        <v>1088</v>
      </c>
      <c r="E35" s="1376">
        <v>1088</v>
      </c>
      <c r="F35" s="1377">
        <v>1033</v>
      </c>
      <c r="G35" s="73"/>
      <c r="H35" s="1000">
        <f>D35/O35-1</f>
        <v>0.22247191011235956</v>
      </c>
      <c r="I35" s="507">
        <f>E35/P35-1</f>
        <v>0.22247191011235956</v>
      </c>
      <c r="J35" s="1188"/>
      <c r="K35" s="1382">
        <f>M35</f>
        <v>984</v>
      </c>
      <c r="L35" s="1281"/>
      <c r="M35" s="1379">
        <v>984</v>
      </c>
      <c r="N35" s="1380">
        <v>932</v>
      </c>
      <c r="O35" s="1413">
        <v>890</v>
      </c>
      <c r="P35" s="1376">
        <v>890</v>
      </c>
      <c r="Q35" s="1377">
        <v>835</v>
      </c>
      <c r="R35" s="91"/>
      <c r="S35" s="99"/>
    </row>
    <row r="36" spans="1:19" ht="14.25">
      <c r="A36" s="70"/>
      <c r="B36" s="91"/>
      <c r="C36" s="68"/>
      <c r="D36" s="1389"/>
      <c r="E36" s="1393"/>
      <c r="F36" s="1461"/>
      <c r="G36" s="98"/>
      <c r="H36" s="471"/>
      <c r="I36" s="706"/>
      <c r="J36" s="98"/>
      <c r="K36" s="1391"/>
      <c r="L36" s="1466"/>
      <c r="M36" s="1391"/>
      <c r="N36" s="1461"/>
      <c r="O36" s="1389"/>
      <c r="P36" s="1393"/>
      <c r="Q36" s="1461"/>
      <c r="R36" s="200"/>
      <c r="S36" s="96"/>
    </row>
    <row r="37" spans="1:19" ht="14.25">
      <c r="A37" s="99"/>
      <c r="B37" s="71"/>
      <c r="C37" s="69" t="s">
        <v>377</v>
      </c>
      <c r="D37" s="1695">
        <v>9</v>
      </c>
      <c r="E37" s="1715">
        <v>9</v>
      </c>
      <c r="F37" s="1716">
        <v>9</v>
      </c>
      <c r="G37" s="73"/>
      <c r="H37" s="1001">
        <f>D37/O37-1</f>
        <v>0.2857142857142858</v>
      </c>
      <c r="I37" s="494">
        <f>E37/P37-1</f>
        <v>0.2857142857142858</v>
      </c>
      <c r="J37" s="73"/>
      <c r="K37" s="1717">
        <v>8</v>
      </c>
      <c r="L37" s="1706"/>
      <c r="M37" s="1718">
        <v>8</v>
      </c>
      <c r="N37" s="1719">
        <v>8</v>
      </c>
      <c r="O37" s="1695">
        <v>7</v>
      </c>
      <c r="P37" s="1715">
        <v>7</v>
      </c>
      <c r="Q37" s="1716">
        <v>7</v>
      </c>
      <c r="R37" s="91"/>
      <c r="S37" s="70"/>
    </row>
    <row r="38" spans="1:19" ht="14.25">
      <c r="A38" s="70"/>
      <c r="B38" s="200"/>
      <c r="C38" s="74"/>
      <c r="D38" s="1303"/>
      <c r="E38" s="1304"/>
      <c r="F38" s="1305"/>
      <c r="G38" s="199"/>
      <c r="H38" s="998"/>
      <c r="I38" s="224"/>
      <c r="J38" s="199"/>
      <c r="K38" s="1305"/>
      <c r="L38" s="1471"/>
      <c r="M38" s="1305"/>
      <c r="N38" s="1305"/>
      <c r="O38" s="1303"/>
      <c r="P38" s="1304"/>
      <c r="Q38" s="1305"/>
      <c r="R38" s="199"/>
      <c r="S38" s="70"/>
    </row>
    <row r="39" spans="1:19" ht="13.5">
      <c r="A39" s="70"/>
      <c r="B39" s="200"/>
      <c r="C39" s="69" t="s">
        <v>533</v>
      </c>
      <c r="D39" s="1413">
        <f>SUM(D40:D41)</f>
        <v>42</v>
      </c>
      <c r="E39" s="1376">
        <f>SUM(E40:E41)</f>
        <v>42</v>
      </c>
      <c r="F39" s="1382">
        <f>SUM(F40:F41)</f>
        <v>31</v>
      </c>
      <c r="G39" s="105"/>
      <c r="H39" s="994" t="s">
        <v>591</v>
      </c>
      <c r="I39" s="602" t="s">
        <v>591</v>
      </c>
      <c r="J39" s="105"/>
      <c r="K39" s="1378">
        <f>K40+K41</f>
        <v>16</v>
      </c>
      <c r="L39" s="1281"/>
      <c r="M39" s="1379">
        <f>M40+M41</f>
        <v>16</v>
      </c>
      <c r="N39" s="1379">
        <f>N40+N41</f>
        <v>10</v>
      </c>
      <c r="O39" s="1413">
        <f>O40+O41</f>
        <v>5</v>
      </c>
      <c r="P39" s="1376">
        <f>P40+P41</f>
        <v>5</v>
      </c>
      <c r="Q39" s="1382">
        <f>Q40+Q41</f>
        <v>2</v>
      </c>
      <c r="R39" s="199"/>
      <c r="S39" s="70"/>
    </row>
    <row r="40" spans="1:19" ht="13.5">
      <c r="A40" s="70"/>
      <c r="B40" s="200"/>
      <c r="C40" s="74" t="s">
        <v>508</v>
      </c>
      <c r="D40" s="1298">
        <f>E40</f>
        <v>16</v>
      </c>
      <c r="E40" s="1262">
        <v>16</v>
      </c>
      <c r="F40" s="1255">
        <v>10</v>
      </c>
      <c r="G40" s="105"/>
      <c r="H40" s="653" t="s">
        <v>587</v>
      </c>
      <c r="I40" s="600" t="s">
        <v>587</v>
      </c>
      <c r="J40" s="105"/>
      <c r="K40" s="1307">
        <f>M40</f>
        <v>5</v>
      </c>
      <c r="L40" s="1278"/>
      <c r="M40" s="1280">
        <v>5</v>
      </c>
      <c r="N40" s="1280">
        <v>3</v>
      </c>
      <c r="O40" s="1298">
        <f>P40</f>
        <v>1</v>
      </c>
      <c r="P40" s="1262">
        <v>1</v>
      </c>
      <c r="Q40" s="1255">
        <v>0</v>
      </c>
      <c r="R40" s="199"/>
      <c r="S40" s="70"/>
    </row>
    <row r="41" spans="1:19" ht="13.5">
      <c r="A41" s="70"/>
      <c r="B41" s="200"/>
      <c r="C41" s="74" t="s">
        <v>422</v>
      </c>
      <c r="D41" s="1298">
        <f>E41</f>
        <v>26</v>
      </c>
      <c r="E41" s="1262">
        <v>26</v>
      </c>
      <c r="F41" s="1255">
        <v>21</v>
      </c>
      <c r="G41" s="105"/>
      <c r="H41" s="653" t="s">
        <v>591</v>
      </c>
      <c r="I41" s="484" t="s">
        <v>591</v>
      </c>
      <c r="J41" s="105"/>
      <c r="K41" s="1307">
        <f>M41</f>
        <v>11</v>
      </c>
      <c r="L41" s="1278"/>
      <c r="M41" s="1280">
        <v>11</v>
      </c>
      <c r="N41" s="1280">
        <v>7</v>
      </c>
      <c r="O41" s="1298">
        <f>P41</f>
        <v>4</v>
      </c>
      <c r="P41" s="1262">
        <v>4</v>
      </c>
      <c r="Q41" s="1255">
        <v>2</v>
      </c>
      <c r="R41" s="199"/>
      <c r="S41" s="70"/>
    </row>
    <row r="42" spans="1:19" ht="14.25">
      <c r="A42" s="70"/>
      <c r="B42" s="200"/>
      <c r="C42" s="74"/>
      <c r="D42" s="1303"/>
      <c r="E42" s="1304"/>
      <c r="F42" s="1305"/>
      <c r="G42" s="199"/>
      <c r="H42" s="998"/>
      <c r="I42" s="224"/>
      <c r="J42" s="199"/>
      <c r="K42" s="1305"/>
      <c r="L42" s="1471"/>
      <c r="M42" s="1305"/>
      <c r="N42" s="1305"/>
      <c r="O42" s="1303"/>
      <c r="P42" s="1304"/>
      <c r="Q42" s="1305"/>
      <c r="R42" s="199"/>
      <c r="S42" s="70"/>
    </row>
    <row r="43" spans="1:19" ht="9" customHeight="1">
      <c r="A43" s="63"/>
      <c r="B43" s="64"/>
      <c r="C43" s="64"/>
      <c r="D43" s="904"/>
      <c r="E43" s="64"/>
      <c r="F43" s="64"/>
      <c r="G43" s="90"/>
      <c r="H43" s="64"/>
      <c r="I43" s="158"/>
      <c r="J43" s="90"/>
      <c r="K43" s="64"/>
      <c r="L43" s="90"/>
      <c r="M43" s="64"/>
      <c r="N43" s="64"/>
      <c r="O43" s="904"/>
      <c r="P43" s="64"/>
      <c r="Q43" s="64"/>
      <c r="R43" s="90"/>
      <c r="S43" s="96"/>
    </row>
    <row r="44" spans="1:19" s="147" customFormat="1" ht="12.75">
      <c r="A44" s="397"/>
      <c r="B44" s="77" t="s">
        <v>89</v>
      </c>
      <c r="C44" s="133"/>
      <c r="D44" s="908"/>
      <c r="E44" s="77"/>
      <c r="F44" s="77"/>
      <c r="G44" s="92"/>
      <c r="H44" s="77"/>
      <c r="I44" s="387"/>
      <c r="J44" s="92"/>
      <c r="K44" s="77"/>
      <c r="L44" s="92"/>
      <c r="M44" s="77"/>
      <c r="N44" s="77"/>
      <c r="O44" s="908"/>
      <c r="P44" s="77"/>
      <c r="Q44" s="77"/>
      <c r="R44" s="92"/>
      <c r="S44" s="397"/>
    </row>
    <row r="45" spans="1:19" s="147" customFormat="1" ht="12.75">
      <c r="A45" s="397"/>
      <c r="B45" s="77" t="s">
        <v>576</v>
      </c>
      <c r="C45" s="133"/>
      <c r="D45" s="908"/>
      <c r="E45" s="77"/>
      <c r="F45" s="77"/>
      <c r="G45" s="92"/>
      <c r="H45" s="77"/>
      <c r="I45" s="387"/>
      <c r="J45" s="92"/>
      <c r="K45" s="77"/>
      <c r="L45" s="92"/>
      <c r="M45" s="77"/>
      <c r="N45" s="77"/>
      <c r="O45" s="908"/>
      <c r="P45" s="77"/>
      <c r="Q45" s="77"/>
      <c r="R45" s="92"/>
      <c r="S45" s="397"/>
    </row>
    <row r="46" spans="1:19" s="147" customFormat="1" ht="12.75">
      <c r="A46" s="397"/>
      <c r="B46" s="77" t="s">
        <v>581</v>
      </c>
      <c r="C46" s="133"/>
      <c r="D46" s="908"/>
      <c r="E46" s="77"/>
      <c r="F46" s="77"/>
      <c r="G46" s="92"/>
      <c r="H46" s="77"/>
      <c r="I46" s="387"/>
      <c r="J46" s="92"/>
      <c r="K46" s="77"/>
      <c r="L46" s="92"/>
      <c r="M46" s="77"/>
      <c r="N46" s="77"/>
      <c r="O46" s="908"/>
      <c r="P46" s="77"/>
      <c r="Q46" s="77"/>
      <c r="R46" s="92"/>
      <c r="S46" s="397"/>
    </row>
    <row r="47" spans="1:19" s="147" customFormat="1" ht="12.75">
      <c r="A47" s="397"/>
      <c r="B47" s="77" t="s">
        <v>582</v>
      </c>
      <c r="C47" s="133"/>
      <c r="D47" s="909"/>
      <c r="E47" s="78"/>
      <c r="F47" s="78"/>
      <c r="G47" s="92"/>
      <c r="H47" s="78"/>
      <c r="I47" s="387"/>
      <c r="J47" s="92"/>
      <c r="K47" s="78"/>
      <c r="L47" s="92"/>
      <c r="M47" s="78"/>
      <c r="N47" s="78"/>
      <c r="O47" s="909"/>
      <c r="P47" s="78"/>
      <c r="Q47" s="78"/>
      <c r="R47" s="92"/>
      <c r="S47" s="397"/>
    </row>
    <row r="48" spans="1:19" s="147" customFormat="1" ht="12.75">
      <c r="A48" s="397"/>
      <c r="B48" s="77" t="s">
        <v>583</v>
      </c>
      <c r="C48" s="133"/>
      <c r="D48" s="908"/>
      <c r="E48" s="77"/>
      <c r="F48" s="77"/>
      <c r="G48" s="92"/>
      <c r="H48" s="77"/>
      <c r="I48" s="387"/>
      <c r="J48" s="92"/>
      <c r="K48" s="77"/>
      <c r="L48" s="92"/>
      <c r="M48" s="77"/>
      <c r="N48" s="77"/>
      <c r="O48" s="908"/>
      <c r="P48" s="77"/>
      <c r="Q48" s="77"/>
      <c r="R48" s="92"/>
      <c r="S48" s="397"/>
    </row>
    <row r="49" spans="1:19" s="147" customFormat="1" ht="12.75">
      <c r="A49" s="397"/>
      <c r="B49" s="77" t="s">
        <v>584</v>
      </c>
      <c r="C49" s="133"/>
      <c r="D49" s="908"/>
      <c r="E49" s="77"/>
      <c r="F49" s="77"/>
      <c r="G49" s="92"/>
      <c r="H49" s="77"/>
      <c r="I49" s="387"/>
      <c r="J49" s="92"/>
      <c r="K49" s="77"/>
      <c r="L49" s="92"/>
      <c r="M49" s="77"/>
      <c r="N49" s="77"/>
      <c r="O49" s="908"/>
      <c r="P49" s="77"/>
      <c r="Q49" s="77"/>
      <c r="R49" s="92"/>
      <c r="S49" s="397"/>
    </row>
    <row r="50" spans="1:19" s="147" customFormat="1" ht="12.75">
      <c r="A50" s="397"/>
      <c r="B50" s="79"/>
      <c r="C50" s="79"/>
      <c r="D50" s="910"/>
      <c r="E50" s="79"/>
      <c r="F50" s="79"/>
      <c r="G50" s="92"/>
      <c r="H50" s="79"/>
      <c r="I50" s="387"/>
      <c r="J50" s="92"/>
      <c r="K50" s="79"/>
      <c r="L50" s="92"/>
      <c r="M50" s="79"/>
      <c r="N50" s="79"/>
      <c r="O50" s="910"/>
      <c r="P50" s="79"/>
      <c r="Q50" s="79"/>
      <c r="R50" s="92"/>
      <c r="S50" s="397"/>
    </row>
    <row r="51" spans="1:19" ht="9" customHeight="1">
      <c r="A51" s="63"/>
      <c r="B51" s="64"/>
      <c r="C51" s="64"/>
      <c r="D51" s="904"/>
      <c r="E51" s="64"/>
      <c r="F51" s="64"/>
      <c r="G51" s="90"/>
      <c r="H51" s="64"/>
      <c r="I51" s="158"/>
      <c r="J51" s="90"/>
      <c r="K51" s="64"/>
      <c r="L51" s="90"/>
      <c r="M51" s="64"/>
      <c r="N51" s="64"/>
      <c r="O51" s="904"/>
      <c r="P51" s="64"/>
      <c r="Q51" s="64"/>
      <c r="R51" s="90"/>
      <c r="S51" s="96"/>
    </row>
    <row r="52" spans="1:19" ht="14.25">
      <c r="A52" s="63"/>
      <c r="B52" s="65"/>
      <c r="C52" s="1763" t="s">
        <v>79</v>
      </c>
      <c r="D52" s="10" t="s">
        <v>554</v>
      </c>
      <c r="E52" s="162" t="s">
        <v>552</v>
      </c>
      <c r="F52" s="13" t="s">
        <v>416</v>
      </c>
      <c r="G52" s="407"/>
      <c r="H52" s="10" t="s">
        <v>555</v>
      </c>
      <c r="I52" s="868" t="s">
        <v>555</v>
      </c>
      <c r="J52" s="197"/>
      <c r="K52" s="13">
        <v>2009</v>
      </c>
      <c r="L52" s="407"/>
      <c r="M52" s="13" t="s">
        <v>396</v>
      </c>
      <c r="N52" s="13" t="s">
        <v>382</v>
      </c>
      <c r="O52" s="10" t="s">
        <v>553</v>
      </c>
      <c r="P52" s="162" t="s">
        <v>370</v>
      </c>
      <c r="Q52" s="13" t="s">
        <v>162</v>
      </c>
      <c r="R52" s="197"/>
      <c r="S52" s="96"/>
    </row>
    <row r="53" spans="1:19" ht="14.25">
      <c r="A53" s="63"/>
      <c r="B53" s="67"/>
      <c r="C53" s="1762" t="s">
        <v>61</v>
      </c>
      <c r="D53" s="10"/>
      <c r="E53" s="162"/>
      <c r="F53" s="14"/>
      <c r="G53" s="208"/>
      <c r="H53" s="10" t="s">
        <v>556</v>
      </c>
      <c r="I53" s="869" t="s">
        <v>557</v>
      </c>
      <c r="J53" s="98"/>
      <c r="K53" s="13"/>
      <c r="L53" s="208"/>
      <c r="M53" s="13"/>
      <c r="N53" s="14"/>
      <c r="O53" s="10"/>
      <c r="P53" s="162"/>
      <c r="Q53" s="14"/>
      <c r="R53" s="98"/>
      <c r="S53" s="96"/>
    </row>
    <row r="54" spans="1:19" ht="13.5">
      <c r="A54" s="63"/>
      <c r="B54" s="67"/>
      <c r="C54" s="68"/>
      <c r="D54" s="11"/>
      <c r="E54" s="645"/>
      <c r="F54" s="624"/>
      <c r="G54" s="200"/>
      <c r="H54" s="11"/>
      <c r="I54" s="1775"/>
      <c r="J54" s="200"/>
      <c r="K54" s="14"/>
      <c r="L54" s="208"/>
      <c r="M54" s="14"/>
      <c r="N54" s="624"/>
      <c r="O54" s="11"/>
      <c r="P54" s="62"/>
      <c r="Q54" s="624"/>
      <c r="R54" s="200"/>
      <c r="S54" s="96"/>
    </row>
    <row r="55" spans="1:19" ht="13.5">
      <c r="A55" s="63"/>
      <c r="B55" s="67"/>
      <c r="C55" s="69" t="s">
        <v>151</v>
      </c>
      <c r="D55" s="1472">
        <f>E55</f>
        <v>5992</v>
      </c>
      <c r="E55" s="1473">
        <f>SUM(E56:E57)</f>
        <v>5992</v>
      </c>
      <c r="F55" s="1474">
        <f>F56+F57</f>
        <v>6079</v>
      </c>
      <c r="G55" s="91"/>
      <c r="H55" s="1002">
        <f aca="true" t="shared" si="2" ref="H55:I57">D55/O55-1</f>
        <v>-0.11817512877115521</v>
      </c>
      <c r="I55" s="214">
        <f t="shared" si="2"/>
        <v>-0.11817512877115521</v>
      </c>
      <c r="J55" s="91"/>
      <c r="K55" s="1488">
        <f>K56+K57</f>
        <v>6523</v>
      </c>
      <c r="L55" s="1261"/>
      <c r="M55" s="1489">
        <f>M56+M57</f>
        <v>6523</v>
      </c>
      <c r="N55" s="1490">
        <f>N56+N57</f>
        <v>6739</v>
      </c>
      <c r="O55" s="1472">
        <f>P55</f>
        <v>6795</v>
      </c>
      <c r="P55" s="1491">
        <f>P56+P57</f>
        <v>6795</v>
      </c>
      <c r="Q55" s="1474">
        <f>Q57+Q56</f>
        <v>6821</v>
      </c>
      <c r="R55" s="91"/>
      <c r="S55" s="96"/>
    </row>
    <row r="56" spans="1:19" ht="13.5">
      <c r="A56" s="63"/>
      <c r="B56" s="65"/>
      <c r="C56" s="74" t="s">
        <v>518</v>
      </c>
      <c r="D56" s="1475">
        <f>E56</f>
        <v>3096</v>
      </c>
      <c r="E56" s="1476">
        <v>3096</v>
      </c>
      <c r="F56" s="1477">
        <v>3102</v>
      </c>
      <c r="G56" s="200"/>
      <c r="H56" s="941">
        <f t="shared" si="2"/>
        <v>-0.03671437461107652</v>
      </c>
      <c r="I56" s="505">
        <f t="shared" si="2"/>
        <v>-0.03671437461107652</v>
      </c>
      <c r="J56" s="200"/>
      <c r="K56" s="1484">
        <f>M56</f>
        <v>3121</v>
      </c>
      <c r="L56" s="1278"/>
      <c r="M56" s="1485">
        <v>3121</v>
      </c>
      <c r="N56" s="1485">
        <v>3189</v>
      </c>
      <c r="O56" s="1475">
        <f>P56</f>
        <v>3214</v>
      </c>
      <c r="P56" s="1480">
        <v>3214</v>
      </c>
      <c r="Q56" s="1477">
        <v>3201</v>
      </c>
      <c r="R56" s="200"/>
      <c r="S56" s="96"/>
    </row>
    <row r="57" spans="1:19" ht="13.5">
      <c r="A57" s="63"/>
      <c r="B57" s="67"/>
      <c r="C57" s="74" t="s">
        <v>519</v>
      </c>
      <c r="D57" s="1475">
        <f>E57</f>
        <v>2896</v>
      </c>
      <c r="E57" s="1476">
        <v>2896</v>
      </c>
      <c r="F57" s="1477">
        <v>2977</v>
      </c>
      <c r="G57" s="200"/>
      <c r="H57" s="941">
        <f t="shared" si="2"/>
        <v>-0.19128734990226193</v>
      </c>
      <c r="I57" s="484">
        <f t="shared" si="2"/>
        <v>-0.19128734990226193</v>
      </c>
      <c r="J57" s="200"/>
      <c r="K57" s="1484">
        <f>M57</f>
        <v>3402</v>
      </c>
      <c r="L57" s="1278"/>
      <c r="M57" s="1485">
        <v>3402</v>
      </c>
      <c r="N57" s="1485">
        <v>3550</v>
      </c>
      <c r="O57" s="1475">
        <f>P57</f>
        <v>3581</v>
      </c>
      <c r="P57" s="1480">
        <v>3581</v>
      </c>
      <c r="Q57" s="1477">
        <v>3620</v>
      </c>
      <c r="R57" s="200"/>
      <c r="S57" s="96"/>
    </row>
    <row r="58" spans="1:25" ht="13.5">
      <c r="A58" s="63"/>
      <c r="B58" s="67"/>
      <c r="C58" s="68"/>
      <c r="D58" s="1478"/>
      <c r="E58" s="1437"/>
      <c r="F58" s="1479"/>
      <c r="G58" s="98"/>
      <c r="H58" s="425"/>
      <c r="I58" s="427"/>
      <c r="J58" s="98"/>
      <c r="K58" s="1433"/>
      <c r="L58" s="1278"/>
      <c r="M58" s="1433"/>
      <c r="N58" s="1479"/>
      <c r="O58" s="1478"/>
      <c r="P58" s="1437"/>
      <c r="Q58" s="1479"/>
      <c r="R58" s="200"/>
      <c r="S58" s="96"/>
      <c r="Y58" s="145"/>
    </row>
    <row r="59" spans="1:19" ht="13.5">
      <c r="A59" s="63"/>
      <c r="B59" s="67"/>
      <c r="C59" s="69" t="s">
        <v>324</v>
      </c>
      <c r="D59" s="1472">
        <f>SUM(E59:F59)</f>
        <v>-531</v>
      </c>
      <c r="E59" s="1685">
        <f>E55-F55</f>
        <v>-87</v>
      </c>
      <c r="F59" s="1474">
        <f>F55-M55</f>
        <v>-444</v>
      </c>
      <c r="G59" s="98"/>
      <c r="H59" s="1004"/>
      <c r="I59" s="418"/>
      <c r="J59" s="98"/>
      <c r="K59" s="1488">
        <f>SUM(M59:N59)+SUM(P59:Q59)</f>
        <v>275</v>
      </c>
      <c r="L59" s="1261"/>
      <c r="M59" s="1489">
        <f aca="true" t="shared" si="3" ref="M59:P61">M55-N55</f>
        <v>-216</v>
      </c>
      <c r="N59" s="1490">
        <f>N55-P55</f>
        <v>-56</v>
      </c>
      <c r="O59" s="1472">
        <f>SUM(O60:O61)</f>
        <v>547</v>
      </c>
      <c r="P59" s="1491">
        <f t="shared" si="3"/>
        <v>-26</v>
      </c>
      <c r="Q59" s="1474">
        <v>573</v>
      </c>
      <c r="R59" s="200"/>
      <c r="S59" s="96"/>
    </row>
    <row r="60" spans="1:19" ht="13.5">
      <c r="A60" s="63"/>
      <c r="B60" s="67"/>
      <c r="C60" s="74" t="s">
        <v>518</v>
      </c>
      <c r="D60" s="1475">
        <f>SUM(E60:F60)</f>
        <v>-25</v>
      </c>
      <c r="E60" s="1476">
        <f>E56-F56</f>
        <v>-6</v>
      </c>
      <c r="F60" s="1477">
        <f>F56-M56</f>
        <v>-19</v>
      </c>
      <c r="G60" s="98"/>
      <c r="H60" s="428"/>
      <c r="I60" s="224"/>
      <c r="J60" s="98"/>
      <c r="K60" s="1484">
        <f>SUM(M60:N60)+SUM(P60:Q60)</f>
        <v>316</v>
      </c>
      <c r="L60" s="1278"/>
      <c r="M60" s="1485">
        <f t="shared" si="3"/>
        <v>-68</v>
      </c>
      <c r="N60" s="1485">
        <f>N56-P56</f>
        <v>-25</v>
      </c>
      <c r="O60" s="1475">
        <f>P60+Q60</f>
        <v>409</v>
      </c>
      <c r="P60" s="1480">
        <f t="shared" si="3"/>
        <v>13</v>
      </c>
      <c r="Q60" s="1477">
        <v>396</v>
      </c>
      <c r="R60" s="200"/>
      <c r="S60" s="96"/>
    </row>
    <row r="61" spans="1:19" ht="13.5">
      <c r="A61" s="63"/>
      <c r="B61" s="67"/>
      <c r="C61" s="74" t="s">
        <v>519</v>
      </c>
      <c r="D61" s="1475">
        <f>SUM(E61:F61)</f>
        <v>-506</v>
      </c>
      <c r="E61" s="1476">
        <f>E57-F57</f>
        <v>-81</v>
      </c>
      <c r="F61" s="1477">
        <f>F57-M57</f>
        <v>-425</v>
      </c>
      <c r="G61" s="98"/>
      <c r="H61" s="428"/>
      <c r="I61" s="224"/>
      <c r="J61" s="98"/>
      <c r="K61" s="1484">
        <f>SUM(M61:N61)+SUM(P61:Q61)</f>
        <v>-41</v>
      </c>
      <c r="L61" s="1278"/>
      <c r="M61" s="1485">
        <f t="shared" si="3"/>
        <v>-148</v>
      </c>
      <c r="N61" s="1485">
        <f>N57-P57</f>
        <v>-31</v>
      </c>
      <c r="O61" s="1475">
        <f>P61+Q61</f>
        <v>138</v>
      </c>
      <c r="P61" s="1480">
        <f t="shared" si="3"/>
        <v>-39</v>
      </c>
      <c r="Q61" s="1477">
        <v>177</v>
      </c>
      <c r="R61" s="200"/>
      <c r="S61" s="96"/>
    </row>
    <row r="62" spans="1:19" ht="13.5">
      <c r="A62" s="63"/>
      <c r="B62" s="67"/>
      <c r="C62" s="68"/>
      <c r="D62" s="1414"/>
      <c r="E62" s="1390"/>
      <c r="F62" s="1391"/>
      <c r="G62" s="98"/>
      <c r="H62" s="425"/>
      <c r="I62" s="427"/>
      <c r="J62" s="98"/>
      <c r="K62" s="1261"/>
      <c r="L62" s="1278"/>
      <c r="M62" s="1261"/>
      <c r="N62" s="1391"/>
      <c r="O62" s="1414"/>
      <c r="P62" s="1390"/>
      <c r="Q62" s="1391"/>
      <c r="R62" s="200"/>
      <c r="S62" s="96"/>
    </row>
    <row r="63" spans="1:19" ht="13.5">
      <c r="A63" s="63"/>
      <c r="B63" s="65"/>
      <c r="C63" s="69" t="s">
        <v>544</v>
      </c>
      <c r="D63" s="1722">
        <f>SUM(E63:F63)</f>
        <v>882</v>
      </c>
      <c r="E63" s="1723">
        <v>448</v>
      </c>
      <c r="F63" s="1724">
        <v>434</v>
      </c>
      <c r="G63" s="91"/>
      <c r="H63" s="992">
        <f>D63/O63-1</f>
        <v>-0.06369426751592355</v>
      </c>
      <c r="I63" s="507">
        <f>E63/P63-1</f>
        <v>-0.06079664570230603</v>
      </c>
      <c r="J63" s="91"/>
      <c r="K63" s="1725">
        <f>SUM(M63:N63)+SUM(P63:Q63)</f>
        <v>1855</v>
      </c>
      <c r="L63" s="1726"/>
      <c r="M63" s="1727">
        <v>453</v>
      </c>
      <c r="N63" s="1727">
        <v>460</v>
      </c>
      <c r="O63" s="1722">
        <f>SUM(P63:Q63)</f>
        <v>942</v>
      </c>
      <c r="P63" s="1723">
        <v>477</v>
      </c>
      <c r="Q63" s="1724">
        <v>465</v>
      </c>
      <c r="R63" s="91"/>
      <c r="S63" s="96"/>
    </row>
    <row r="64" spans="1:19" ht="13.5">
      <c r="A64" s="63"/>
      <c r="B64" s="67"/>
      <c r="C64" s="72"/>
      <c r="D64" s="1303"/>
      <c r="E64" s="1304"/>
      <c r="F64" s="1305"/>
      <c r="G64" s="200"/>
      <c r="H64" s="428"/>
      <c r="I64" s="224"/>
      <c r="J64" s="200"/>
      <c r="K64" s="1305"/>
      <c r="L64" s="1278"/>
      <c r="M64" s="1305"/>
      <c r="N64" s="1305"/>
      <c r="O64" s="1303"/>
      <c r="P64" s="1304"/>
      <c r="Q64" s="1305"/>
      <c r="R64" s="200"/>
      <c r="S64" s="96"/>
    </row>
    <row r="65" spans="1:19" ht="13.5">
      <c r="A65" s="63"/>
      <c r="B65" s="67"/>
      <c r="C65" s="69" t="s">
        <v>90</v>
      </c>
      <c r="D65" s="1722">
        <v>24</v>
      </c>
      <c r="E65" s="1723">
        <v>25</v>
      </c>
      <c r="F65" s="1724">
        <v>23</v>
      </c>
      <c r="G65" s="91"/>
      <c r="H65" s="992">
        <f>D65/O65-1</f>
        <v>0.04347826086956519</v>
      </c>
      <c r="I65" s="507">
        <f>E65/P65-1</f>
        <v>0.08695652173913038</v>
      </c>
      <c r="J65" s="91"/>
      <c r="K65" s="1725">
        <v>23</v>
      </c>
      <c r="L65" s="1726"/>
      <c r="M65" s="1727">
        <v>23</v>
      </c>
      <c r="N65" s="1727">
        <v>23</v>
      </c>
      <c r="O65" s="1722">
        <v>23</v>
      </c>
      <c r="P65" s="1723">
        <v>23</v>
      </c>
      <c r="Q65" s="1724">
        <v>23</v>
      </c>
      <c r="R65" s="91"/>
      <c r="S65" s="96"/>
    </row>
    <row r="66" spans="1:19" ht="13.5">
      <c r="A66" s="63"/>
      <c r="B66" s="65"/>
      <c r="C66" s="82" t="s">
        <v>91</v>
      </c>
      <c r="D66" s="928">
        <v>0.34</v>
      </c>
      <c r="E66" s="509">
        <v>0.34</v>
      </c>
      <c r="F66" s="1136">
        <v>0.33</v>
      </c>
      <c r="G66" s="1776"/>
      <c r="H66" s="428"/>
      <c r="I66" s="224"/>
      <c r="J66" s="201"/>
      <c r="K66" s="1777">
        <v>0.28</v>
      </c>
      <c r="L66" s="429"/>
      <c r="M66" s="510">
        <v>0.31</v>
      </c>
      <c r="N66" s="510">
        <v>0.29</v>
      </c>
      <c r="O66" s="928">
        <v>0.26</v>
      </c>
      <c r="P66" s="509">
        <v>0.27</v>
      </c>
      <c r="Q66" s="1136">
        <v>0.26</v>
      </c>
      <c r="R66" s="201"/>
      <c r="S66" s="96"/>
    </row>
    <row r="67" spans="1:19" ht="13.5">
      <c r="A67" s="63"/>
      <c r="B67" s="67"/>
      <c r="C67" s="72"/>
      <c r="D67" s="1303"/>
      <c r="E67" s="1304"/>
      <c r="F67" s="1305"/>
      <c r="G67" s="200"/>
      <c r="H67" s="428"/>
      <c r="I67" s="224"/>
      <c r="J67" s="200"/>
      <c r="K67" s="1305"/>
      <c r="L67" s="1278"/>
      <c r="M67" s="1305"/>
      <c r="N67" s="1305"/>
      <c r="O67" s="1303"/>
      <c r="P67" s="1304"/>
      <c r="Q67" s="1305"/>
      <c r="R67" s="200"/>
      <c r="S67" s="96"/>
    </row>
    <row r="68" spans="1:19" ht="15">
      <c r="A68" s="63"/>
      <c r="B68" s="67"/>
      <c r="C68" s="69" t="s">
        <v>497</v>
      </c>
      <c r="D68" s="1456">
        <v>112</v>
      </c>
      <c r="E68" s="1457">
        <v>116</v>
      </c>
      <c r="F68" s="1458">
        <v>109</v>
      </c>
      <c r="G68" s="91"/>
      <c r="H68" s="992">
        <f>D68/O68-1</f>
        <v>0.03703703703703698</v>
      </c>
      <c r="I68" s="507">
        <f>E68/P68-1</f>
        <v>0.05454545454545445</v>
      </c>
      <c r="J68" s="91"/>
      <c r="K68" s="1486">
        <v>107</v>
      </c>
      <c r="L68" s="1278"/>
      <c r="M68" s="1469">
        <v>109</v>
      </c>
      <c r="N68" s="1469">
        <v>105</v>
      </c>
      <c r="O68" s="1456">
        <v>108</v>
      </c>
      <c r="P68" s="1457">
        <v>110</v>
      </c>
      <c r="Q68" s="1458">
        <v>105</v>
      </c>
      <c r="R68" s="91"/>
      <c r="S68" s="96"/>
    </row>
    <row r="69" spans="1:19" ht="13.5">
      <c r="A69" s="63"/>
      <c r="B69" s="65"/>
      <c r="C69" s="72"/>
      <c r="D69" s="1303"/>
      <c r="E69" s="1304"/>
      <c r="F69" s="1305"/>
      <c r="G69" s="200"/>
      <c r="H69" s="428"/>
      <c r="I69" s="224"/>
      <c r="J69" s="200"/>
      <c r="K69" s="1305"/>
      <c r="L69" s="1278"/>
      <c r="M69" s="1305"/>
      <c r="N69" s="1305"/>
      <c r="O69" s="1303"/>
      <c r="P69" s="1304"/>
      <c r="Q69" s="1305"/>
      <c r="R69" s="200"/>
      <c r="S69" s="96"/>
    </row>
    <row r="70" spans="1:19" ht="13.5">
      <c r="A70" s="63"/>
      <c r="B70" s="67"/>
      <c r="C70" s="69" t="s">
        <v>511</v>
      </c>
      <c r="D70" s="1456">
        <v>52</v>
      </c>
      <c r="E70" s="1462">
        <v>54</v>
      </c>
      <c r="F70" s="1458">
        <v>49</v>
      </c>
      <c r="G70" s="91"/>
      <c r="H70" s="992">
        <f>D70/O70-1</f>
        <v>0.33333333333333326</v>
      </c>
      <c r="I70" s="507">
        <f>E70/P70-1</f>
        <v>0.3170731707317074</v>
      </c>
      <c r="J70" s="91"/>
      <c r="K70" s="1486">
        <v>42</v>
      </c>
      <c r="L70" s="1278"/>
      <c r="M70" s="1470">
        <v>46</v>
      </c>
      <c r="N70" s="1469">
        <v>42</v>
      </c>
      <c r="O70" s="1456">
        <v>39</v>
      </c>
      <c r="P70" s="1462">
        <v>41</v>
      </c>
      <c r="Q70" s="1458">
        <v>38</v>
      </c>
      <c r="R70" s="91"/>
      <c r="S70" s="96"/>
    </row>
    <row r="71" spans="1:19" ht="13.5">
      <c r="A71" s="63"/>
      <c r="B71" s="67"/>
      <c r="C71" s="83"/>
      <c r="D71" s="1459"/>
      <c r="E71" s="1460"/>
      <c r="F71" s="1296"/>
      <c r="G71" s="91"/>
      <c r="H71" s="1004"/>
      <c r="I71" s="418"/>
      <c r="J71" s="91"/>
      <c r="K71" s="1296"/>
      <c r="L71" s="1278"/>
      <c r="M71" s="1296"/>
      <c r="N71" s="1296"/>
      <c r="O71" s="1459"/>
      <c r="P71" s="1460"/>
      <c r="Q71" s="1296"/>
      <c r="R71" s="91"/>
      <c r="S71" s="96"/>
    </row>
    <row r="72" spans="1:19" ht="13.5">
      <c r="A72" s="63"/>
      <c r="B72" s="65"/>
      <c r="C72" s="69" t="s">
        <v>92</v>
      </c>
      <c r="D72" s="1722">
        <v>171</v>
      </c>
      <c r="E72" s="1723">
        <v>157</v>
      </c>
      <c r="F72" s="1724">
        <v>183</v>
      </c>
      <c r="G72" s="91"/>
      <c r="H72" s="992">
        <f>D72/O72-1</f>
        <v>0.3464566929133859</v>
      </c>
      <c r="I72" s="507">
        <f>E72/P72-1</f>
        <v>0.35344827586206895</v>
      </c>
      <c r="J72" s="91"/>
      <c r="K72" s="1725">
        <v>144</v>
      </c>
      <c r="L72" s="1726"/>
      <c r="M72" s="1727">
        <v>183</v>
      </c>
      <c r="N72" s="1727">
        <v>150</v>
      </c>
      <c r="O72" s="1722">
        <v>127</v>
      </c>
      <c r="P72" s="1723">
        <v>116</v>
      </c>
      <c r="Q72" s="1724">
        <v>139</v>
      </c>
      <c r="R72" s="91"/>
      <c r="S72" s="96"/>
    </row>
    <row r="73" spans="1:19" ht="13.5">
      <c r="A73" s="63"/>
      <c r="B73" s="67"/>
      <c r="C73" s="72"/>
      <c r="D73" s="1303"/>
      <c r="E73" s="1304"/>
      <c r="F73" s="1305"/>
      <c r="G73" s="81"/>
      <c r="H73" s="428"/>
      <c r="I73" s="224"/>
      <c r="J73" s="81"/>
      <c r="K73" s="1305"/>
      <c r="L73" s="1261"/>
      <c r="M73" s="1305"/>
      <c r="N73" s="1305"/>
      <c r="O73" s="1303"/>
      <c r="P73" s="1304"/>
      <c r="Q73" s="1305"/>
      <c r="R73" s="81"/>
      <c r="S73" s="96"/>
    </row>
    <row r="74" spans="1:19" ht="9" customHeight="1">
      <c r="A74" s="63"/>
      <c r="B74" s="64"/>
      <c r="C74" s="64"/>
      <c r="D74" s="904"/>
      <c r="E74" s="64"/>
      <c r="F74" s="64"/>
      <c r="G74" s="90"/>
      <c r="H74" s="1008"/>
      <c r="I74" s="1009"/>
      <c r="J74" s="90"/>
      <c r="K74" s="64"/>
      <c r="L74" s="90"/>
      <c r="M74" s="64"/>
      <c r="N74" s="64"/>
      <c r="O74" s="904"/>
      <c r="P74" s="64"/>
      <c r="Q74" s="64"/>
      <c r="R74" s="90"/>
      <c r="S74" s="96"/>
    </row>
    <row r="75" spans="1:19" s="147" customFormat="1" ht="12.75">
      <c r="A75" s="393"/>
      <c r="B75" s="77" t="s">
        <v>332</v>
      </c>
      <c r="C75" s="133"/>
      <c r="D75" s="908"/>
      <c r="E75" s="77"/>
      <c r="F75" s="77"/>
      <c r="G75" s="393"/>
      <c r="H75" s="1010"/>
      <c r="I75" s="1011"/>
      <c r="J75" s="393"/>
      <c r="K75" s="77"/>
      <c r="L75" s="393"/>
      <c r="M75" s="77"/>
      <c r="N75" s="77"/>
      <c r="O75" s="908"/>
      <c r="P75" s="77"/>
      <c r="Q75" s="77"/>
      <c r="R75" s="393"/>
      <c r="S75" s="393"/>
    </row>
    <row r="76" spans="1:19" s="147" customFormat="1" ht="12.75">
      <c r="A76" s="393"/>
      <c r="B76" s="77" t="s">
        <v>510</v>
      </c>
      <c r="C76" s="133"/>
      <c r="D76" s="908"/>
      <c r="E76" s="77"/>
      <c r="F76" s="77"/>
      <c r="G76" s="393"/>
      <c r="H76" s="1010"/>
      <c r="I76" s="1011"/>
      <c r="J76" s="393"/>
      <c r="K76" s="77"/>
      <c r="L76" s="393"/>
      <c r="M76" s="77"/>
      <c r="N76" s="77"/>
      <c r="O76" s="908"/>
      <c r="P76" s="77"/>
      <c r="Q76" s="77"/>
      <c r="R76" s="393"/>
      <c r="S76" s="393"/>
    </row>
    <row r="77" spans="1:19" s="147" customFormat="1" ht="12.75">
      <c r="A77" s="393"/>
      <c r="B77" s="393"/>
      <c r="C77" s="77"/>
      <c r="D77" s="908"/>
      <c r="E77" s="77"/>
      <c r="F77" s="77"/>
      <c r="G77" s="393"/>
      <c r="H77" s="1010"/>
      <c r="I77" s="1011"/>
      <c r="J77" s="393"/>
      <c r="K77" s="77"/>
      <c r="L77" s="393"/>
      <c r="M77" s="77"/>
      <c r="N77" s="77"/>
      <c r="O77" s="908"/>
      <c r="P77" s="77"/>
      <c r="Q77" s="77"/>
      <c r="R77" s="393"/>
      <c r="S77" s="393"/>
    </row>
    <row r="78" spans="1:19" ht="9" customHeight="1">
      <c r="A78" s="85"/>
      <c r="B78" s="64"/>
      <c r="C78" s="64"/>
      <c r="D78" s="904"/>
      <c r="E78" s="64"/>
      <c r="F78" s="64"/>
      <c r="G78" s="94"/>
      <c r="H78" s="1008"/>
      <c r="I78" s="1012"/>
      <c r="J78" s="94"/>
      <c r="K78" s="64"/>
      <c r="L78" s="94"/>
      <c r="M78" s="64"/>
      <c r="N78" s="64"/>
      <c r="O78" s="904"/>
      <c r="P78" s="64"/>
      <c r="Q78" s="64"/>
      <c r="R78" s="94"/>
      <c r="S78" s="96"/>
    </row>
    <row r="79" spans="1:19" ht="14.25">
      <c r="A79" s="85"/>
      <c r="B79" s="65"/>
      <c r="C79" s="1763" t="s">
        <v>79</v>
      </c>
      <c r="D79" s="10" t="s">
        <v>554</v>
      </c>
      <c r="E79" s="162" t="s">
        <v>552</v>
      </c>
      <c r="F79" s="13" t="s">
        <v>416</v>
      </c>
      <c r="G79" s="407"/>
      <c r="H79" s="1013" t="s">
        <v>555</v>
      </c>
      <c r="I79" s="1014" t="s">
        <v>555</v>
      </c>
      <c r="J79" s="197"/>
      <c r="K79" s="13">
        <v>2009</v>
      </c>
      <c r="L79" s="407"/>
      <c r="M79" s="13" t="s">
        <v>396</v>
      </c>
      <c r="N79" s="13" t="s">
        <v>382</v>
      </c>
      <c r="O79" s="10" t="s">
        <v>553</v>
      </c>
      <c r="P79" s="162" t="s">
        <v>370</v>
      </c>
      <c r="Q79" s="13" t="s">
        <v>162</v>
      </c>
      <c r="R79" s="197"/>
      <c r="S79" s="96"/>
    </row>
    <row r="80" spans="1:20" ht="14.25">
      <c r="A80" s="85"/>
      <c r="B80" s="67"/>
      <c r="C80" s="1762" t="s">
        <v>470</v>
      </c>
      <c r="D80" s="10"/>
      <c r="E80" s="162"/>
      <c r="F80" s="14"/>
      <c r="G80" s="14"/>
      <c r="H80" s="1013" t="s">
        <v>556</v>
      </c>
      <c r="I80" s="1007" t="s">
        <v>557</v>
      </c>
      <c r="J80" s="200"/>
      <c r="K80" s="13"/>
      <c r="L80" s="14"/>
      <c r="M80" s="13"/>
      <c r="N80" s="14"/>
      <c r="O80" s="10"/>
      <c r="P80" s="162"/>
      <c r="Q80" s="14"/>
      <c r="R80" s="200"/>
      <c r="S80" s="96"/>
      <c r="T80" s="145"/>
    </row>
    <row r="81" spans="1:19" ht="14.25">
      <c r="A81" s="85"/>
      <c r="B81" s="67"/>
      <c r="C81" s="68"/>
      <c r="D81" s="679"/>
      <c r="E81" s="607"/>
      <c r="F81" s="530"/>
      <c r="G81" s="202"/>
      <c r="H81" s="1015"/>
      <c r="I81" s="516"/>
      <c r="J81" s="202"/>
      <c r="K81" s="530"/>
      <c r="L81" s="12"/>
      <c r="M81" s="530"/>
      <c r="N81" s="530"/>
      <c r="O81" s="679"/>
      <c r="P81" s="607"/>
      <c r="Q81" s="530"/>
      <c r="R81" s="207"/>
      <c r="S81" s="96"/>
    </row>
    <row r="82" spans="1:19" ht="14.25">
      <c r="A82" s="85"/>
      <c r="B82" s="67"/>
      <c r="C82" s="69" t="s">
        <v>152</v>
      </c>
      <c r="D82" s="911">
        <f>SUM(D83:D84)</f>
        <v>2310</v>
      </c>
      <c r="E82" s="660">
        <f>SUM(E83:E84)</f>
        <v>2310</v>
      </c>
      <c r="F82" s="1104">
        <f>F83+F84</f>
        <v>2228</v>
      </c>
      <c r="G82" s="87"/>
      <c r="H82" s="1002">
        <f aca="true" t="shared" si="4" ref="H82:I84">D82/O82-1</f>
        <v>0.3125</v>
      </c>
      <c r="I82" s="494">
        <f t="shared" si="4"/>
        <v>0.3125</v>
      </c>
      <c r="J82" s="87"/>
      <c r="K82" s="876">
        <f>K83+K84</f>
        <v>2120</v>
      </c>
      <c r="L82" s="12"/>
      <c r="M82" s="691">
        <f>M83+M84</f>
        <v>2120</v>
      </c>
      <c r="N82" s="493">
        <v>1944</v>
      </c>
      <c r="O82" s="911">
        <f>P82</f>
        <v>1760</v>
      </c>
      <c r="P82" s="660">
        <f>P83+P84</f>
        <v>1760</v>
      </c>
      <c r="Q82" s="1104">
        <f>Q83+Q84</f>
        <v>1637</v>
      </c>
      <c r="R82" s="87"/>
      <c r="S82" s="96"/>
    </row>
    <row r="83" spans="1:19" ht="14.25">
      <c r="A83" s="85"/>
      <c r="B83" s="67"/>
      <c r="C83" s="74" t="s">
        <v>518</v>
      </c>
      <c r="D83" s="495">
        <f>E83</f>
        <v>430</v>
      </c>
      <c r="E83" s="496">
        <v>430</v>
      </c>
      <c r="F83" s="1108">
        <v>422</v>
      </c>
      <c r="G83" s="88"/>
      <c r="H83" s="1016">
        <f t="shared" si="4"/>
        <v>0.28358208955223874</v>
      </c>
      <c r="I83" s="484">
        <f t="shared" si="4"/>
        <v>0.28358208955223874</v>
      </c>
      <c r="J83" s="88"/>
      <c r="K83" s="878">
        <f>M83</f>
        <v>403</v>
      </c>
      <c r="L83" s="12"/>
      <c r="M83" s="497">
        <v>403</v>
      </c>
      <c r="N83" s="497">
        <v>372</v>
      </c>
      <c r="O83" s="495">
        <f>P83</f>
        <v>335</v>
      </c>
      <c r="P83" s="496">
        <v>335</v>
      </c>
      <c r="Q83" s="1108">
        <v>313</v>
      </c>
      <c r="R83" s="88"/>
      <c r="S83" s="96"/>
    </row>
    <row r="84" spans="1:19" ht="14.25">
      <c r="A84" s="85"/>
      <c r="B84" s="67"/>
      <c r="C84" s="74" t="s">
        <v>519</v>
      </c>
      <c r="D84" s="912">
        <f>E84</f>
        <v>1880</v>
      </c>
      <c r="E84" s="498">
        <v>1880</v>
      </c>
      <c r="F84" s="1105">
        <v>1806</v>
      </c>
      <c r="G84" s="88"/>
      <c r="H84" s="941">
        <f t="shared" si="4"/>
        <v>0.3192982456140352</v>
      </c>
      <c r="I84" s="484">
        <f t="shared" si="4"/>
        <v>0.3192982456140352</v>
      </c>
      <c r="J84" s="88"/>
      <c r="K84" s="1778">
        <f>M84</f>
        <v>1717</v>
      </c>
      <c r="L84" s="12"/>
      <c r="M84" s="117">
        <v>1717</v>
      </c>
      <c r="N84" s="117">
        <v>1572</v>
      </c>
      <c r="O84" s="912">
        <f>P84</f>
        <v>1425</v>
      </c>
      <c r="P84" s="498">
        <v>1425</v>
      </c>
      <c r="Q84" s="1105">
        <v>1324</v>
      </c>
      <c r="R84" s="88"/>
      <c r="S84" s="96"/>
    </row>
    <row r="85" spans="1:19" ht="14.25">
      <c r="A85" s="85"/>
      <c r="B85" s="67"/>
      <c r="C85" s="68"/>
      <c r="D85" s="487"/>
      <c r="E85" s="488"/>
      <c r="F85" s="490"/>
      <c r="G85" s="207"/>
      <c r="H85" s="428"/>
      <c r="I85" s="224"/>
      <c r="J85" s="207"/>
      <c r="K85" s="490"/>
      <c r="L85" s="12"/>
      <c r="M85" s="490"/>
      <c r="N85" s="490"/>
      <c r="O85" s="487"/>
      <c r="P85" s="488"/>
      <c r="Q85" s="490"/>
      <c r="R85" s="207"/>
      <c r="S85" s="96"/>
    </row>
    <row r="86" spans="1:19" ht="15" customHeight="1">
      <c r="A86" s="85"/>
      <c r="B86" s="67"/>
      <c r="C86" s="69" t="s">
        <v>545</v>
      </c>
      <c r="D86" s="913">
        <f>SUM(E86:F86)</f>
        <v>107</v>
      </c>
      <c r="E86" s="506">
        <v>56</v>
      </c>
      <c r="F86" s="1106">
        <v>51</v>
      </c>
      <c r="G86" s="91"/>
      <c r="H86" s="992">
        <f>D86/O86-1</f>
        <v>0.08080808080808088</v>
      </c>
      <c r="I86" s="507">
        <f>E86/P86-1</f>
        <v>0.0980392156862746</v>
      </c>
      <c r="J86" s="91"/>
      <c r="K86" s="877">
        <f>SUM(M86:N86)+SUM(P86:Q86)</f>
        <v>201</v>
      </c>
      <c r="L86" s="429"/>
      <c r="M86" s="508">
        <v>50</v>
      </c>
      <c r="N86" s="508">
        <v>52</v>
      </c>
      <c r="O86" s="913">
        <v>99</v>
      </c>
      <c r="P86" s="506">
        <v>51</v>
      </c>
      <c r="Q86" s="1106">
        <v>48</v>
      </c>
      <c r="R86" s="111"/>
      <c r="S86" s="96"/>
    </row>
    <row r="87" spans="1:19" ht="14.25">
      <c r="A87" s="85"/>
      <c r="B87" s="67"/>
      <c r="C87" s="68"/>
      <c r="D87" s="447"/>
      <c r="E87" s="448"/>
      <c r="F87" s="489"/>
      <c r="G87" s="203"/>
      <c r="H87" s="428"/>
      <c r="I87" s="224"/>
      <c r="J87" s="203"/>
      <c r="K87" s="489"/>
      <c r="L87" s="12"/>
      <c r="M87" s="489"/>
      <c r="N87" s="489"/>
      <c r="O87" s="447"/>
      <c r="P87" s="448"/>
      <c r="Q87" s="489"/>
      <c r="R87" s="203"/>
      <c r="S87" s="96"/>
    </row>
    <row r="88" spans="1:19" ht="9" customHeight="1">
      <c r="A88" s="63"/>
      <c r="B88" s="64"/>
      <c r="C88" s="64"/>
      <c r="D88" s="904"/>
      <c r="E88" s="904"/>
      <c r="F88" s="904"/>
      <c r="G88" s="95"/>
      <c r="H88" s="904"/>
      <c r="I88" s="388"/>
      <c r="J88" s="95"/>
      <c r="K88" s="904"/>
      <c r="L88" s="95"/>
      <c r="M88" s="904"/>
      <c r="N88" s="904"/>
      <c r="O88" s="904"/>
      <c r="P88" s="904"/>
      <c r="Q88" s="64"/>
      <c r="R88" s="94"/>
      <c r="S88" s="96"/>
    </row>
    <row r="89" spans="1:19" s="147" customFormat="1" ht="12.75">
      <c r="A89" s="393"/>
      <c r="B89" s="77" t="s">
        <v>93</v>
      </c>
      <c r="C89" s="133"/>
      <c r="D89" s="908"/>
      <c r="E89" s="77"/>
      <c r="F89" s="77"/>
      <c r="G89" s="393"/>
      <c r="H89" s="77"/>
      <c r="I89" s="394"/>
      <c r="J89" s="393"/>
      <c r="K89" s="77"/>
      <c r="L89" s="393"/>
      <c r="M89" s="77"/>
      <c r="N89" s="77"/>
      <c r="O89" s="908"/>
      <c r="P89" s="77"/>
      <c r="Q89" s="77"/>
      <c r="R89" s="393"/>
      <c r="S89" s="393"/>
    </row>
    <row r="90" spans="1:19" s="147" customFormat="1" ht="12.75">
      <c r="A90" s="133"/>
      <c r="B90" s="77"/>
      <c r="C90" s="133"/>
      <c r="D90" s="908"/>
      <c r="E90" s="77"/>
      <c r="F90" s="77"/>
      <c r="G90" s="133"/>
      <c r="H90" s="77"/>
      <c r="I90" s="382"/>
      <c r="J90" s="133"/>
      <c r="K90" s="77"/>
      <c r="L90" s="133"/>
      <c r="M90" s="77"/>
      <c r="N90" s="77"/>
      <c r="O90" s="908"/>
      <c r="P90" s="77"/>
      <c r="Q90" s="77"/>
      <c r="R90" s="133"/>
      <c r="S90" s="133"/>
    </row>
  </sheetData>
  <sheetProtection password="8355" sheet="1"/>
  <printOptions horizontalCentered="1"/>
  <pageMargins left="0.75" right="0.75" top="1" bottom="1" header="0.5" footer="0.5"/>
  <pageSetup fitToHeight="2" horizontalDpi="600" verticalDpi="600" orientation="portrait" paperSize="9" scale="58" r:id="rId1"/>
  <headerFooter alignWithMargins="0">
    <oddFooter>&amp;L&amp;8KPN Investor Relations&amp;C&amp;8&amp;A&amp;R&amp;8Q2 2010</oddFooter>
  </headerFooter>
  <rowBreaks count="1" manualBreakCount="1">
    <brk id="50" max="18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8"/>
  <sheetViews>
    <sheetView view="pageBreakPreview" zoomScale="85" zoomScaleSheetLayoutView="85" zoomScalePageLayoutView="0" workbookViewId="0" topLeftCell="A1">
      <selection activeCell="A1" sqref="A1"/>
    </sheetView>
  </sheetViews>
  <sheetFormatPr defaultColWidth="9.140625" defaultRowHeight="12.75"/>
  <cols>
    <col min="1" max="2" width="1.7109375" style="126" customWidth="1"/>
    <col min="3" max="3" width="40.7109375" style="126" customWidth="1"/>
    <col min="4" max="4" width="8.8515625" style="145" customWidth="1"/>
    <col min="5" max="5" width="9.7109375" style="126" customWidth="1"/>
    <col min="6" max="6" width="8.7109375" style="126" customWidth="1"/>
    <col min="7" max="7" width="1.7109375" style="126" customWidth="1"/>
    <col min="8" max="8" width="8.8515625" style="126" customWidth="1"/>
    <col min="9" max="9" width="9.7109375" style="161" customWidth="1"/>
    <col min="10" max="10" width="1.7109375" style="126" customWidth="1"/>
    <col min="11" max="11" width="8.8515625" style="126" customWidth="1"/>
    <col min="12" max="12" width="1.7109375" style="126" customWidth="1"/>
    <col min="13" max="13" width="8.8515625" style="126" customWidth="1"/>
    <col min="14" max="14" width="8.7109375" style="126" customWidth="1"/>
    <col min="15" max="15" width="8.8515625" style="145" customWidth="1"/>
    <col min="16" max="16" width="9.7109375" style="126" customWidth="1"/>
    <col min="17" max="17" width="8.7109375" style="126" customWidth="1"/>
    <col min="18" max="19" width="1.7109375" style="126" customWidth="1"/>
    <col min="20" max="16384" width="9.140625" style="126" customWidth="1"/>
  </cols>
  <sheetData>
    <row r="1" spans="1:19" ht="9" customHeight="1">
      <c r="A1" s="63"/>
      <c r="B1" s="64"/>
      <c r="C1" s="64"/>
      <c r="D1" s="904"/>
      <c r="E1" s="108"/>
      <c r="F1" s="64"/>
      <c r="G1" s="107"/>
      <c r="H1" s="64"/>
      <c r="I1" s="390"/>
      <c r="J1" s="107"/>
      <c r="K1" s="64"/>
      <c r="L1" s="107"/>
      <c r="M1" s="64"/>
      <c r="N1" s="64"/>
      <c r="O1" s="904"/>
      <c r="P1" s="108"/>
      <c r="Q1" s="64"/>
      <c r="R1" s="107"/>
      <c r="S1" s="96"/>
    </row>
    <row r="2" spans="1:19" ht="14.25">
      <c r="A2" s="63"/>
      <c r="B2" s="65"/>
      <c r="C2" s="1763" t="s">
        <v>94</v>
      </c>
      <c r="D2" s="10" t="s">
        <v>554</v>
      </c>
      <c r="E2" s="162" t="s">
        <v>552</v>
      </c>
      <c r="F2" s="13" t="s">
        <v>416</v>
      </c>
      <c r="G2" s="407"/>
      <c r="H2" s="10" t="s">
        <v>555</v>
      </c>
      <c r="I2" s="868" t="s">
        <v>555</v>
      </c>
      <c r="J2" s="197"/>
      <c r="K2" s="13">
        <v>2009</v>
      </c>
      <c r="L2" s="407"/>
      <c r="M2" s="13" t="s">
        <v>396</v>
      </c>
      <c r="N2" s="13" t="s">
        <v>382</v>
      </c>
      <c r="O2" s="10" t="s">
        <v>553</v>
      </c>
      <c r="P2" s="162" t="s">
        <v>370</v>
      </c>
      <c r="Q2" s="13" t="s">
        <v>162</v>
      </c>
      <c r="R2" s="692"/>
      <c r="S2" s="96"/>
    </row>
    <row r="3" spans="1:19" ht="14.25">
      <c r="A3" s="63"/>
      <c r="B3" s="67"/>
      <c r="C3" s="123" t="s">
        <v>64</v>
      </c>
      <c r="D3" s="10"/>
      <c r="E3" s="162"/>
      <c r="F3" s="14"/>
      <c r="G3" s="208"/>
      <c r="H3" s="10" t="s">
        <v>556</v>
      </c>
      <c r="I3" s="869" t="s">
        <v>557</v>
      </c>
      <c r="J3" s="98"/>
      <c r="K3" s="13"/>
      <c r="L3" s="208"/>
      <c r="M3" s="13"/>
      <c r="N3" s="14"/>
      <c r="O3" s="10"/>
      <c r="P3" s="162"/>
      <c r="Q3" s="14"/>
      <c r="R3" s="200"/>
      <c r="S3" s="96"/>
    </row>
    <row r="4" spans="1:19" ht="14.25">
      <c r="A4" s="63"/>
      <c r="B4" s="67"/>
      <c r="C4" s="68"/>
      <c r="D4" s="10"/>
      <c r="E4" s="162"/>
      <c r="F4" s="14"/>
      <c r="G4" s="204"/>
      <c r="H4" s="10"/>
      <c r="I4" s="408"/>
      <c r="J4" s="204"/>
      <c r="K4" s="13"/>
      <c r="L4" s="208"/>
      <c r="M4" s="13"/>
      <c r="N4" s="14"/>
      <c r="O4" s="10"/>
      <c r="P4" s="162"/>
      <c r="Q4" s="14"/>
      <c r="R4" s="206"/>
      <c r="S4" s="96"/>
    </row>
    <row r="5" spans="1:19" ht="14.25">
      <c r="A5" s="63"/>
      <c r="B5" s="67"/>
      <c r="C5" s="69" t="s">
        <v>81</v>
      </c>
      <c r="D5" s="93"/>
      <c r="E5" s="195"/>
      <c r="F5" s="72"/>
      <c r="G5" s="204"/>
      <c r="H5" s="93"/>
      <c r="I5" s="166"/>
      <c r="J5" s="204"/>
      <c r="K5" s="72"/>
      <c r="L5" s="111"/>
      <c r="M5" s="72"/>
      <c r="N5" s="72"/>
      <c r="O5" s="93"/>
      <c r="P5" s="195"/>
      <c r="Q5" s="72"/>
      <c r="R5" s="206"/>
      <c r="S5" s="96"/>
    </row>
    <row r="6" spans="1:19" ht="15">
      <c r="A6" s="102"/>
      <c r="B6" s="103"/>
      <c r="C6" s="74" t="s">
        <v>95</v>
      </c>
      <c r="D6" s="915" t="str">
        <f>E6</f>
        <v>&gt;45%</v>
      </c>
      <c r="E6" s="546" t="s">
        <v>397</v>
      </c>
      <c r="F6" s="1109" t="s">
        <v>397</v>
      </c>
      <c r="G6" s="377"/>
      <c r="H6" s="1796"/>
      <c r="I6" s="1186"/>
      <c r="J6" s="377"/>
      <c r="K6" s="1119" t="str">
        <f>M6</f>
        <v>&gt;45%</v>
      </c>
      <c r="L6" s="441"/>
      <c r="M6" s="584" t="s">
        <v>397</v>
      </c>
      <c r="N6" s="584" t="s">
        <v>106</v>
      </c>
      <c r="O6" s="915" t="str">
        <f>P6</f>
        <v>~50%</v>
      </c>
      <c r="P6" s="583" t="s">
        <v>106</v>
      </c>
      <c r="Q6" s="1109" t="s">
        <v>353</v>
      </c>
      <c r="R6" s="103"/>
      <c r="S6" s="109"/>
    </row>
    <row r="7" spans="1:19" ht="14.25">
      <c r="A7" s="102"/>
      <c r="B7" s="104"/>
      <c r="C7" s="72"/>
      <c r="D7" s="447"/>
      <c r="E7" s="448"/>
      <c r="F7" s="489"/>
      <c r="G7" s="104"/>
      <c r="H7" s="428"/>
      <c r="I7" s="224"/>
      <c r="J7" s="104"/>
      <c r="K7" s="489"/>
      <c r="L7" s="880"/>
      <c r="M7" s="489"/>
      <c r="N7" s="489"/>
      <c r="O7" s="447"/>
      <c r="P7" s="448"/>
      <c r="Q7" s="489"/>
      <c r="R7" s="104"/>
      <c r="S7" s="109"/>
    </row>
    <row r="8" spans="1:19" ht="13.5">
      <c r="A8" s="102"/>
      <c r="B8" s="105"/>
      <c r="C8" s="69" t="s">
        <v>82</v>
      </c>
      <c r="D8" s="1413">
        <f>E8</f>
        <v>1414</v>
      </c>
      <c r="E8" s="1492">
        <f>SUM(E9:E12)</f>
        <v>1414</v>
      </c>
      <c r="F8" s="1382">
        <f>SUM(F9:F12)</f>
        <v>1446</v>
      </c>
      <c r="G8" s="105"/>
      <c r="H8" s="992">
        <f aca="true" t="shared" si="0" ref="H8:I12">D8/O8-1</f>
        <v>-0.07762557077625576</v>
      </c>
      <c r="I8" s="602">
        <f t="shared" si="0"/>
        <v>-0.07762557077625576</v>
      </c>
      <c r="J8" s="105"/>
      <c r="K8" s="1378">
        <f>SUM(K9:K12)</f>
        <v>1469</v>
      </c>
      <c r="L8" s="1281"/>
      <c r="M8" s="1379">
        <f>SUM(M9:M12)</f>
        <v>1469</v>
      </c>
      <c r="N8" s="1379">
        <f>SUM(N9:N12)</f>
        <v>1501</v>
      </c>
      <c r="O8" s="1413">
        <f>SUM(O9:O12)</f>
        <v>1533</v>
      </c>
      <c r="P8" s="1376">
        <f>SUM(P9:P12)</f>
        <v>1533</v>
      </c>
      <c r="Q8" s="1382">
        <f>SUM(Q9:Q12)</f>
        <v>1565</v>
      </c>
      <c r="R8" s="105"/>
      <c r="S8" s="109"/>
    </row>
    <row r="9" spans="1:19" ht="14.25">
      <c r="A9" s="102"/>
      <c r="B9" s="103"/>
      <c r="C9" s="74" t="s">
        <v>536</v>
      </c>
      <c r="D9" s="1475">
        <f>E9</f>
        <v>671</v>
      </c>
      <c r="E9" s="1476">
        <v>671</v>
      </c>
      <c r="F9" s="1477">
        <v>682</v>
      </c>
      <c r="G9" s="103"/>
      <c r="H9" s="941">
        <f t="shared" si="0"/>
        <v>-0.06675938803894299</v>
      </c>
      <c r="I9" s="516">
        <f t="shared" si="0"/>
        <v>-0.06675938803894299</v>
      </c>
      <c r="J9" s="103"/>
      <c r="K9" s="1493">
        <f>M9</f>
        <v>691</v>
      </c>
      <c r="L9" s="1391"/>
      <c r="M9" s="1485">
        <v>691</v>
      </c>
      <c r="N9" s="1485">
        <v>706</v>
      </c>
      <c r="O9" s="1475">
        <f>P9</f>
        <v>719</v>
      </c>
      <c r="P9" s="1480">
        <v>719</v>
      </c>
      <c r="Q9" s="1477">
        <v>735</v>
      </c>
      <c r="R9" s="103"/>
      <c r="S9" s="109"/>
    </row>
    <row r="10" spans="1:19" ht="14.25">
      <c r="A10" s="63"/>
      <c r="B10" s="67"/>
      <c r="C10" s="74" t="s">
        <v>84</v>
      </c>
      <c r="D10" s="1475">
        <f>E10</f>
        <v>716</v>
      </c>
      <c r="E10" s="1476">
        <v>716</v>
      </c>
      <c r="F10" s="1477">
        <v>735</v>
      </c>
      <c r="G10" s="103"/>
      <c r="H10" s="941">
        <f t="shared" si="0"/>
        <v>-0.08905852417302795</v>
      </c>
      <c r="I10" s="516">
        <f t="shared" si="0"/>
        <v>-0.08905852417302795</v>
      </c>
      <c r="J10" s="103"/>
      <c r="K10" s="1493">
        <f>M10</f>
        <v>749</v>
      </c>
      <c r="L10" s="1391"/>
      <c r="M10" s="1485">
        <v>749</v>
      </c>
      <c r="N10" s="1485">
        <v>767</v>
      </c>
      <c r="O10" s="1475">
        <f>P10</f>
        <v>786</v>
      </c>
      <c r="P10" s="1480">
        <v>786</v>
      </c>
      <c r="Q10" s="1477">
        <v>803</v>
      </c>
      <c r="R10" s="103"/>
      <c r="S10" s="109"/>
    </row>
    <row r="11" spans="1:19" ht="14.25">
      <c r="A11" s="63"/>
      <c r="B11" s="67"/>
      <c r="C11" s="74" t="s">
        <v>423</v>
      </c>
      <c r="D11" s="1475">
        <f>E11</f>
        <v>7</v>
      </c>
      <c r="E11" s="1476">
        <v>7</v>
      </c>
      <c r="F11" s="1477">
        <v>8</v>
      </c>
      <c r="G11" s="103"/>
      <c r="H11" s="941">
        <f t="shared" si="0"/>
        <v>-0.125</v>
      </c>
      <c r="I11" s="516">
        <f t="shared" si="0"/>
        <v>-0.125</v>
      </c>
      <c r="J11" s="103"/>
      <c r="K11" s="1493">
        <v>8</v>
      </c>
      <c r="L11" s="1391"/>
      <c r="M11" s="1485">
        <v>8</v>
      </c>
      <c r="N11" s="1485">
        <v>8</v>
      </c>
      <c r="O11" s="1475">
        <f>P11</f>
        <v>8</v>
      </c>
      <c r="P11" s="1480">
        <v>8</v>
      </c>
      <c r="Q11" s="1477">
        <v>8</v>
      </c>
      <c r="R11" s="103"/>
      <c r="S11" s="109"/>
    </row>
    <row r="12" spans="1:19" ht="14.25">
      <c r="A12" s="63"/>
      <c r="B12" s="67"/>
      <c r="C12" s="74" t="s">
        <v>83</v>
      </c>
      <c r="D12" s="1475">
        <f>E12</f>
        <v>20</v>
      </c>
      <c r="E12" s="1476">
        <v>20</v>
      </c>
      <c r="F12" s="1477">
        <v>21</v>
      </c>
      <c r="G12" s="103"/>
      <c r="H12" s="941">
        <f t="shared" si="0"/>
        <v>0</v>
      </c>
      <c r="I12" s="484">
        <f t="shared" si="0"/>
        <v>0</v>
      </c>
      <c r="J12" s="103"/>
      <c r="K12" s="1493">
        <f>M12</f>
        <v>21</v>
      </c>
      <c r="L12" s="1391"/>
      <c r="M12" s="1485">
        <v>21</v>
      </c>
      <c r="N12" s="1485">
        <v>20</v>
      </c>
      <c r="O12" s="1475">
        <f>P12</f>
        <v>20</v>
      </c>
      <c r="P12" s="1480">
        <v>20</v>
      </c>
      <c r="Q12" s="1477">
        <v>19</v>
      </c>
      <c r="R12" s="103"/>
      <c r="S12" s="109"/>
    </row>
    <row r="13" spans="1:19" ht="14.25">
      <c r="A13" s="63"/>
      <c r="B13" s="67"/>
      <c r="C13" s="72"/>
      <c r="D13" s="1494"/>
      <c r="E13" s="1495"/>
      <c r="F13" s="1261"/>
      <c r="G13" s="104"/>
      <c r="H13" s="1044"/>
      <c r="I13" s="427"/>
      <c r="J13" s="104"/>
      <c r="K13" s="1496"/>
      <c r="L13" s="1278"/>
      <c r="M13" s="1496"/>
      <c r="N13" s="1261"/>
      <c r="O13" s="1494"/>
      <c r="P13" s="1495"/>
      <c r="Q13" s="1261"/>
      <c r="R13" s="104"/>
      <c r="S13" s="109"/>
    </row>
    <row r="14" spans="1:19" s="379" customFormat="1" ht="12.75">
      <c r="A14" s="376"/>
      <c r="B14" s="377"/>
      <c r="C14" s="69" t="s">
        <v>371</v>
      </c>
      <c r="D14" s="1456">
        <f>E14</f>
        <v>150</v>
      </c>
      <c r="E14" s="1457">
        <v>150</v>
      </c>
      <c r="F14" s="1458">
        <v>145.4</v>
      </c>
      <c r="G14" s="377"/>
      <c r="H14" s="992">
        <f>D14/O14-1</f>
        <v>0.15118956254796623</v>
      </c>
      <c r="I14" s="507">
        <f>E14/P14-1</f>
        <v>0.15118956254796623</v>
      </c>
      <c r="J14" s="377"/>
      <c r="K14" s="1467">
        <f>M14</f>
        <v>141.8</v>
      </c>
      <c r="L14" s="1293"/>
      <c r="M14" s="1469">
        <v>141.8</v>
      </c>
      <c r="N14" s="1469">
        <v>133.7</v>
      </c>
      <c r="O14" s="1456">
        <f>P14</f>
        <v>130.3</v>
      </c>
      <c r="P14" s="1457">
        <v>130.3</v>
      </c>
      <c r="Q14" s="1458">
        <v>126.9</v>
      </c>
      <c r="R14" s="377"/>
      <c r="S14" s="378"/>
    </row>
    <row r="15" spans="1:19" ht="14.25">
      <c r="A15" s="63"/>
      <c r="B15" s="67"/>
      <c r="C15" s="72"/>
      <c r="D15" s="1494"/>
      <c r="E15" s="1495"/>
      <c r="F15" s="1452"/>
      <c r="G15" s="104"/>
      <c r="H15" s="1044"/>
      <c r="I15" s="597"/>
      <c r="J15" s="104"/>
      <c r="K15" s="1496"/>
      <c r="L15" s="1261"/>
      <c r="M15" s="1496"/>
      <c r="N15" s="1452"/>
      <c r="O15" s="1494"/>
      <c r="P15" s="1495"/>
      <c r="Q15" s="1452"/>
      <c r="R15" s="104"/>
      <c r="S15" s="109"/>
    </row>
    <row r="16" spans="1:19" ht="13.5">
      <c r="A16" s="63"/>
      <c r="B16" s="67"/>
      <c r="C16" s="69" t="s">
        <v>85</v>
      </c>
      <c r="D16" s="1720">
        <f>SUM(D17:D18)</f>
        <v>53</v>
      </c>
      <c r="E16" s="1732">
        <f>SUM(E17:E18)</f>
        <v>51</v>
      </c>
      <c r="F16" s="1733">
        <v>57</v>
      </c>
      <c r="G16" s="105"/>
      <c r="H16" s="1047">
        <f aca="true" t="shared" si="1" ref="H16:I18">D16/O16-1</f>
        <v>0.03921568627450989</v>
      </c>
      <c r="I16" s="418">
        <f t="shared" si="1"/>
        <v>0</v>
      </c>
      <c r="J16" s="105"/>
      <c r="K16" s="1721">
        <f>K17+K18</f>
        <v>51</v>
      </c>
      <c r="L16" s="1735"/>
      <c r="M16" s="1736">
        <v>51</v>
      </c>
      <c r="N16" s="1737">
        <v>49</v>
      </c>
      <c r="O16" s="1720">
        <v>51</v>
      </c>
      <c r="P16" s="1732">
        <f>P17+P18</f>
        <v>51</v>
      </c>
      <c r="Q16" s="1733">
        <f>Q17+Q18</f>
        <v>52</v>
      </c>
      <c r="R16" s="105"/>
      <c r="S16" s="109"/>
    </row>
    <row r="17" spans="1:19" ht="14.25">
      <c r="A17" s="63"/>
      <c r="B17" s="67"/>
      <c r="C17" s="684" t="s">
        <v>537</v>
      </c>
      <c r="D17" s="1728">
        <v>29</v>
      </c>
      <c r="E17" s="1734">
        <v>27</v>
      </c>
      <c r="F17" s="1730">
        <v>32</v>
      </c>
      <c r="G17" s="103"/>
      <c r="H17" s="941">
        <f t="shared" si="1"/>
        <v>0.07407407407407418</v>
      </c>
      <c r="I17" s="484">
        <f t="shared" si="1"/>
        <v>0</v>
      </c>
      <c r="J17" s="103"/>
      <c r="K17" s="1738">
        <v>27</v>
      </c>
      <c r="L17" s="1739"/>
      <c r="M17" s="1731">
        <v>27</v>
      </c>
      <c r="N17" s="1731">
        <v>27</v>
      </c>
      <c r="O17" s="1728">
        <v>27</v>
      </c>
      <c r="P17" s="1729">
        <v>27</v>
      </c>
      <c r="Q17" s="1730">
        <v>27</v>
      </c>
      <c r="R17" s="103"/>
      <c r="S17" s="109"/>
    </row>
    <row r="18" spans="1:19" ht="14.25">
      <c r="A18" s="63"/>
      <c r="B18" s="67"/>
      <c r="C18" s="684" t="s">
        <v>96</v>
      </c>
      <c r="D18" s="1728">
        <v>24</v>
      </c>
      <c r="E18" s="1734">
        <v>24</v>
      </c>
      <c r="F18" s="1730">
        <v>25</v>
      </c>
      <c r="G18" s="103"/>
      <c r="H18" s="941">
        <f t="shared" si="1"/>
        <v>0</v>
      </c>
      <c r="I18" s="484">
        <f t="shared" si="1"/>
        <v>0</v>
      </c>
      <c r="J18" s="103"/>
      <c r="K18" s="1738">
        <v>24</v>
      </c>
      <c r="L18" s="1739"/>
      <c r="M18" s="1731">
        <v>24</v>
      </c>
      <c r="N18" s="1731">
        <v>22</v>
      </c>
      <c r="O18" s="1728">
        <v>24</v>
      </c>
      <c r="P18" s="1729">
        <v>24</v>
      </c>
      <c r="Q18" s="1730">
        <v>25</v>
      </c>
      <c r="R18" s="103"/>
      <c r="S18" s="109"/>
    </row>
    <row r="19" spans="1:19" ht="14.25">
      <c r="A19" s="63"/>
      <c r="B19" s="67"/>
      <c r="C19" s="684"/>
      <c r="D19" s="1780"/>
      <c r="E19" s="1781"/>
      <c r="F19" s="1782"/>
      <c r="G19" s="103"/>
      <c r="H19" s="428"/>
      <c r="I19" s="224"/>
      <c r="J19" s="103"/>
      <c r="K19" s="1782"/>
      <c r="L19" s="1739"/>
      <c r="M19" s="1782"/>
      <c r="N19" s="1782"/>
      <c r="O19" s="1780"/>
      <c r="P19" s="1783"/>
      <c r="Q19" s="1782"/>
      <c r="R19" s="103"/>
      <c r="S19" s="109"/>
    </row>
    <row r="20" spans="1:19" ht="13.5">
      <c r="A20" s="63"/>
      <c r="B20" s="67"/>
      <c r="C20" s="69" t="s">
        <v>141</v>
      </c>
      <c r="D20" s="1413">
        <f>SUM(D21:D22)</f>
        <v>286</v>
      </c>
      <c r="E20" s="1492">
        <f>SUM(E21:E22)</f>
        <v>275</v>
      </c>
      <c r="F20" s="1382">
        <f>SUM(F21:F22)</f>
        <v>302</v>
      </c>
      <c r="G20" s="105"/>
      <c r="H20" s="992">
        <f aca="true" t="shared" si="2" ref="H20:I22">D20/O20-1</f>
        <v>-0.0714285714285714</v>
      </c>
      <c r="I20" s="602">
        <f t="shared" si="2"/>
        <v>-0.07094594594594594</v>
      </c>
      <c r="J20" s="105"/>
      <c r="K20" s="1378">
        <f>K21+K22</f>
        <v>304</v>
      </c>
      <c r="L20" s="1281"/>
      <c r="M20" s="1379">
        <f>M21+M22</f>
        <v>301</v>
      </c>
      <c r="N20" s="1379">
        <f>N21+N22</f>
        <v>283</v>
      </c>
      <c r="O20" s="1413">
        <v>308</v>
      </c>
      <c r="P20" s="1376">
        <f>P21+P22</f>
        <v>296</v>
      </c>
      <c r="Q20" s="1382">
        <f>Q21+Q22</f>
        <v>319</v>
      </c>
      <c r="R20" s="105"/>
      <c r="S20" s="109"/>
    </row>
    <row r="21" spans="1:19" ht="14.25">
      <c r="A21" s="63"/>
      <c r="B21" s="67"/>
      <c r="C21" s="74" t="s">
        <v>97</v>
      </c>
      <c r="D21" s="1475">
        <v>268</v>
      </c>
      <c r="E21" s="1476">
        <v>257</v>
      </c>
      <c r="F21" s="1477">
        <v>283</v>
      </c>
      <c r="G21" s="103"/>
      <c r="H21" s="941">
        <f t="shared" si="2"/>
        <v>-0.06944444444444442</v>
      </c>
      <c r="I21" s="484">
        <f t="shared" si="2"/>
        <v>-0.07220216606498198</v>
      </c>
      <c r="J21" s="103"/>
      <c r="K21" s="1493">
        <v>285</v>
      </c>
      <c r="L21" s="1391"/>
      <c r="M21" s="1485">
        <v>282</v>
      </c>
      <c r="N21" s="1485">
        <v>265</v>
      </c>
      <c r="O21" s="1475">
        <v>288</v>
      </c>
      <c r="P21" s="1480">
        <v>277</v>
      </c>
      <c r="Q21" s="1477">
        <v>299</v>
      </c>
      <c r="R21" s="103"/>
      <c r="S21" s="109"/>
    </row>
    <row r="22" spans="1:19" ht="14.25">
      <c r="A22" s="63"/>
      <c r="B22" s="67"/>
      <c r="C22" s="74" t="s">
        <v>98</v>
      </c>
      <c r="D22" s="1475">
        <v>18</v>
      </c>
      <c r="E22" s="1476">
        <v>18</v>
      </c>
      <c r="F22" s="1477">
        <v>19</v>
      </c>
      <c r="G22" s="103"/>
      <c r="H22" s="941">
        <f t="shared" si="2"/>
        <v>-0.09999999999999998</v>
      </c>
      <c r="I22" s="484">
        <f t="shared" si="2"/>
        <v>-0.052631578947368474</v>
      </c>
      <c r="J22" s="103"/>
      <c r="K22" s="1493">
        <v>19</v>
      </c>
      <c r="L22" s="1391"/>
      <c r="M22" s="1485">
        <v>19</v>
      </c>
      <c r="N22" s="1485">
        <v>18</v>
      </c>
      <c r="O22" s="1475">
        <v>20</v>
      </c>
      <c r="P22" s="1480">
        <v>19</v>
      </c>
      <c r="Q22" s="1477">
        <v>20</v>
      </c>
      <c r="R22" s="103"/>
      <c r="S22" s="109"/>
    </row>
    <row r="23" spans="1:19" ht="14.25">
      <c r="A23" s="63"/>
      <c r="B23" s="67"/>
      <c r="C23" s="74"/>
      <c r="D23" s="1303"/>
      <c r="E23" s="1304"/>
      <c r="F23" s="1305"/>
      <c r="G23" s="103"/>
      <c r="H23" s="428"/>
      <c r="I23" s="224"/>
      <c r="J23" s="103"/>
      <c r="K23" s="1305"/>
      <c r="L23" s="1391"/>
      <c r="M23" s="1305"/>
      <c r="N23" s="1305"/>
      <c r="O23" s="1303"/>
      <c r="P23" s="1304"/>
      <c r="Q23" s="1305"/>
      <c r="R23" s="103"/>
      <c r="S23" s="109"/>
    </row>
    <row r="24" spans="1:19" ht="13.5">
      <c r="A24" s="102"/>
      <c r="B24" s="105"/>
      <c r="C24" s="69" t="s">
        <v>348</v>
      </c>
      <c r="D24" s="1500"/>
      <c r="E24" s="1501"/>
      <c r="F24" s="1490"/>
      <c r="G24" s="105"/>
      <c r="H24" s="1018"/>
      <c r="I24" s="214"/>
      <c r="J24" s="105"/>
      <c r="K24" s="1490"/>
      <c r="L24" s="1261"/>
      <c r="M24" s="1490"/>
      <c r="N24" s="1490"/>
      <c r="O24" s="1500"/>
      <c r="P24" s="1501"/>
      <c r="Q24" s="1490"/>
      <c r="R24" s="105"/>
      <c r="S24" s="109"/>
    </row>
    <row r="25" spans="1:19" ht="14.25">
      <c r="A25" s="102"/>
      <c r="B25" s="103"/>
      <c r="C25" s="74" t="s">
        <v>349</v>
      </c>
      <c r="D25" s="1475">
        <v>237</v>
      </c>
      <c r="E25" s="1480">
        <v>237</v>
      </c>
      <c r="F25" s="1477">
        <v>199</v>
      </c>
      <c r="G25" s="103"/>
      <c r="H25" s="941" t="s">
        <v>592</v>
      </c>
      <c r="I25" s="484" t="s">
        <v>592</v>
      </c>
      <c r="J25" s="103"/>
      <c r="K25" s="1493">
        <f>M25</f>
        <v>154</v>
      </c>
      <c r="L25" s="1496"/>
      <c r="M25" s="1485">
        <v>154</v>
      </c>
      <c r="N25" s="1485">
        <v>116</v>
      </c>
      <c r="O25" s="1475">
        <f>P25</f>
        <v>109</v>
      </c>
      <c r="P25" s="1480">
        <v>109</v>
      </c>
      <c r="Q25" s="1477">
        <v>107</v>
      </c>
      <c r="R25" s="103"/>
      <c r="S25" s="109"/>
    </row>
    <row r="26" spans="1:19" ht="14.25">
      <c r="A26" s="102"/>
      <c r="B26" s="103"/>
      <c r="C26" s="74"/>
      <c r="D26" s="423"/>
      <c r="E26" s="62"/>
      <c r="F26" s="116"/>
      <c r="G26" s="103"/>
      <c r="H26" s="1048"/>
      <c r="I26" s="1007"/>
      <c r="J26" s="103"/>
      <c r="K26" s="116"/>
      <c r="L26" s="879"/>
      <c r="M26" s="116"/>
      <c r="N26" s="116"/>
      <c r="O26" s="423"/>
      <c r="P26" s="62"/>
      <c r="Q26" s="116"/>
      <c r="R26" s="103"/>
      <c r="S26" s="109"/>
    </row>
    <row r="27" spans="1:19" ht="9" customHeight="1">
      <c r="A27" s="63"/>
      <c r="B27" s="64"/>
      <c r="C27" s="64"/>
      <c r="D27" s="904"/>
      <c r="E27" s="90"/>
      <c r="F27" s="64"/>
      <c r="G27" s="90"/>
      <c r="H27" s="1008"/>
      <c r="I27" s="1009"/>
      <c r="J27" s="90"/>
      <c r="K27" s="64"/>
      <c r="L27" s="90"/>
      <c r="M27" s="64"/>
      <c r="N27" s="64"/>
      <c r="O27" s="904"/>
      <c r="P27" s="90"/>
      <c r="Q27" s="64"/>
      <c r="R27" s="90"/>
      <c r="S27" s="96"/>
    </row>
    <row r="28" spans="1:19" s="147" customFormat="1" ht="12.75">
      <c r="A28" s="106"/>
      <c r="B28" s="77" t="s">
        <v>99</v>
      </c>
      <c r="C28" s="133"/>
      <c r="D28" s="908"/>
      <c r="E28" s="106"/>
      <c r="F28" s="77"/>
      <c r="G28" s="106"/>
      <c r="H28" s="1010"/>
      <c r="I28" s="1049"/>
      <c r="J28" s="106"/>
      <c r="K28" s="77"/>
      <c r="L28" s="106"/>
      <c r="M28" s="77"/>
      <c r="N28" s="77"/>
      <c r="O28" s="908"/>
      <c r="P28" s="106"/>
      <c r="Q28" s="77"/>
      <c r="R28" s="106"/>
      <c r="S28" s="110"/>
    </row>
    <row r="29" spans="1:19" s="147" customFormat="1" ht="12.75">
      <c r="A29" s="106"/>
      <c r="B29" s="77" t="s">
        <v>566</v>
      </c>
      <c r="C29" s="133"/>
      <c r="D29" s="908"/>
      <c r="E29" s="106"/>
      <c r="F29" s="77"/>
      <c r="G29" s="106"/>
      <c r="H29" s="1010"/>
      <c r="I29" s="1049"/>
      <c r="J29" s="106"/>
      <c r="K29" s="77"/>
      <c r="L29" s="106"/>
      <c r="M29" s="77"/>
      <c r="N29" s="77"/>
      <c r="O29" s="908"/>
      <c r="P29" s="106"/>
      <c r="Q29" s="77"/>
      <c r="R29" s="106"/>
      <c r="S29" s="110"/>
    </row>
    <row r="30" spans="1:19" s="147" customFormat="1" ht="12.75">
      <c r="A30" s="106"/>
      <c r="B30" s="77" t="s">
        <v>567</v>
      </c>
      <c r="C30" s="106"/>
      <c r="D30" s="110"/>
      <c r="E30" s="106"/>
      <c r="F30" s="106"/>
      <c r="G30" s="106"/>
      <c r="H30" s="1050"/>
      <c r="I30" s="1049"/>
      <c r="J30" s="106"/>
      <c r="K30" s="106"/>
      <c r="L30" s="106"/>
      <c r="M30" s="106"/>
      <c r="N30" s="106"/>
      <c r="O30" s="110"/>
      <c r="P30" s="106"/>
      <c r="Q30" s="106"/>
      <c r="R30" s="106"/>
      <c r="S30" s="110"/>
    </row>
    <row r="31" spans="1:19" s="147" customFormat="1" ht="12.75">
      <c r="A31" s="106"/>
      <c r="B31" s="77"/>
      <c r="C31" s="106"/>
      <c r="D31" s="110"/>
      <c r="E31" s="106"/>
      <c r="F31" s="106"/>
      <c r="G31" s="106"/>
      <c r="H31" s="1050"/>
      <c r="I31" s="1049"/>
      <c r="J31" s="106"/>
      <c r="K31" s="106"/>
      <c r="L31" s="106"/>
      <c r="M31" s="106"/>
      <c r="N31" s="106"/>
      <c r="O31" s="110"/>
      <c r="P31" s="106"/>
      <c r="Q31" s="106"/>
      <c r="R31" s="106"/>
      <c r="S31" s="110"/>
    </row>
    <row r="32" spans="1:19" ht="9" customHeight="1">
      <c r="A32" s="63"/>
      <c r="B32" s="64"/>
      <c r="C32" s="64"/>
      <c r="D32" s="904"/>
      <c r="E32" s="90"/>
      <c r="F32" s="64"/>
      <c r="G32" s="90"/>
      <c r="H32" s="1008"/>
      <c r="I32" s="1009"/>
      <c r="J32" s="90"/>
      <c r="K32" s="64"/>
      <c r="L32" s="90"/>
      <c r="M32" s="64"/>
      <c r="N32" s="64"/>
      <c r="O32" s="904"/>
      <c r="P32" s="90"/>
      <c r="Q32" s="64"/>
      <c r="R32" s="90"/>
      <c r="S32" s="96"/>
    </row>
    <row r="33" spans="1:19" ht="14.25">
      <c r="A33" s="63"/>
      <c r="B33" s="65"/>
      <c r="C33" s="1763" t="s">
        <v>94</v>
      </c>
      <c r="D33" s="10" t="s">
        <v>554</v>
      </c>
      <c r="E33" s="162" t="s">
        <v>552</v>
      </c>
      <c r="F33" s="13" t="s">
        <v>416</v>
      </c>
      <c r="G33" s="407"/>
      <c r="H33" s="1013" t="s">
        <v>555</v>
      </c>
      <c r="I33" s="1014" t="s">
        <v>555</v>
      </c>
      <c r="J33" s="197"/>
      <c r="K33" s="13">
        <v>2009</v>
      </c>
      <c r="L33" s="407"/>
      <c r="M33" s="13" t="s">
        <v>396</v>
      </c>
      <c r="N33" s="13" t="s">
        <v>382</v>
      </c>
      <c r="O33" s="10" t="s">
        <v>553</v>
      </c>
      <c r="P33" s="162" t="s">
        <v>370</v>
      </c>
      <c r="Q33" s="13" t="s">
        <v>162</v>
      </c>
      <c r="R33" s="197"/>
      <c r="S33" s="96"/>
    </row>
    <row r="34" spans="1:19" ht="14.25">
      <c r="A34" s="63"/>
      <c r="B34" s="67"/>
      <c r="C34" s="123" t="s">
        <v>61</v>
      </c>
      <c r="D34" s="10"/>
      <c r="E34" s="162"/>
      <c r="F34" s="14"/>
      <c r="G34" s="208"/>
      <c r="H34" s="1013" t="s">
        <v>556</v>
      </c>
      <c r="I34" s="1007" t="s">
        <v>557</v>
      </c>
      <c r="J34" s="98"/>
      <c r="K34" s="13"/>
      <c r="L34" s="208"/>
      <c r="M34" s="13"/>
      <c r="N34" s="14"/>
      <c r="O34" s="10"/>
      <c r="P34" s="162"/>
      <c r="Q34" s="14"/>
      <c r="R34" s="98"/>
      <c r="S34" s="96"/>
    </row>
    <row r="35" spans="1:19" ht="13.5">
      <c r="A35" s="63"/>
      <c r="B35" s="67"/>
      <c r="C35" s="68"/>
      <c r="D35" s="528"/>
      <c r="E35" s="52"/>
      <c r="F35" s="529"/>
      <c r="G35" s="204"/>
      <c r="H35" s="1051"/>
      <c r="I35" s="1052"/>
      <c r="J35" s="204"/>
      <c r="K35" s="529"/>
      <c r="L35" s="881"/>
      <c r="M35" s="529"/>
      <c r="N35" s="529"/>
      <c r="O35" s="528"/>
      <c r="P35" s="52"/>
      <c r="Q35" s="529"/>
      <c r="R35" s="206"/>
      <c r="S35" s="96"/>
    </row>
    <row r="36" spans="1:19" ht="13.5">
      <c r="A36" s="63"/>
      <c r="B36" s="67"/>
      <c r="C36" s="69" t="s">
        <v>392</v>
      </c>
      <c r="D36" s="1785">
        <f>E36</f>
        <v>1715</v>
      </c>
      <c r="E36" s="1450">
        <v>1715</v>
      </c>
      <c r="F36" s="1786">
        <v>1712</v>
      </c>
      <c r="G36" s="105"/>
      <c r="H36" s="992">
        <f>D36/O36-1</f>
        <v>0.06126237623762387</v>
      </c>
      <c r="I36" s="507">
        <f>E36/P36-1</f>
        <v>0.06126237623762387</v>
      </c>
      <c r="J36" s="845"/>
      <c r="K36" s="1787">
        <f>M36</f>
        <v>1662</v>
      </c>
      <c r="L36" s="1281"/>
      <c r="M36" s="1788">
        <v>1662</v>
      </c>
      <c r="N36" s="1788">
        <v>1636</v>
      </c>
      <c r="O36" s="1785">
        <f>P36</f>
        <v>1616</v>
      </c>
      <c r="P36" s="1789">
        <v>1616</v>
      </c>
      <c r="Q36" s="1786">
        <v>1592</v>
      </c>
      <c r="R36" s="105"/>
      <c r="S36" s="96"/>
    </row>
    <row r="37" spans="1:19" ht="13.5">
      <c r="A37" s="63"/>
      <c r="B37" s="67"/>
      <c r="C37" s="72" t="s">
        <v>100</v>
      </c>
      <c r="D37" s="518">
        <f>E37</f>
        <v>0.5</v>
      </c>
      <c r="E37" s="517">
        <v>0.5</v>
      </c>
      <c r="F37" s="1111">
        <v>0.47</v>
      </c>
      <c r="G37" s="204"/>
      <c r="H37" s="1057"/>
      <c r="I37" s="1053"/>
      <c r="J37" s="1784"/>
      <c r="K37" s="1116">
        <f>M37</f>
        <v>0.48</v>
      </c>
      <c r="L37" s="882"/>
      <c r="M37" s="693">
        <v>0.48</v>
      </c>
      <c r="N37" s="640">
        <v>0.46</v>
      </c>
      <c r="O37" s="518">
        <f>P37</f>
        <v>0.44</v>
      </c>
      <c r="P37" s="517">
        <v>0.44</v>
      </c>
      <c r="Q37" s="1111">
        <v>0.42</v>
      </c>
      <c r="R37" s="206"/>
      <c r="S37" s="96"/>
    </row>
    <row r="38" spans="1:19" ht="13.5">
      <c r="A38" s="63"/>
      <c r="B38" s="67"/>
      <c r="C38" s="68"/>
      <c r="D38" s="528"/>
      <c r="E38" s="52"/>
      <c r="F38" s="529"/>
      <c r="G38" s="204"/>
      <c r="H38" s="1051"/>
      <c r="I38" s="1052"/>
      <c r="J38" s="204"/>
      <c r="K38" s="529"/>
      <c r="L38" s="881"/>
      <c r="M38" s="529"/>
      <c r="N38" s="529"/>
      <c r="O38" s="528"/>
      <c r="P38" s="52"/>
      <c r="Q38" s="529"/>
      <c r="R38" s="206"/>
      <c r="S38" s="96"/>
    </row>
    <row r="39" spans="1:19" ht="13.5">
      <c r="A39" s="63"/>
      <c r="B39" s="67"/>
      <c r="C39" s="69" t="s">
        <v>546</v>
      </c>
      <c r="D39" s="1742">
        <v>494</v>
      </c>
      <c r="E39" s="1747">
        <v>246</v>
      </c>
      <c r="F39" s="1743">
        <v>248</v>
      </c>
      <c r="G39" s="105"/>
      <c r="H39" s="1055">
        <f>D39/O39-1</f>
        <v>0.0020283975659229903</v>
      </c>
      <c r="I39" s="483">
        <f>E39/P39-1</f>
        <v>0</v>
      </c>
      <c r="J39" s="105"/>
      <c r="K39" s="1744">
        <v>974</v>
      </c>
      <c r="L39" s="1741"/>
      <c r="M39" s="1746">
        <v>247</v>
      </c>
      <c r="N39" s="1746">
        <v>234</v>
      </c>
      <c r="O39" s="1742">
        <v>493</v>
      </c>
      <c r="P39" s="1747">
        <v>246</v>
      </c>
      <c r="Q39" s="1743">
        <v>247</v>
      </c>
      <c r="R39" s="105"/>
      <c r="S39" s="96"/>
    </row>
    <row r="40" spans="1:19" ht="14.25">
      <c r="A40" s="63"/>
      <c r="B40" s="67"/>
      <c r="C40" s="68"/>
      <c r="D40" s="1502"/>
      <c r="E40" s="1503"/>
      <c r="F40" s="1330"/>
      <c r="G40" s="204"/>
      <c r="H40" s="1054"/>
      <c r="I40" s="1052"/>
      <c r="J40" s="204"/>
      <c r="K40" s="1510"/>
      <c r="L40" s="1514"/>
      <c r="M40" s="1510"/>
      <c r="N40" s="1330"/>
      <c r="O40" s="1502"/>
      <c r="P40" s="1503"/>
      <c r="Q40" s="1330"/>
      <c r="R40" s="206"/>
      <c r="S40" s="96"/>
    </row>
    <row r="41" spans="1:19" ht="13.5">
      <c r="A41" s="63"/>
      <c r="B41" s="67"/>
      <c r="C41" s="69" t="s">
        <v>90</v>
      </c>
      <c r="D41" s="1742">
        <v>48</v>
      </c>
      <c r="E41" s="1740">
        <v>48</v>
      </c>
      <c r="F41" s="1743">
        <v>49</v>
      </c>
      <c r="G41" s="105"/>
      <c r="H41" s="1055">
        <f>D41/O41-1</f>
        <v>-0.07692307692307687</v>
      </c>
      <c r="I41" s="1767">
        <f>E41/P41-1</f>
        <v>-0.05882352941176472</v>
      </c>
      <c r="J41" s="105"/>
      <c r="K41" s="1744">
        <v>51</v>
      </c>
      <c r="L41" s="1745"/>
      <c r="M41" s="1746">
        <v>50</v>
      </c>
      <c r="N41" s="1746">
        <v>48</v>
      </c>
      <c r="O41" s="1742">
        <v>52</v>
      </c>
      <c r="P41" s="1747">
        <v>51</v>
      </c>
      <c r="Q41" s="1743">
        <v>53</v>
      </c>
      <c r="R41" s="105"/>
      <c r="S41" s="96"/>
    </row>
    <row r="42" spans="1:19" ht="13.5">
      <c r="A42" s="63"/>
      <c r="B42" s="67"/>
      <c r="C42" s="72" t="s">
        <v>91</v>
      </c>
      <c r="D42" s="1790">
        <f>E42</f>
        <v>0.29</v>
      </c>
      <c r="E42" s="1791">
        <v>0.29</v>
      </c>
      <c r="F42" s="1792">
        <v>0.29</v>
      </c>
      <c r="G42" s="204"/>
      <c r="H42" s="949">
        <f>D42/O42-1</f>
        <v>0.07407407407407396</v>
      </c>
      <c r="I42" s="1793">
        <f>E42/P42-1</f>
        <v>0.07407407407407396</v>
      </c>
      <c r="J42" s="204"/>
      <c r="K42" s="1794">
        <v>0.28</v>
      </c>
      <c r="L42" s="882"/>
      <c r="M42" s="1795">
        <v>0.27</v>
      </c>
      <c r="N42" s="1795">
        <v>0.31</v>
      </c>
      <c r="O42" s="1790">
        <v>0.27</v>
      </c>
      <c r="P42" s="1791">
        <v>0.27</v>
      </c>
      <c r="Q42" s="1792">
        <v>0.26</v>
      </c>
      <c r="R42" s="206"/>
      <c r="S42" s="96"/>
    </row>
    <row r="43" spans="1:19" ht="14.25">
      <c r="A43" s="63"/>
      <c r="B43" s="67"/>
      <c r="C43" s="68"/>
      <c r="D43" s="1506"/>
      <c r="E43" s="1332"/>
      <c r="F43" s="1361"/>
      <c r="G43" s="204"/>
      <c r="H43" s="1051"/>
      <c r="I43" s="1052"/>
      <c r="J43" s="204"/>
      <c r="K43" s="1361"/>
      <c r="L43" s="1510"/>
      <c r="M43" s="1361"/>
      <c r="N43" s="1361"/>
      <c r="O43" s="1506"/>
      <c r="P43" s="1332"/>
      <c r="Q43" s="1361"/>
      <c r="R43" s="206"/>
      <c r="S43" s="96"/>
    </row>
    <row r="44" spans="1:19" ht="13.5">
      <c r="A44" s="63"/>
      <c r="B44" s="67"/>
      <c r="C44" s="69" t="s">
        <v>101</v>
      </c>
      <c r="D44" s="1504">
        <v>205</v>
      </c>
      <c r="E44" s="1492">
        <v>200</v>
      </c>
      <c r="F44" s="1505">
        <v>211</v>
      </c>
      <c r="G44" s="105"/>
      <c r="H44" s="1055">
        <f>D44/O44-1</f>
        <v>-0.059633027522935755</v>
      </c>
      <c r="I44" s="483">
        <f>E44/P44-1</f>
        <v>-0.05213270142180093</v>
      </c>
      <c r="J44" s="105"/>
      <c r="K44" s="1511">
        <v>210</v>
      </c>
      <c r="L44" s="1512"/>
      <c r="M44" s="1513">
        <v>216</v>
      </c>
      <c r="N44" s="1513">
        <v>191</v>
      </c>
      <c r="O44" s="1504">
        <v>218</v>
      </c>
      <c r="P44" s="1492">
        <v>211</v>
      </c>
      <c r="Q44" s="1505">
        <v>226</v>
      </c>
      <c r="R44" s="105"/>
      <c r="S44" s="96"/>
    </row>
    <row r="45" spans="1:19" ht="13.5">
      <c r="A45" s="63"/>
      <c r="B45" s="67"/>
      <c r="C45" s="68"/>
      <c r="D45" s="1506"/>
      <c r="E45" s="1332"/>
      <c r="F45" s="1361"/>
      <c r="G45" s="204"/>
      <c r="H45" s="1051"/>
      <c r="I45" s="1052"/>
      <c r="J45" s="204"/>
      <c r="K45" s="1361"/>
      <c r="L45" s="1512"/>
      <c r="M45" s="1361"/>
      <c r="N45" s="1361"/>
      <c r="O45" s="1506"/>
      <c r="P45" s="1332"/>
      <c r="Q45" s="1361"/>
      <c r="R45" s="206"/>
      <c r="S45" s="96"/>
    </row>
    <row r="46" spans="1:19" ht="13.5">
      <c r="A46" s="63"/>
      <c r="B46" s="67"/>
      <c r="C46" s="69" t="s">
        <v>92</v>
      </c>
      <c r="D46" s="1742">
        <v>235</v>
      </c>
      <c r="E46" s="1747">
        <v>215</v>
      </c>
      <c r="F46" s="1743">
        <v>255</v>
      </c>
      <c r="G46" s="105"/>
      <c r="H46" s="1055">
        <f>D46/O46-1</f>
        <v>-0.2295081967213115</v>
      </c>
      <c r="I46" s="483">
        <f>E46/P46-1</f>
        <v>-0.33436532507739936</v>
      </c>
      <c r="J46" s="105"/>
      <c r="K46" s="1744">
        <v>287</v>
      </c>
      <c r="L46" s="1741"/>
      <c r="M46" s="1746">
        <v>272</v>
      </c>
      <c r="N46" s="1746">
        <v>287</v>
      </c>
      <c r="O46" s="1742">
        <v>305</v>
      </c>
      <c r="P46" s="1747">
        <v>323</v>
      </c>
      <c r="Q46" s="1743">
        <v>289</v>
      </c>
      <c r="R46" s="105"/>
      <c r="S46" s="96"/>
    </row>
    <row r="47" spans="1:19" ht="14.25">
      <c r="A47" s="63"/>
      <c r="B47" s="67"/>
      <c r="C47" s="68"/>
      <c r="D47" s="1506"/>
      <c r="E47" s="1332"/>
      <c r="F47" s="1361"/>
      <c r="G47" s="204"/>
      <c r="H47" s="1051"/>
      <c r="I47" s="1052"/>
      <c r="J47" s="204"/>
      <c r="K47" s="1361"/>
      <c r="L47" s="1510"/>
      <c r="M47" s="1361"/>
      <c r="N47" s="1361"/>
      <c r="O47" s="1506"/>
      <c r="P47" s="1332"/>
      <c r="Q47" s="1361"/>
      <c r="R47" s="206"/>
      <c r="S47" s="96"/>
    </row>
    <row r="48" spans="1:19" ht="13.5">
      <c r="A48" s="63"/>
      <c r="B48" s="67"/>
      <c r="C48" s="69" t="s">
        <v>547</v>
      </c>
      <c r="D48" s="1504">
        <v>262</v>
      </c>
      <c r="E48" s="1492">
        <v>135</v>
      </c>
      <c r="F48" s="1505">
        <v>127</v>
      </c>
      <c r="G48" s="105"/>
      <c r="H48" s="1055">
        <f>D48/O48-1</f>
        <v>0.24761904761904763</v>
      </c>
      <c r="I48" s="483">
        <f>E48/P48-1</f>
        <v>0.25</v>
      </c>
      <c r="J48" s="105"/>
      <c r="K48" s="1511">
        <f>SUM(M48:N48)+SUM(P48:Q48)</f>
        <v>443</v>
      </c>
      <c r="L48" s="1512"/>
      <c r="M48" s="1513">
        <v>122</v>
      </c>
      <c r="N48" s="1513">
        <v>111</v>
      </c>
      <c r="O48" s="1504">
        <v>210</v>
      </c>
      <c r="P48" s="1492">
        <v>108</v>
      </c>
      <c r="Q48" s="1505">
        <v>102</v>
      </c>
      <c r="R48" s="105"/>
      <c r="S48" s="96"/>
    </row>
    <row r="49" spans="1:19" ht="13.5">
      <c r="A49" s="63"/>
      <c r="B49" s="67"/>
      <c r="C49" s="68"/>
      <c r="D49" s="1507"/>
      <c r="E49" s="1508"/>
      <c r="F49" s="1509"/>
      <c r="G49" s="206"/>
      <c r="H49" s="1057"/>
      <c r="I49" s="185"/>
      <c r="J49" s="206"/>
      <c r="K49" s="1509"/>
      <c r="L49" s="1514"/>
      <c r="M49" s="1509"/>
      <c r="N49" s="1509"/>
      <c r="O49" s="1507"/>
      <c r="P49" s="1508"/>
      <c r="Q49" s="1509"/>
      <c r="R49" s="206"/>
      <c r="S49" s="96"/>
    </row>
    <row r="50" spans="1:19" ht="9" customHeight="1">
      <c r="A50" s="63"/>
      <c r="B50" s="64"/>
      <c r="C50" s="64"/>
      <c r="D50" s="904"/>
      <c r="E50" s="90"/>
      <c r="F50" s="64"/>
      <c r="G50" s="90"/>
      <c r="H50" s="1008"/>
      <c r="I50" s="1009"/>
      <c r="J50" s="90"/>
      <c r="K50" s="64"/>
      <c r="L50" s="90"/>
      <c r="M50" s="64"/>
      <c r="N50" s="64"/>
      <c r="O50" s="904"/>
      <c r="P50" s="90"/>
      <c r="Q50" s="64"/>
      <c r="R50" s="90"/>
      <c r="S50" s="96"/>
    </row>
    <row r="51" spans="1:19" s="147" customFormat="1" ht="12.75">
      <c r="A51" s="139"/>
      <c r="B51" s="77" t="s">
        <v>332</v>
      </c>
      <c r="C51" s="133"/>
      <c r="D51" s="908"/>
      <c r="E51" s="140"/>
      <c r="F51" s="77"/>
      <c r="G51" s="140"/>
      <c r="H51" s="1010"/>
      <c r="I51" s="1058"/>
      <c r="J51" s="140"/>
      <c r="K51" s="77"/>
      <c r="L51" s="140"/>
      <c r="M51" s="77"/>
      <c r="N51" s="77"/>
      <c r="O51" s="908"/>
      <c r="P51" s="140"/>
      <c r="Q51" s="77"/>
      <c r="R51" s="140"/>
      <c r="S51" s="141"/>
    </row>
    <row r="52" spans="1:19" s="147" customFormat="1" ht="12.75">
      <c r="A52" s="139"/>
      <c r="B52" s="77"/>
      <c r="C52" s="139"/>
      <c r="D52" s="141"/>
      <c r="E52" s="140"/>
      <c r="F52" s="139"/>
      <c r="G52" s="140"/>
      <c r="H52" s="1059"/>
      <c r="I52" s="1058"/>
      <c r="J52" s="140"/>
      <c r="K52" s="139"/>
      <c r="L52" s="140"/>
      <c r="M52" s="139"/>
      <c r="N52" s="139"/>
      <c r="O52" s="141"/>
      <c r="P52" s="140"/>
      <c r="Q52" s="139"/>
      <c r="R52" s="140"/>
      <c r="S52" s="141"/>
    </row>
    <row r="53" spans="1:19" ht="9" customHeight="1">
      <c r="A53" s="63"/>
      <c r="B53" s="64"/>
      <c r="C53" s="64"/>
      <c r="D53" s="904"/>
      <c r="E53" s="90"/>
      <c r="F53" s="64"/>
      <c r="G53" s="90"/>
      <c r="H53" s="1008"/>
      <c r="I53" s="1009"/>
      <c r="J53" s="90"/>
      <c r="K53" s="64"/>
      <c r="L53" s="90"/>
      <c r="M53" s="64"/>
      <c r="N53" s="64"/>
      <c r="O53" s="904"/>
      <c r="P53" s="90"/>
      <c r="Q53" s="64"/>
      <c r="R53" s="90"/>
      <c r="S53" s="96"/>
    </row>
    <row r="54" spans="1:19" ht="14.25">
      <c r="A54" s="63"/>
      <c r="B54" s="65"/>
      <c r="C54" s="1763" t="s">
        <v>94</v>
      </c>
      <c r="D54" s="10" t="s">
        <v>554</v>
      </c>
      <c r="E54" s="162" t="s">
        <v>552</v>
      </c>
      <c r="F54" s="13" t="s">
        <v>416</v>
      </c>
      <c r="G54" s="407"/>
      <c r="H54" s="1013" t="s">
        <v>555</v>
      </c>
      <c r="I54" s="1014" t="s">
        <v>555</v>
      </c>
      <c r="J54" s="197"/>
      <c r="K54" s="13">
        <v>2009</v>
      </c>
      <c r="L54" s="407"/>
      <c r="M54" s="13" t="s">
        <v>396</v>
      </c>
      <c r="N54" s="13" t="s">
        <v>382</v>
      </c>
      <c r="O54" s="10" t="s">
        <v>553</v>
      </c>
      <c r="P54" s="162" t="s">
        <v>370</v>
      </c>
      <c r="Q54" s="13" t="s">
        <v>162</v>
      </c>
      <c r="R54" s="692"/>
      <c r="S54" s="96"/>
    </row>
    <row r="55" spans="1:19" ht="14.25">
      <c r="A55" s="63"/>
      <c r="B55" s="67"/>
      <c r="C55" s="123" t="s">
        <v>102</v>
      </c>
      <c r="D55" s="10"/>
      <c r="E55" s="162"/>
      <c r="F55" s="14"/>
      <c r="G55" s="208"/>
      <c r="H55" s="1013" t="s">
        <v>556</v>
      </c>
      <c r="I55" s="1007" t="s">
        <v>557</v>
      </c>
      <c r="J55" s="98"/>
      <c r="K55" s="13"/>
      <c r="L55" s="208"/>
      <c r="M55" s="13"/>
      <c r="N55" s="14"/>
      <c r="O55" s="10"/>
      <c r="P55" s="162"/>
      <c r="Q55" s="14"/>
      <c r="R55" s="200"/>
      <c r="S55" s="96"/>
    </row>
    <row r="56" spans="1:19" ht="13.5">
      <c r="A56" s="63"/>
      <c r="B56" s="67"/>
      <c r="C56" s="68"/>
      <c r="D56" s="623"/>
      <c r="E56" s="645"/>
      <c r="F56" s="624"/>
      <c r="G56" s="204"/>
      <c r="H56" s="1060"/>
      <c r="I56" s="1061"/>
      <c r="J56" s="204"/>
      <c r="K56" s="624"/>
      <c r="L56" s="14"/>
      <c r="M56" s="624"/>
      <c r="N56" s="624"/>
      <c r="O56" s="623"/>
      <c r="P56" s="645"/>
      <c r="Q56" s="624"/>
      <c r="R56" s="206"/>
      <c r="S56" s="96"/>
    </row>
    <row r="57" spans="1:19" ht="13.5">
      <c r="A57" s="102"/>
      <c r="B57" s="105"/>
      <c r="C57" s="69" t="s">
        <v>372</v>
      </c>
      <c r="D57" s="920">
        <f>SUM(D58:D59)</f>
        <v>20.7</v>
      </c>
      <c r="E57" s="1189">
        <f>SUM(E58:E59)</f>
        <v>20.7</v>
      </c>
      <c r="F57" s="1112">
        <f>F58+F59</f>
        <v>21.9</v>
      </c>
      <c r="G57" s="105"/>
      <c r="H57" s="1002">
        <f aca="true" t="shared" si="3" ref="H57:I59">D57/O57-1</f>
        <v>-0.206896551724138</v>
      </c>
      <c r="I57" s="214">
        <f t="shared" si="3"/>
        <v>-0.206896551724138</v>
      </c>
      <c r="J57" s="105"/>
      <c r="K57" s="1114">
        <f>K58+K59</f>
        <v>23.299999999999997</v>
      </c>
      <c r="L57" s="893"/>
      <c r="M57" s="694">
        <v>23.3</v>
      </c>
      <c r="N57" s="525">
        <v>24.3</v>
      </c>
      <c r="O57" s="920">
        <f>SUM(O58:O59)</f>
        <v>26.1</v>
      </c>
      <c r="P57" s="524">
        <f>P58+P59</f>
        <v>26.1</v>
      </c>
      <c r="Q57" s="1112">
        <f>Q58+Q59</f>
        <v>27.599999999999998</v>
      </c>
      <c r="R57" s="105"/>
      <c r="S57" s="109"/>
    </row>
    <row r="58" spans="1:19" ht="14.25">
      <c r="A58" s="102"/>
      <c r="B58" s="103"/>
      <c r="C58" s="74" t="s">
        <v>103</v>
      </c>
      <c r="D58" s="921">
        <f>E58</f>
        <v>15.7</v>
      </c>
      <c r="E58" s="1043">
        <v>15.7</v>
      </c>
      <c r="F58" s="1113">
        <v>16.7</v>
      </c>
      <c r="G58" s="103"/>
      <c r="H58" s="941">
        <f t="shared" si="3"/>
        <v>-0.21500000000000008</v>
      </c>
      <c r="I58" s="516">
        <f t="shared" si="3"/>
        <v>-0.21500000000000008</v>
      </c>
      <c r="J58" s="103"/>
      <c r="K58" s="1115">
        <f>M58</f>
        <v>17.4</v>
      </c>
      <c r="L58" s="883"/>
      <c r="M58" s="527">
        <v>17.4</v>
      </c>
      <c r="N58" s="527">
        <v>18.4</v>
      </c>
      <c r="O58" s="921">
        <f>P58</f>
        <v>20</v>
      </c>
      <c r="P58" s="526">
        <v>20</v>
      </c>
      <c r="Q58" s="1113">
        <v>21.4</v>
      </c>
      <c r="R58" s="103"/>
      <c r="S58" s="109"/>
    </row>
    <row r="59" spans="1:19" ht="14.25">
      <c r="A59" s="102"/>
      <c r="B59" s="103"/>
      <c r="C59" s="74" t="s">
        <v>104</v>
      </c>
      <c r="D59" s="921">
        <f>E59</f>
        <v>5</v>
      </c>
      <c r="E59" s="1043">
        <v>5</v>
      </c>
      <c r="F59" s="1113">
        <v>5.2</v>
      </c>
      <c r="G59" s="103"/>
      <c r="H59" s="941">
        <f t="shared" si="3"/>
        <v>-0.180327868852459</v>
      </c>
      <c r="I59" s="484">
        <f t="shared" si="3"/>
        <v>-0.180327868852459</v>
      </c>
      <c r="J59" s="103"/>
      <c r="K59" s="1115">
        <f>M59</f>
        <v>5.9</v>
      </c>
      <c r="L59" s="12"/>
      <c r="M59" s="527">
        <v>5.9</v>
      </c>
      <c r="N59" s="527">
        <v>5.9</v>
      </c>
      <c r="O59" s="921">
        <f>P59</f>
        <v>6.1</v>
      </c>
      <c r="P59" s="526">
        <v>6.1</v>
      </c>
      <c r="Q59" s="1113">
        <v>6.2</v>
      </c>
      <c r="R59" s="103"/>
      <c r="S59" s="109"/>
    </row>
    <row r="60" spans="1:19" ht="13.5">
      <c r="A60" s="63"/>
      <c r="B60" s="67"/>
      <c r="C60" s="68"/>
      <c r="D60" s="515"/>
      <c r="E60" s="432"/>
      <c r="F60" s="504"/>
      <c r="G60" s="204"/>
      <c r="H60" s="988"/>
      <c r="I60" s="427"/>
      <c r="J60" s="204"/>
      <c r="K60" s="504"/>
      <c r="L60" s="433"/>
      <c r="M60" s="504"/>
      <c r="N60" s="504"/>
      <c r="O60" s="515"/>
      <c r="P60" s="432"/>
      <c r="Q60" s="504"/>
      <c r="R60" s="206"/>
      <c r="S60" s="96"/>
    </row>
    <row r="61" spans="1:19" ht="13.5">
      <c r="A61" s="102"/>
      <c r="B61" s="105"/>
      <c r="C61" s="69" t="s">
        <v>606</v>
      </c>
      <c r="D61" s="491"/>
      <c r="E61" s="492"/>
      <c r="F61" s="493"/>
      <c r="G61" s="105"/>
      <c r="H61" s="1018"/>
      <c r="I61" s="214"/>
      <c r="J61" s="105"/>
      <c r="K61" s="493"/>
      <c r="L61" s="433"/>
      <c r="M61" s="493"/>
      <c r="N61" s="493"/>
      <c r="O61" s="491"/>
      <c r="P61" s="492"/>
      <c r="Q61" s="493"/>
      <c r="R61" s="105"/>
      <c r="S61" s="109"/>
    </row>
    <row r="62" spans="1:19" ht="14.25">
      <c r="A62" s="102"/>
      <c r="B62" s="103"/>
      <c r="C62" s="74" t="s">
        <v>424</v>
      </c>
      <c r="D62" s="921">
        <f>E62</f>
        <v>9.3</v>
      </c>
      <c r="E62" s="1043">
        <v>9.3</v>
      </c>
      <c r="F62" s="1113">
        <v>9.5</v>
      </c>
      <c r="G62" s="103"/>
      <c r="H62" s="941">
        <f>D62/O62-1</f>
        <v>0.13414634146341475</v>
      </c>
      <c r="I62" s="484">
        <f>E62/P62-1</f>
        <v>0.13414634146341475</v>
      </c>
      <c r="J62" s="103"/>
      <c r="K62" s="1115">
        <v>8.9</v>
      </c>
      <c r="L62" s="12"/>
      <c r="M62" s="527">
        <v>8.9</v>
      </c>
      <c r="N62" s="527">
        <v>8.6</v>
      </c>
      <c r="O62" s="921">
        <f>P62</f>
        <v>8.2</v>
      </c>
      <c r="P62" s="526">
        <v>8.2</v>
      </c>
      <c r="Q62" s="1113">
        <v>7.9</v>
      </c>
      <c r="R62" s="103"/>
      <c r="S62" s="109"/>
    </row>
    <row r="63" spans="1:19" ht="13.5">
      <c r="A63" s="63"/>
      <c r="B63" s="67"/>
      <c r="C63" s="68"/>
      <c r="D63" s="515"/>
      <c r="E63" s="846"/>
      <c r="F63" s="622"/>
      <c r="G63" s="204"/>
      <c r="H63" s="988"/>
      <c r="I63" s="597"/>
      <c r="J63" s="204"/>
      <c r="K63" s="504"/>
      <c r="L63" s="441"/>
      <c r="M63" s="504"/>
      <c r="N63" s="622"/>
      <c r="O63" s="515"/>
      <c r="P63" s="846"/>
      <c r="Q63" s="622"/>
      <c r="R63" s="206"/>
      <c r="S63" s="96"/>
    </row>
    <row r="64" spans="1:19" ht="13.5">
      <c r="A64" s="102"/>
      <c r="B64" s="105"/>
      <c r="C64" s="69" t="s">
        <v>605</v>
      </c>
      <c r="D64" s="920">
        <f>SUM(D65:D66)</f>
        <v>61</v>
      </c>
      <c r="E64" s="1189">
        <f>SUM(E65:E66)</f>
        <v>61</v>
      </c>
      <c r="F64" s="1112">
        <f>F65+F66</f>
        <v>59.9</v>
      </c>
      <c r="G64" s="105"/>
      <c r="H64" s="1002">
        <f aca="true" t="shared" si="4" ref="H64:I66">D64/O64-1</f>
        <v>0.13382899628252787</v>
      </c>
      <c r="I64" s="214">
        <f t="shared" si="4"/>
        <v>0.13382899628252787</v>
      </c>
      <c r="J64" s="105"/>
      <c r="K64" s="1114">
        <f>K65+K66</f>
        <v>60.4</v>
      </c>
      <c r="L64" s="893"/>
      <c r="M64" s="694">
        <f>M65+M66</f>
        <v>60.4</v>
      </c>
      <c r="N64" s="525">
        <f>N65+N66</f>
        <v>59.1</v>
      </c>
      <c r="O64" s="920">
        <f>SUM(O65:O66)</f>
        <v>53.8</v>
      </c>
      <c r="P64" s="524">
        <f>P65+P66</f>
        <v>53.8</v>
      </c>
      <c r="Q64" s="1112">
        <f>Q65+Q66</f>
        <v>52.8</v>
      </c>
      <c r="R64" s="105"/>
      <c r="S64" s="109"/>
    </row>
    <row r="65" spans="1:19" ht="14.25">
      <c r="A65" s="102"/>
      <c r="B65" s="103"/>
      <c r="C65" s="74" t="s">
        <v>473</v>
      </c>
      <c r="D65" s="921">
        <f>E65</f>
        <v>29.9</v>
      </c>
      <c r="E65" s="1043">
        <v>29.9</v>
      </c>
      <c r="F65" s="1113">
        <v>30.4</v>
      </c>
      <c r="G65" s="103"/>
      <c r="H65" s="941">
        <f t="shared" si="4"/>
        <v>0.661111111111111</v>
      </c>
      <c r="I65" s="516">
        <f t="shared" si="4"/>
        <v>0.661111111111111</v>
      </c>
      <c r="J65" s="103"/>
      <c r="K65" s="1115">
        <v>30.7</v>
      </c>
      <c r="L65" s="12"/>
      <c r="M65" s="527">
        <v>30.7</v>
      </c>
      <c r="N65" s="527">
        <v>24</v>
      </c>
      <c r="O65" s="921">
        <f>P65</f>
        <v>18</v>
      </c>
      <c r="P65" s="526">
        <v>18</v>
      </c>
      <c r="Q65" s="1113">
        <v>17.5</v>
      </c>
      <c r="R65" s="103"/>
      <c r="S65" s="109"/>
    </row>
    <row r="66" spans="1:19" ht="14.25">
      <c r="A66" s="102"/>
      <c r="B66" s="103"/>
      <c r="C66" s="74" t="s">
        <v>425</v>
      </c>
      <c r="D66" s="921">
        <f>E66</f>
        <v>31.1</v>
      </c>
      <c r="E66" s="1043">
        <v>31.1</v>
      </c>
      <c r="F66" s="1113">
        <v>29.5</v>
      </c>
      <c r="G66" s="103"/>
      <c r="H66" s="941">
        <f t="shared" si="4"/>
        <v>-0.13128491620111726</v>
      </c>
      <c r="I66" s="484">
        <f t="shared" si="4"/>
        <v>-0.13128491620111726</v>
      </c>
      <c r="J66" s="103"/>
      <c r="K66" s="1115">
        <v>29.7</v>
      </c>
      <c r="L66" s="12"/>
      <c r="M66" s="527">
        <v>29.7</v>
      </c>
      <c r="N66" s="527">
        <v>35.1</v>
      </c>
      <c r="O66" s="921">
        <f>P66</f>
        <v>35.8</v>
      </c>
      <c r="P66" s="526">
        <v>35.8</v>
      </c>
      <c r="Q66" s="1113">
        <v>35.3</v>
      </c>
      <c r="R66" s="103"/>
      <c r="S66" s="109"/>
    </row>
    <row r="67" spans="1:19" ht="14.25">
      <c r="A67" s="102"/>
      <c r="B67" s="103"/>
      <c r="C67" s="74"/>
      <c r="D67" s="515"/>
      <c r="E67" s="432"/>
      <c r="F67" s="504"/>
      <c r="G67" s="103"/>
      <c r="H67" s="515"/>
      <c r="I67" s="480"/>
      <c r="J67" s="103"/>
      <c r="K67" s="504"/>
      <c r="L67" s="880"/>
      <c r="M67" s="504"/>
      <c r="N67" s="504"/>
      <c r="O67" s="515"/>
      <c r="P67" s="432"/>
      <c r="Q67" s="504"/>
      <c r="R67" s="103"/>
      <c r="S67" s="109"/>
    </row>
    <row r="68" spans="1:19" ht="9" customHeight="1">
      <c r="A68" s="63"/>
      <c r="B68" s="64"/>
      <c r="C68" s="64"/>
      <c r="D68" s="904"/>
      <c r="E68" s="90"/>
      <c r="F68" s="64"/>
      <c r="G68" s="90"/>
      <c r="H68" s="64"/>
      <c r="I68" s="158"/>
      <c r="J68" s="90"/>
      <c r="K68" s="64"/>
      <c r="L68" s="90"/>
      <c r="M68" s="64"/>
      <c r="N68" s="64"/>
      <c r="O68" s="904"/>
      <c r="P68" s="90"/>
      <c r="Q68" s="64"/>
      <c r="R68" s="90"/>
      <c r="S68" s="96"/>
    </row>
    <row r="69" s="145" customFormat="1" ht="12.75">
      <c r="I69" s="161"/>
    </row>
    <row r="70" s="145" customFormat="1" ht="12.75">
      <c r="I70" s="161"/>
    </row>
    <row r="71" s="145" customFormat="1" ht="12.75">
      <c r="I71" s="161"/>
    </row>
    <row r="72" s="145" customFormat="1" ht="12.75">
      <c r="I72" s="161"/>
    </row>
    <row r="73" s="145" customFormat="1" ht="12.75">
      <c r="I73" s="161"/>
    </row>
    <row r="74" s="145" customFormat="1" ht="12.75">
      <c r="I74" s="161"/>
    </row>
    <row r="75" s="145" customFormat="1" ht="12.75">
      <c r="I75" s="161"/>
    </row>
    <row r="76" s="145" customFormat="1" ht="12.75">
      <c r="I76" s="161"/>
    </row>
    <row r="77" s="145" customFormat="1" ht="12.75">
      <c r="I77" s="161"/>
    </row>
    <row r="78" s="145" customFormat="1" ht="12.75">
      <c r="I78" s="161"/>
    </row>
  </sheetData>
  <sheetProtection password="8355" sheet="1"/>
  <printOptions horizontalCentered="1"/>
  <pageMargins left="0.75" right="0.75" top="1" bottom="1" header="0.5" footer="0.5"/>
  <pageSetup fitToHeight="1" fitToWidth="1" horizontalDpi="600" verticalDpi="600" orientation="portrait" paperSize="9" scale="57" r:id="rId1"/>
  <headerFooter alignWithMargins="0">
    <oddFooter>&amp;L&amp;8KPN Investor Relations&amp;C&amp;8&amp;A&amp;R&amp;8Q2 2010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6"/>
  <sheetViews>
    <sheetView view="pageBreakPreview" zoomScale="85" zoomScaleSheetLayoutView="85" zoomScalePageLayoutView="0" workbookViewId="0" topLeftCell="A1">
      <selection activeCell="A1" sqref="A1"/>
    </sheetView>
  </sheetViews>
  <sheetFormatPr defaultColWidth="9.140625" defaultRowHeight="12.75"/>
  <cols>
    <col min="1" max="2" width="1.7109375" style="126" customWidth="1"/>
    <col min="3" max="3" width="40.7109375" style="126" customWidth="1"/>
    <col min="4" max="4" width="8.7109375" style="145" customWidth="1"/>
    <col min="5" max="5" width="9.7109375" style="126" customWidth="1"/>
    <col min="6" max="6" width="8.7109375" style="126" customWidth="1"/>
    <col min="7" max="7" width="1.7109375" style="126" customWidth="1"/>
    <col min="8" max="8" width="8.7109375" style="126" customWidth="1"/>
    <col min="9" max="9" width="9.7109375" style="161" customWidth="1"/>
    <col min="10" max="10" width="1.7109375" style="126" customWidth="1"/>
    <col min="11" max="11" width="8.7109375" style="126" customWidth="1"/>
    <col min="12" max="12" width="1.7109375" style="126" customWidth="1"/>
    <col min="13" max="14" width="8.7109375" style="126" customWidth="1"/>
    <col min="15" max="15" width="8.7109375" style="145" customWidth="1"/>
    <col min="16" max="16" width="9.7109375" style="126" customWidth="1"/>
    <col min="17" max="17" width="8.7109375" style="126" customWidth="1"/>
    <col min="18" max="19" width="1.7109375" style="126" customWidth="1"/>
    <col min="20" max="16384" width="9.140625" style="126" customWidth="1"/>
  </cols>
  <sheetData>
    <row r="1" spans="1:19" ht="9" customHeight="1">
      <c r="A1" s="96" t="s">
        <v>391</v>
      </c>
      <c r="B1" s="64"/>
      <c r="C1" s="64"/>
      <c r="D1" s="904"/>
      <c r="E1" s="108"/>
      <c r="F1" s="64"/>
      <c r="G1" s="107"/>
      <c r="H1" s="64"/>
      <c r="I1" s="390"/>
      <c r="J1" s="107"/>
      <c r="K1" s="64"/>
      <c r="L1" s="107"/>
      <c r="M1" s="64"/>
      <c r="N1" s="64"/>
      <c r="O1" s="904"/>
      <c r="P1" s="108"/>
      <c r="Q1" s="64"/>
      <c r="R1" s="107"/>
      <c r="S1" s="96"/>
    </row>
    <row r="2" spans="1:19" ht="14.25">
      <c r="A2" s="63"/>
      <c r="B2" s="65"/>
      <c r="C2" s="66" t="s">
        <v>107</v>
      </c>
      <c r="D2" s="10" t="s">
        <v>554</v>
      </c>
      <c r="E2" s="162" t="s">
        <v>552</v>
      </c>
      <c r="F2" s="13" t="s">
        <v>416</v>
      </c>
      <c r="G2" s="407"/>
      <c r="H2" s="10" t="s">
        <v>555</v>
      </c>
      <c r="I2" s="868" t="s">
        <v>555</v>
      </c>
      <c r="J2" s="209"/>
      <c r="K2" s="13">
        <v>2009</v>
      </c>
      <c r="L2" s="407"/>
      <c r="M2" s="13" t="s">
        <v>396</v>
      </c>
      <c r="N2" s="13" t="s">
        <v>382</v>
      </c>
      <c r="O2" s="10" t="s">
        <v>553</v>
      </c>
      <c r="P2" s="162" t="s">
        <v>370</v>
      </c>
      <c r="Q2" s="13" t="s">
        <v>162</v>
      </c>
      <c r="R2" s="160"/>
      <c r="S2" s="96"/>
    </row>
    <row r="3" spans="1:19" ht="14.25">
      <c r="A3" s="63"/>
      <c r="B3" s="67"/>
      <c r="C3" s="68"/>
      <c r="D3" s="10"/>
      <c r="E3" s="162"/>
      <c r="F3" s="14"/>
      <c r="G3" s="208"/>
      <c r="H3" s="10" t="s">
        <v>556</v>
      </c>
      <c r="I3" s="869" t="s">
        <v>557</v>
      </c>
      <c r="J3" s="204"/>
      <c r="K3" s="13"/>
      <c r="L3" s="208"/>
      <c r="M3" s="13"/>
      <c r="N3" s="14"/>
      <c r="O3" s="10"/>
      <c r="P3" s="162"/>
      <c r="Q3" s="14"/>
      <c r="R3" s="206"/>
      <c r="S3" s="96"/>
    </row>
    <row r="4" spans="1:19" ht="13.5">
      <c r="A4" s="102"/>
      <c r="B4" s="105"/>
      <c r="C4" s="69" t="s">
        <v>108</v>
      </c>
      <c r="D4" s="491"/>
      <c r="E4" s="492"/>
      <c r="F4" s="493"/>
      <c r="G4" s="204"/>
      <c r="H4" s="491"/>
      <c r="I4" s="214"/>
      <c r="J4" s="204"/>
      <c r="K4" s="493"/>
      <c r="L4" s="875"/>
      <c r="M4" s="493"/>
      <c r="N4" s="493"/>
      <c r="O4" s="491"/>
      <c r="P4" s="492"/>
      <c r="Q4" s="493"/>
      <c r="R4" s="206"/>
      <c r="S4" s="96"/>
    </row>
    <row r="5" spans="1:19" ht="14.25">
      <c r="A5" s="102"/>
      <c r="B5" s="103"/>
      <c r="C5" s="74" t="s">
        <v>109</v>
      </c>
      <c r="D5" s="912">
        <f>E5</f>
        <v>3233</v>
      </c>
      <c r="E5" s="1039">
        <f>'Consumer KPIs'!E18+'Business KPIs'!E9+'Business KPIs'!E10</f>
        <v>3233</v>
      </c>
      <c r="F5" s="1105">
        <f>'Consumer KPIs'!F18+'Business KPIs'!F9+'Business KPIs'!F10</f>
        <v>3335</v>
      </c>
      <c r="G5" s="204"/>
      <c r="H5" s="941">
        <f>D5/O5-1</f>
        <v>-0.12479696805630758</v>
      </c>
      <c r="I5" s="484">
        <f>E5/P5-1</f>
        <v>-0.12479696805630758</v>
      </c>
      <c r="J5" s="204"/>
      <c r="K5" s="1117">
        <f>'Consumer KPIs'!K18+'Business KPIs'!K9+'Business KPIs'!K10</f>
        <v>3459</v>
      </c>
      <c r="L5" s="875"/>
      <c r="M5" s="117">
        <f>'Consumer KPIs'!M18+'Business KPIs'!M9+'Business KPIs'!M10</f>
        <v>3459</v>
      </c>
      <c r="N5" s="117">
        <f>'Consumer KPIs'!N18+'Business KPIs'!N9+'Business KPIs'!N10</f>
        <v>3579</v>
      </c>
      <c r="O5" s="912">
        <f>P5</f>
        <v>3694</v>
      </c>
      <c r="P5" s="498">
        <f>'Consumer KPIs'!P18+'Business KPIs'!P9+'Business KPIs'!P10</f>
        <v>3694</v>
      </c>
      <c r="Q5" s="1105">
        <f>'Consumer KPIs'!Q18+'Business KPIs'!Q9+'Business KPIs'!Q10</f>
        <v>3804</v>
      </c>
      <c r="R5" s="206"/>
      <c r="S5" s="96"/>
    </row>
    <row r="6" spans="1:25" ht="13.5">
      <c r="A6" s="63"/>
      <c r="B6" s="67"/>
      <c r="C6" s="74"/>
      <c r="D6" s="487"/>
      <c r="E6" s="488"/>
      <c r="F6" s="490"/>
      <c r="G6" s="204"/>
      <c r="H6" s="428"/>
      <c r="I6" s="224"/>
      <c r="J6" s="204"/>
      <c r="K6" s="490"/>
      <c r="L6" s="875"/>
      <c r="M6" s="490"/>
      <c r="N6" s="490"/>
      <c r="O6" s="487"/>
      <c r="P6" s="488"/>
      <c r="Q6" s="490"/>
      <c r="R6" s="206"/>
      <c r="S6" s="96"/>
      <c r="Y6" s="145"/>
    </row>
    <row r="7" spans="1:19" ht="13.5">
      <c r="A7" s="63"/>
      <c r="B7" s="67"/>
      <c r="C7" s="69" t="s">
        <v>335</v>
      </c>
      <c r="D7" s="487"/>
      <c r="E7" s="488"/>
      <c r="F7" s="490"/>
      <c r="G7" s="204"/>
      <c r="H7" s="428"/>
      <c r="I7" s="224"/>
      <c r="J7" s="204"/>
      <c r="K7" s="490"/>
      <c r="L7" s="875"/>
      <c r="M7" s="490"/>
      <c r="N7" s="490"/>
      <c r="O7" s="487"/>
      <c r="P7" s="488"/>
      <c r="Q7" s="490"/>
      <c r="R7" s="206"/>
      <c r="S7" s="96"/>
    </row>
    <row r="8" spans="1:19" ht="13.5">
      <c r="A8" s="63"/>
      <c r="B8" s="67"/>
      <c r="C8" s="74" t="s">
        <v>110</v>
      </c>
      <c r="D8" s="912">
        <f>E8</f>
        <v>3698.571</v>
      </c>
      <c r="E8" s="1039">
        <v>3698.571</v>
      </c>
      <c r="F8" s="1105">
        <v>3725</v>
      </c>
      <c r="G8" s="204"/>
      <c r="H8" s="941">
        <f>D8/O8-1</f>
        <v>-0.016337500000000005</v>
      </c>
      <c r="I8" s="484">
        <f>E8/P8-1</f>
        <v>-0.016337500000000005</v>
      </c>
      <c r="J8" s="204"/>
      <c r="K8" s="1117">
        <f>M8</f>
        <v>3743</v>
      </c>
      <c r="L8" s="875"/>
      <c r="M8" s="117">
        <v>3743</v>
      </c>
      <c r="N8" s="117">
        <v>3751</v>
      </c>
      <c r="O8" s="912">
        <f>P8</f>
        <v>3760</v>
      </c>
      <c r="P8" s="498">
        <v>3760</v>
      </c>
      <c r="Q8" s="1105">
        <v>3751</v>
      </c>
      <c r="R8" s="206"/>
      <c r="S8" s="96"/>
    </row>
    <row r="9" spans="1:19" ht="13.5">
      <c r="A9" s="63"/>
      <c r="B9" s="67"/>
      <c r="C9" s="74" t="s">
        <v>111</v>
      </c>
      <c r="D9" s="912">
        <f>E9</f>
        <v>1245.92</v>
      </c>
      <c r="E9" s="1040">
        <v>1245.92</v>
      </c>
      <c r="F9" s="1105">
        <v>1304</v>
      </c>
      <c r="G9" s="204"/>
      <c r="H9" s="941">
        <f>D9/O9-1</f>
        <v>-0.1660508701472556</v>
      </c>
      <c r="I9" s="484">
        <f>E9/P9-1</f>
        <v>-0.1660508701472556</v>
      </c>
      <c r="J9" s="204"/>
      <c r="K9" s="1117">
        <f>M9</f>
        <v>1374</v>
      </c>
      <c r="L9" s="884"/>
      <c r="M9" s="117">
        <v>1374</v>
      </c>
      <c r="N9" s="117">
        <v>1434</v>
      </c>
      <c r="O9" s="912">
        <f>P9</f>
        <v>1494</v>
      </c>
      <c r="P9" s="1190">
        <v>1494</v>
      </c>
      <c r="Q9" s="1105">
        <v>1548</v>
      </c>
      <c r="R9" s="206"/>
      <c r="S9" s="96"/>
    </row>
    <row r="10" spans="1:19" ht="13.5">
      <c r="A10" s="63"/>
      <c r="B10" s="67"/>
      <c r="C10" s="1826"/>
      <c r="D10" s="603"/>
      <c r="E10" s="604"/>
      <c r="F10" s="610"/>
      <c r="G10" s="206"/>
      <c r="H10" s="1067"/>
      <c r="I10" s="861"/>
      <c r="J10" s="206"/>
      <c r="K10" s="610"/>
      <c r="L10" s="885"/>
      <c r="M10" s="610"/>
      <c r="N10" s="610"/>
      <c r="O10" s="603"/>
      <c r="P10" s="604"/>
      <c r="Q10" s="610"/>
      <c r="R10" s="206"/>
      <c r="S10" s="96"/>
    </row>
    <row r="11" spans="1:19" ht="13.5">
      <c r="A11" s="63"/>
      <c r="B11" s="67"/>
      <c r="C11" s="69" t="s">
        <v>600</v>
      </c>
      <c r="D11" s="1812">
        <f>SUM(D12:D13)</f>
        <v>1.1</v>
      </c>
      <c r="E11" s="1813">
        <f>SUM(E12:E13)</f>
        <v>1.1</v>
      </c>
      <c r="F11" s="1814">
        <f>F13+F12</f>
        <v>1.1</v>
      </c>
      <c r="G11" s="1815"/>
      <c r="H11" s="1816">
        <f aca="true" t="shared" si="0" ref="H11:I13">D11/O11-1</f>
        <v>0</v>
      </c>
      <c r="I11" s="418">
        <f t="shared" si="0"/>
        <v>0</v>
      </c>
      <c r="J11" s="1815"/>
      <c r="K11" s="1817">
        <f>K13+K12</f>
        <v>1.1</v>
      </c>
      <c r="L11" s="1818"/>
      <c r="M11" s="1819">
        <f>M13+M12</f>
        <v>1.1</v>
      </c>
      <c r="N11" s="1819">
        <f>N13+N12</f>
        <v>1.1</v>
      </c>
      <c r="O11" s="1820">
        <f>P11</f>
        <v>1.1</v>
      </c>
      <c r="P11" s="1821">
        <f>P13+P12</f>
        <v>1.1</v>
      </c>
      <c r="Q11" s="1823">
        <f>Q13+Q12</f>
        <v>1.1</v>
      </c>
      <c r="R11" s="204"/>
      <c r="S11" s="96"/>
    </row>
    <row r="12" spans="1:19" ht="13.5">
      <c r="A12" s="63"/>
      <c r="B12" s="67"/>
      <c r="C12" s="1822" t="s">
        <v>394</v>
      </c>
      <c r="D12" s="1797">
        <f>E12</f>
        <v>0.2</v>
      </c>
      <c r="E12" s="526">
        <v>0.2</v>
      </c>
      <c r="F12" s="1798">
        <v>0.2</v>
      </c>
      <c r="G12" s="206"/>
      <c r="H12" s="1120">
        <f t="shared" si="0"/>
        <v>0</v>
      </c>
      <c r="I12" s="484">
        <f t="shared" si="0"/>
        <v>0</v>
      </c>
      <c r="J12" s="206"/>
      <c r="K12" s="1802">
        <f>M12</f>
        <v>0.2</v>
      </c>
      <c r="L12" s="1803"/>
      <c r="M12" s="1804">
        <v>0.2</v>
      </c>
      <c r="N12" s="1805">
        <v>0.2</v>
      </c>
      <c r="O12" s="1806">
        <f>P12</f>
        <v>0.2</v>
      </c>
      <c r="P12" s="1807">
        <v>0.2</v>
      </c>
      <c r="Q12" s="1824">
        <v>0.3</v>
      </c>
      <c r="R12" s="204"/>
      <c r="S12" s="96"/>
    </row>
    <row r="13" spans="1:19" ht="13.5">
      <c r="A13" s="63"/>
      <c r="B13" s="67"/>
      <c r="C13" s="684" t="s">
        <v>395</v>
      </c>
      <c r="D13" s="1799">
        <f>E13</f>
        <v>0.9</v>
      </c>
      <c r="E13" s="1800">
        <v>0.9</v>
      </c>
      <c r="F13" s="1801">
        <v>0.9</v>
      </c>
      <c r="G13" s="206"/>
      <c r="H13" s="1003">
        <f t="shared" si="0"/>
        <v>0</v>
      </c>
      <c r="I13" s="595">
        <f t="shared" si="0"/>
        <v>0</v>
      </c>
      <c r="J13" s="206"/>
      <c r="K13" s="1808">
        <f>M13</f>
        <v>0.9</v>
      </c>
      <c r="L13" s="1803"/>
      <c r="M13" s="1809">
        <v>0.9</v>
      </c>
      <c r="N13" s="1809">
        <v>0.9</v>
      </c>
      <c r="O13" s="1810">
        <f>P13</f>
        <v>0.9</v>
      </c>
      <c r="P13" s="1811">
        <v>0.9</v>
      </c>
      <c r="Q13" s="1825">
        <v>0.8</v>
      </c>
      <c r="R13" s="204"/>
      <c r="S13" s="96"/>
    </row>
    <row r="14" spans="1:19" ht="13.5">
      <c r="A14" s="63"/>
      <c r="B14" s="67"/>
      <c r="C14" s="684" t="s">
        <v>601</v>
      </c>
      <c r="D14" s="922">
        <f>E14</f>
        <v>16</v>
      </c>
      <c r="E14" s="498">
        <v>16</v>
      </c>
      <c r="F14" s="1121">
        <v>10</v>
      </c>
      <c r="G14" s="206"/>
      <c r="H14" s="1005" t="s">
        <v>590</v>
      </c>
      <c r="I14" s="484" t="s">
        <v>589</v>
      </c>
      <c r="J14" s="206"/>
      <c r="K14" s="1827" t="s">
        <v>333</v>
      </c>
      <c r="L14" s="886"/>
      <c r="M14" s="856" t="s">
        <v>333</v>
      </c>
      <c r="N14" s="1828" t="s">
        <v>333</v>
      </c>
      <c r="O14" s="1687" t="str">
        <f>P14</f>
        <v>n.a.</v>
      </c>
      <c r="P14" s="854" t="s">
        <v>333</v>
      </c>
      <c r="Q14" s="1829" t="s">
        <v>333</v>
      </c>
      <c r="R14" s="204"/>
      <c r="S14" s="96"/>
    </row>
    <row r="15" spans="1:19" ht="13.5">
      <c r="A15" s="63"/>
      <c r="B15" s="67"/>
      <c r="C15" s="684" t="s">
        <v>602</v>
      </c>
      <c r="D15" s="912">
        <f>E15</f>
        <v>26</v>
      </c>
      <c r="E15" s="498">
        <v>26</v>
      </c>
      <c r="F15" s="1105">
        <v>22</v>
      </c>
      <c r="G15" s="206"/>
      <c r="H15" s="941" t="s">
        <v>588</v>
      </c>
      <c r="I15" s="484" t="s">
        <v>588</v>
      </c>
      <c r="J15" s="206"/>
      <c r="K15" s="1127">
        <v>18</v>
      </c>
      <c r="L15" s="886"/>
      <c r="M15" s="856">
        <v>18</v>
      </c>
      <c r="N15" s="856">
        <v>11</v>
      </c>
      <c r="O15" s="926">
        <f>P15</f>
        <v>7</v>
      </c>
      <c r="P15" s="854">
        <v>7</v>
      </c>
      <c r="Q15" s="1125">
        <v>4</v>
      </c>
      <c r="R15" s="204"/>
      <c r="S15" s="96"/>
    </row>
    <row r="16" spans="1:19" ht="13.5">
      <c r="A16" s="63"/>
      <c r="B16" s="67"/>
      <c r="C16" s="68"/>
      <c r="D16" s="648"/>
      <c r="E16" s="638"/>
      <c r="F16" s="631"/>
      <c r="G16" s="204"/>
      <c r="H16" s="1077"/>
      <c r="I16" s="627"/>
      <c r="J16" s="204"/>
      <c r="K16" s="631"/>
      <c r="L16" s="875"/>
      <c r="M16" s="631"/>
      <c r="N16" s="631"/>
      <c r="O16" s="648"/>
      <c r="P16" s="638"/>
      <c r="Q16" s="631"/>
      <c r="R16" s="206"/>
      <c r="S16" s="96"/>
    </row>
    <row r="17" spans="1:19" ht="13.5">
      <c r="A17" s="63"/>
      <c r="B17" s="67"/>
      <c r="C17" s="69" t="s">
        <v>140</v>
      </c>
      <c r="D17" s="1191">
        <f>SUM(D18:D20)</f>
        <v>8.1</v>
      </c>
      <c r="E17" s="1192">
        <f>SUM(E18:E20)</f>
        <v>3.9000000000000004</v>
      </c>
      <c r="F17" s="1193">
        <f>SUM(F18:F20)</f>
        <v>4.2</v>
      </c>
      <c r="G17" s="1194"/>
      <c r="H17" s="1047">
        <f aca="true" t="shared" si="1" ref="H17:I20">D17/O17-1</f>
        <v>-0.0795454545454547</v>
      </c>
      <c r="I17" s="214">
        <f t="shared" si="1"/>
        <v>-0.0714285714285714</v>
      </c>
      <c r="J17" s="1194"/>
      <c r="K17" s="1195">
        <f>SUM(K18:K20)</f>
        <v>17.2</v>
      </c>
      <c r="L17" s="1187"/>
      <c r="M17" s="1196">
        <f>SUM(M18:M20)</f>
        <v>4.4</v>
      </c>
      <c r="N17" s="1196">
        <f>SUM(N18:N20)</f>
        <v>4</v>
      </c>
      <c r="O17" s="1191">
        <f>SUM(P17:Q17)</f>
        <v>8.8</v>
      </c>
      <c r="P17" s="1197">
        <f>SUM(P18:P20)</f>
        <v>4.2</v>
      </c>
      <c r="Q17" s="1193">
        <f>SUM(Q18:Q20)</f>
        <v>4.6</v>
      </c>
      <c r="R17" s="206"/>
      <c r="S17" s="96"/>
    </row>
    <row r="18" spans="1:19" ht="13.5">
      <c r="A18" s="63"/>
      <c r="B18" s="67"/>
      <c r="C18" s="74" t="s">
        <v>112</v>
      </c>
      <c r="D18" s="923">
        <f>SUM(E18:F18)</f>
        <v>1.9</v>
      </c>
      <c r="E18" s="1043">
        <v>0.9</v>
      </c>
      <c r="F18" s="1122">
        <v>1</v>
      </c>
      <c r="G18" s="204"/>
      <c r="H18" s="941">
        <f t="shared" si="1"/>
        <v>-0.17391304347826086</v>
      </c>
      <c r="I18" s="484">
        <f t="shared" si="1"/>
        <v>-0.18181818181818188</v>
      </c>
      <c r="J18" s="204"/>
      <c r="K18" s="1129">
        <f>SUM(M18:N18)+SUM(P18:Q18)</f>
        <v>4.4</v>
      </c>
      <c r="L18" s="875"/>
      <c r="M18" s="519">
        <v>1.1</v>
      </c>
      <c r="N18" s="519">
        <v>1</v>
      </c>
      <c r="O18" s="923">
        <f>SUM(P18:Q18)</f>
        <v>2.3</v>
      </c>
      <c r="P18" s="520">
        <v>1.1</v>
      </c>
      <c r="Q18" s="1122">
        <v>1.2</v>
      </c>
      <c r="R18" s="206"/>
      <c r="S18" s="96"/>
    </row>
    <row r="19" spans="1:19" ht="13.5">
      <c r="A19" s="63"/>
      <c r="B19" s="67"/>
      <c r="C19" s="74" t="s">
        <v>113</v>
      </c>
      <c r="D19" s="923">
        <f>SUM(E19:F19)</f>
        <v>3.8</v>
      </c>
      <c r="E19" s="1043">
        <v>1.8</v>
      </c>
      <c r="F19" s="1122">
        <v>2</v>
      </c>
      <c r="G19" s="204"/>
      <c r="H19" s="941">
        <f t="shared" si="1"/>
        <v>-0.050000000000000044</v>
      </c>
      <c r="I19" s="484">
        <f t="shared" si="1"/>
        <v>-0.05263157894736836</v>
      </c>
      <c r="J19" s="204"/>
      <c r="K19" s="1129">
        <f>SUM(M19:N19)+SUM(P19:Q19)</f>
        <v>7.8</v>
      </c>
      <c r="L19" s="875"/>
      <c r="M19" s="519">
        <v>2</v>
      </c>
      <c r="N19" s="519">
        <v>1.8</v>
      </c>
      <c r="O19" s="923">
        <f>SUM(P19:Q19)</f>
        <v>4</v>
      </c>
      <c r="P19" s="520">
        <v>1.9</v>
      </c>
      <c r="Q19" s="1122">
        <v>2.1</v>
      </c>
      <c r="R19" s="206"/>
      <c r="S19" s="96"/>
    </row>
    <row r="20" spans="1:19" ht="13.5">
      <c r="A20" s="63"/>
      <c r="B20" s="67"/>
      <c r="C20" s="74" t="s">
        <v>114</v>
      </c>
      <c r="D20" s="923">
        <f>SUM(E20:F20)</f>
        <v>2.4</v>
      </c>
      <c r="E20" s="1043">
        <v>1.2</v>
      </c>
      <c r="F20" s="1122">
        <v>1.2</v>
      </c>
      <c r="G20" s="204"/>
      <c r="H20" s="941">
        <f t="shared" si="1"/>
        <v>-0.040000000000000036</v>
      </c>
      <c r="I20" s="484">
        <f t="shared" si="1"/>
        <v>0</v>
      </c>
      <c r="J20" s="204"/>
      <c r="K20" s="1129">
        <f>SUM(M20:N20)+SUM(P20:Q20)</f>
        <v>5</v>
      </c>
      <c r="L20" s="875"/>
      <c r="M20" s="519">
        <v>1.3</v>
      </c>
      <c r="N20" s="519">
        <v>1.2</v>
      </c>
      <c r="O20" s="923">
        <f>SUM(P20:Q20)</f>
        <v>2.5</v>
      </c>
      <c r="P20" s="520">
        <v>1.2</v>
      </c>
      <c r="Q20" s="1122">
        <v>1.3</v>
      </c>
      <c r="R20" s="206"/>
      <c r="S20" s="96"/>
    </row>
    <row r="21" spans="1:19" ht="13.5">
      <c r="A21" s="63"/>
      <c r="B21" s="67"/>
      <c r="C21" s="68"/>
      <c r="D21" s="515"/>
      <c r="E21" s="432"/>
      <c r="F21" s="504"/>
      <c r="G21" s="204"/>
      <c r="H21" s="988"/>
      <c r="I21" s="480"/>
      <c r="J21" s="204"/>
      <c r="K21" s="504"/>
      <c r="L21" s="875"/>
      <c r="M21" s="504"/>
      <c r="N21" s="504"/>
      <c r="O21" s="515"/>
      <c r="P21" s="432"/>
      <c r="Q21" s="504"/>
      <c r="R21" s="206"/>
      <c r="S21" s="96"/>
    </row>
    <row r="22" spans="1:19" ht="13.5">
      <c r="A22" s="63"/>
      <c r="B22" s="67"/>
      <c r="C22" s="69" t="s">
        <v>115</v>
      </c>
      <c r="D22" s="515"/>
      <c r="E22" s="432"/>
      <c r="F22" s="504"/>
      <c r="G22" s="204"/>
      <c r="H22" s="988"/>
      <c r="I22" s="480"/>
      <c r="J22" s="204"/>
      <c r="K22" s="504"/>
      <c r="L22" s="875"/>
      <c r="M22" s="504"/>
      <c r="N22" s="504"/>
      <c r="O22" s="515"/>
      <c r="P22" s="432"/>
      <c r="Q22" s="504"/>
      <c r="R22" s="206"/>
      <c r="S22" s="96"/>
    </row>
    <row r="23" spans="1:19" ht="13.5">
      <c r="A23" s="63"/>
      <c r="B23" s="67"/>
      <c r="C23" s="72" t="s">
        <v>117</v>
      </c>
      <c r="D23" s="924">
        <v>1</v>
      </c>
      <c r="E23" s="851">
        <v>1</v>
      </c>
      <c r="F23" s="1123">
        <v>0.99</v>
      </c>
      <c r="G23" s="206"/>
      <c r="H23" s="428"/>
      <c r="I23" s="224"/>
      <c r="J23" s="206"/>
      <c r="K23" s="1128">
        <f>M23</f>
        <v>0.99</v>
      </c>
      <c r="L23" s="887"/>
      <c r="M23" s="852">
        <v>0.99</v>
      </c>
      <c r="N23" s="852">
        <v>0.992</v>
      </c>
      <c r="O23" s="924">
        <f>P23</f>
        <v>0.991</v>
      </c>
      <c r="P23" s="851">
        <v>0.991</v>
      </c>
      <c r="Q23" s="1123">
        <v>0.99</v>
      </c>
      <c r="R23" s="206"/>
      <c r="S23" s="96"/>
    </row>
    <row r="24" spans="1:19" ht="13.5">
      <c r="A24" s="63"/>
      <c r="B24" s="67"/>
      <c r="C24" s="72"/>
      <c r="D24" s="849"/>
      <c r="E24" s="589"/>
      <c r="F24" s="847"/>
      <c r="G24" s="206"/>
      <c r="H24" s="428"/>
      <c r="I24" s="224"/>
      <c r="J24" s="206"/>
      <c r="K24" s="847"/>
      <c r="L24" s="887"/>
      <c r="M24" s="847"/>
      <c r="N24" s="847"/>
      <c r="O24" s="849"/>
      <c r="P24" s="589"/>
      <c r="Q24" s="847"/>
      <c r="R24" s="206"/>
      <c r="S24" s="96"/>
    </row>
    <row r="25" spans="1:19" ht="13.5">
      <c r="A25" s="63"/>
      <c r="B25" s="67"/>
      <c r="C25" s="69" t="s">
        <v>115</v>
      </c>
      <c r="D25" s="850"/>
      <c r="E25" s="415"/>
      <c r="F25" s="848"/>
      <c r="G25" s="206"/>
      <c r="H25" s="1015"/>
      <c r="I25" s="516"/>
      <c r="J25" s="206"/>
      <c r="K25" s="848"/>
      <c r="L25" s="887"/>
      <c r="M25" s="848"/>
      <c r="N25" s="848"/>
      <c r="O25" s="850"/>
      <c r="P25" s="415"/>
      <c r="Q25" s="848"/>
      <c r="R25" s="206"/>
      <c r="S25" s="96"/>
    </row>
    <row r="26" spans="1:32" ht="13.5">
      <c r="A26" s="63"/>
      <c r="B26" s="67"/>
      <c r="C26" s="74" t="s">
        <v>431</v>
      </c>
      <c r="D26" s="1686">
        <f>E26</f>
        <v>464</v>
      </c>
      <c r="E26" s="1040">
        <v>464</v>
      </c>
      <c r="F26" s="1124">
        <v>464</v>
      </c>
      <c r="G26" s="204"/>
      <c r="H26" s="1016">
        <f>D26/O26-1</f>
        <v>0</v>
      </c>
      <c r="I26" s="681">
        <f>E26/P26-1</f>
        <v>0</v>
      </c>
      <c r="J26" s="204"/>
      <c r="K26" s="1126">
        <f>M26</f>
        <v>464</v>
      </c>
      <c r="L26" s="875"/>
      <c r="M26" s="855">
        <v>464</v>
      </c>
      <c r="N26" s="855">
        <v>464</v>
      </c>
      <c r="O26" s="925">
        <f>P26</f>
        <v>464</v>
      </c>
      <c r="P26" s="853">
        <v>464</v>
      </c>
      <c r="Q26" s="1124">
        <v>458</v>
      </c>
      <c r="R26" s="206"/>
      <c r="S26" s="96"/>
      <c r="U26" s="532"/>
      <c r="V26" s="654"/>
      <c r="W26" s="534"/>
      <c r="X26" s="534"/>
      <c r="Y26" s="534"/>
      <c r="Z26" s="533"/>
      <c r="AA26" s="145"/>
      <c r="AB26" s="74"/>
      <c r="AC26" s="145"/>
      <c r="AD26" s="145"/>
      <c r="AE26" s="145"/>
      <c r="AF26" s="145"/>
    </row>
    <row r="27" spans="1:32" ht="13.5">
      <c r="A27" s="63"/>
      <c r="B27" s="67"/>
      <c r="C27" s="74" t="s">
        <v>411</v>
      </c>
      <c r="D27" s="1687">
        <f>E27</f>
        <v>16.1</v>
      </c>
      <c r="E27" s="1039">
        <v>16.1</v>
      </c>
      <c r="F27" s="1125">
        <v>10</v>
      </c>
      <c r="G27" s="204"/>
      <c r="H27" s="941" t="s">
        <v>587</v>
      </c>
      <c r="I27" s="657" t="s">
        <v>587</v>
      </c>
      <c r="J27" s="204"/>
      <c r="K27" s="1127">
        <f>M27</f>
        <v>5</v>
      </c>
      <c r="L27" s="875"/>
      <c r="M27" s="856">
        <v>5</v>
      </c>
      <c r="N27" s="856">
        <v>2</v>
      </c>
      <c r="O27" s="926">
        <f>P27</f>
        <v>1</v>
      </c>
      <c r="P27" s="854">
        <v>1</v>
      </c>
      <c r="Q27" s="1125">
        <v>0</v>
      </c>
      <c r="R27" s="206"/>
      <c r="S27" s="96"/>
      <c r="U27" s="532"/>
      <c r="V27" s="654"/>
      <c r="W27" s="534"/>
      <c r="X27" s="534"/>
      <c r="Y27" s="534"/>
      <c r="Z27" s="533"/>
      <c r="AA27" s="145"/>
      <c r="AB27" s="74"/>
      <c r="AC27" s="145"/>
      <c r="AD27" s="145"/>
      <c r="AE27" s="145"/>
      <c r="AF27" s="145"/>
    </row>
    <row r="28" spans="1:32" ht="13.5">
      <c r="A28" s="63"/>
      <c r="B28" s="67"/>
      <c r="C28" s="74" t="s">
        <v>432</v>
      </c>
      <c r="D28" s="925">
        <f>E28</f>
        <v>288</v>
      </c>
      <c r="E28" s="1040">
        <v>288</v>
      </c>
      <c r="F28" s="1125">
        <v>210</v>
      </c>
      <c r="G28" s="204"/>
      <c r="H28" s="941" t="s">
        <v>592</v>
      </c>
      <c r="I28" s="484" t="s">
        <v>592</v>
      </c>
      <c r="J28" s="204"/>
      <c r="K28" s="1127">
        <f>M28</f>
        <v>193</v>
      </c>
      <c r="L28" s="875"/>
      <c r="M28" s="856">
        <v>193</v>
      </c>
      <c r="N28" s="856">
        <v>163</v>
      </c>
      <c r="O28" s="926">
        <f>P28</f>
        <v>119</v>
      </c>
      <c r="P28" s="854">
        <v>119</v>
      </c>
      <c r="Q28" s="1125">
        <v>72</v>
      </c>
      <c r="R28" s="206"/>
      <c r="S28" s="96"/>
      <c r="U28" s="532"/>
      <c r="V28" s="654"/>
      <c r="W28" s="534"/>
      <c r="X28" s="534"/>
      <c r="Y28" s="534"/>
      <c r="Z28" s="533"/>
      <c r="AA28" s="145"/>
      <c r="AB28" s="74"/>
      <c r="AC28" s="145"/>
      <c r="AD28" s="145"/>
      <c r="AE28" s="145"/>
      <c r="AF28" s="145"/>
    </row>
    <row r="29" spans="1:32" ht="13.5">
      <c r="A29" s="63"/>
      <c r="B29" s="67"/>
      <c r="C29" s="74" t="s">
        <v>116</v>
      </c>
      <c r="D29" s="926">
        <f>E29</f>
        <v>26</v>
      </c>
      <c r="E29" s="1040">
        <v>26</v>
      </c>
      <c r="F29" s="1125">
        <v>22</v>
      </c>
      <c r="G29" s="204"/>
      <c r="H29" s="941" t="s">
        <v>588</v>
      </c>
      <c r="I29" s="484" t="s">
        <v>588</v>
      </c>
      <c r="J29" s="204"/>
      <c r="K29" s="1127">
        <f>M29</f>
        <v>13</v>
      </c>
      <c r="L29" s="875"/>
      <c r="M29" s="856">
        <v>13</v>
      </c>
      <c r="N29" s="856">
        <v>9</v>
      </c>
      <c r="O29" s="926">
        <f>P29</f>
        <v>6</v>
      </c>
      <c r="P29" s="854">
        <v>6</v>
      </c>
      <c r="Q29" s="1125">
        <v>4</v>
      </c>
      <c r="R29" s="206"/>
      <c r="S29" s="96"/>
      <c r="U29" s="532"/>
      <c r="V29" s="654"/>
      <c r="W29" s="534"/>
      <c r="X29" s="534"/>
      <c r="Y29" s="534"/>
      <c r="Z29" s="533"/>
      <c r="AA29" s="145"/>
      <c r="AB29" s="74"/>
      <c r="AC29" s="145"/>
      <c r="AD29" s="145"/>
      <c r="AE29" s="145"/>
      <c r="AF29" s="145"/>
    </row>
    <row r="30" spans="1:19" ht="13.5">
      <c r="A30" s="63"/>
      <c r="B30" s="67"/>
      <c r="C30" s="68"/>
      <c r="D30" s="113"/>
      <c r="E30" s="194"/>
      <c r="F30" s="112"/>
      <c r="G30" s="204"/>
      <c r="H30" s="113"/>
      <c r="I30" s="213"/>
      <c r="J30" s="204"/>
      <c r="K30" s="112"/>
      <c r="L30" s="888"/>
      <c r="M30" s="112"/>
      <c r="N30" s="112"/>
      <c r="O30" s="113"/>
      <c r="P30" s="194"/>
      <c r="Q30" s="112"/>
      <c r="R30" s="204"/>
      <c r="S30" s="96"/>
    </row>
    <row r="31" spans="1:19" ht="9" customHeight="1">
      <c r="A31" s="63"/>
      <c r="B31" s="64"/>
      <c r="C31" s="64"/>
      <c r="D31" s="904"/>
      <c r="E31" s="108"/>
      <c r="F31" s="64"/>
      <c r="G31" s="107"/>
      <c r="H31" s="64"/>
      <c r="I31" s="390"/>
      <c r="J31" s="107"/>
      <c r="K31" s="64"/>
      <c r="L31" s="107"/>
      <c r="M31" s="64"/>
      <c r="N31" s="64"/>
      <c r="O31" s="904"/>
      <c r="P31" s="108"/>
      <c r="Q31" s="64"/>
      <c r="R31" s="107"/>
      <c r="S31" s="96"/>
    </row>
    <row r="32" spans="1:19" s="147" customFormat="1" ht="12.75">
      <c r="A32" s="139"/>
      <c r="B32" s="78" t="s">
        <v>346</v>
      </c>
      <c r="C32" s="133"/>
      <c r="D32" s="909"/>
      <c r="E32" s="139"/>
      <c r="F32" s="78"/>
      <c r="G32" s="139"/>
      <c r="H32" s="78"/>
      <c r="I32" s="398"/>
      <c r="J32" s="139"/>
      <c r="K32" s="78"/>
      <c r="L32" s="139"/>
      <c r="M32" s="78"/>
      <c r="N32" s="78"/>
      <c r="O32" s="909"/>
      <c r="P32" s="139"/>
      <c r="Q32" s="78"/>
      <c r="R32" s="139"/>
      <c r="S32" s="139"/>
    </row>
    <row r="33" spans="1:19" s="147" customFormat="1" ht="12.75">
      <c r="A33" s="139"/>
      <c r="B33" s="78" t="s">
        <v>512</v>
      </c>
      <c r="C33" s="133"/>
      <c r="D33" s="909"/>
      <c r="E33" s="139"/>
      <c r="F33" s="78"/>
      <c r="G33" s="139"/>
      <c r="H33" s="78"/>
      <c r="I33" s="398"/>
      <c r="J33" s="139"/>
      <c r="K33" s="78"/>
      <c r="L33" s="139"/>
      <c r="M33" s="78"/>
      <c r="N33" s="78"/>
      <c r="O33" s="909"/>
      <c r="P33" s="139"/>
      <c r="Q33" s="78"/>
      <c r="R33" s="139"/>
      <c r="S33" s="139"/>
    </row>
    <row r="34" spans="1:19" s="147" customFormat="1" ht="12.75">
      <c r="A34" s="139"/>
      <c r="B34" s="78" t="s">
        <v>509</v>
      </c>
      <c r="C34" s="133"/>
      <c r="D34" s="909"/>
      <c r="E34" s="139"/>
      <c r="F34" s="78"/>
      <c r="G34" s="139"/>
      <c r="H34" s="78"/>
      <c r="I34" s="398"/>
      <c r="J34" s="139"/>
      <c r="K34" s="78"/>
      <c r="L34" s="139"/>
      <c r="M34" s="78"/>
      <c r="N34" s="78"/>
      <c r="O34" s="909"/>
      <c r="P34" s="139"/>
      <c r="Q34" s="78"/>
      <c r="R34" s="139"/>
      <c r="S34" s="139"/>
    </row>
    <row r="35" spans="1:19" s="147" customFormat="1" ht="12.75">
      <c r="A35" s="139"/>
      <c r="B35" s="78" t="s">
        <v>347</v>
      </c>
      <c r="C35" s="133"/>
      <c r="D35" s="909"/>
      <c r="E35" s="139"/>
      <c r="F35" s="78"/>
      <c r="G35" s="139"/>
      <c r="H35" s="78"/>
      <c r="I35" s="398"/>
      <c r="J35" s="139"/>
      <c r="K35" s="78"/>
      <c r="L35" s="139"/>
      <c r="M35" s="78"/>
      <c r="N35" s="78"/>
      <c r="O35" s="909"/>
      <c r="P35" s="139"/>
      <c r="Q35" s="78"/>
      <c r="R35" s="139"/>
      <c r="S35" s="139"/>
    </row>
    <row r="36" spans="1:19" s="147" customFormat="1" ht="12.75">
      <c r="A36" s="139"/>
      <c r="B36" s="139"/>
      <c r="C36" s="139"/>
      <c r="D36" s="141"/>
      <c r="E36" s="139"/>
      <c r="F36" s="139"/>
      <c r="G36" s="139"/>
      <c r="H36" s="139"/>
      <c r="I36" s="398"/>
      <c r="J36" s="139"/>
      <c r="K36" s="139"/>
      <c r="L36" s="139"/>
      <c r="M36" s="139"/>
      <c r="N36" s="139"/>
      <c r="O36" s="141"/>
      <c r="P36" s="139"/>
      <c r="Q36" s="139"/>
      <c r="R36" s="139"/>
      <c r="S36" s="139"/>
    </row>
    <row r="37" ht="9" customHeight="1"/>
    <row r="41" ht="12.75">
      <c r="U41" s="221"/>
    </row>
    <row r="45" ht="9" customHeight="1"/>
    <row r="46" spans="4:15" s="147" customFormat="1" ht="12.75">
      <c r="D46" s="699"/>
      <c r="O46" s="699"/>
    </row>
  </sheetData>
  <sheetProtection password="8355" sheet="1"/>
  <printOptions horizontalCentered="1"/>
  <pageMargins left="0.75" right="0.75" top="1" bottom="1" header="0.5" footer="0.5"/>
  <pageSetup fitToHeight="1" fitToWidth="1" horizontalDpi="600" verticalDpi="600" orientation="portrait" paperSize="9" scale="58" r:id="rId1"/>
  <headerFooter alignWithMargins="0">
    <oddFooter>&amp;L&amp;8KPN Investor Relations&amp;C&amp;8&amp;A&amp;R&amp;8Q2 2010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KPN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caste492</dc:creator>
  <cp:keywords/>
  <dc:description/>
  <cp:lastModifiedBy>caste492</cp:lastModifiedBy>
  <cp:lastPrinted>2010-07-26T19:03:12Z</cp:lastPrinted>
  <dcterms:created xsi:type="dcterms:W3CDTF">2009-03-20T08:10:08Z</dcterms:created>
  <dcterms:modified xsi:type="dcterms:W3CDTF">2010-07-26T19:37:11Z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