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46" windowWidth="10575" windowHeight="11700" tabRatio="910" activeTab="0"/>
  </bookViews>
  <sheets>
    <sheet name="Index" sheetId="1" r:id="rId1"/>
    <sheet name="P&amp;L" sheetId="2" r:id="rId2"/>
    <sheet name="Revenues" sheetId="3" r:id="rId3"/>
    <sheet name="Expenses" sheetId="4" r:id="rId4"/>
    <sheet name="Profit &amp; Margin" sheetId="5" r:id="rId5"/>
    <sheet name="FTE &amp; MTA impact" sheetId="6" r:id="rId6"/>
    <sheet name="Consumer KPIs" sheetId="7" r:id="rId7"/>
    <sheet name="Business KPIs" sheetId="8" r:id="rId8"/>
    <sheet name="W&amp;O KPIs" sheetId="9" r:id="rId9"/>
    <sheet name="Getronics &amp; iBasis KPIs" sheetId="10" r:id="rId10"/>
    <sheet name="Mobile Int KPIs" sheetId="11" r:id="rId11"/>
    <sheet name="Cash flow, Capex &amp; Debt" sheetId="12" r:id="rId12"/>
    <sheet name="Bond overview" sheetId="13" r:id="rId13"/>
    <sheet name="Tariffs" sheetId="14" r:id="rId14"/>
    <sheet name="Revenues (Old)" sheetId="15" r:id="rId15"/>
    <sheet name="Expenses (Old)" sheetId="16" r:id="rId16"/>
    <sheet name="Profit &amp; Margin (Old)" sheetId="17" r:id="rId17"/>
  </sheets>
  <definedNames>
    <definedName name="EV__LASTREFTIME__" localSheetId="12" hidden="1">40464.4538541667</definedName>
    <definedName name="EV__LASTREFTIME__" hidden="1">40186.5190162037</definedName>
    <definedName name="_xlnm.Print_Area" localSheetId="12">'Bond overview'!$A$1:$S$44</definedName>
    <definedName name="_xlnm.Print_Area" localSheetId="7">'Business KPIs'!$A$1:$T$70</definedName>
    <definedName name="_xlnm.Print_Area" localSheetId="11">'Cash flow, Capex &amp; Debt'!$A$1:$T$141</definedName>
    <definedName name="_xlnm.Print_Area" localSheetId="6">'Consumer KPIs'!$A$1:$T$89</definedName>
    <definedName name="_xlnm.Print_Area" localSheetId="3">'Expenses'!$A$1:$T$84</definedName>
    <definedName name="_xlnm.Print_Area" localSheetId="15">'Expenses (Old)'!$A$1:$T$78</definedName>
    <definedName name="_xlnm.Print_Area" localSheetId="5">'FTE &amp; MTA impact'!$A$1:$T$50</definedName>
    <definedName name="_xlnm.Print_Area" localSheetId="9">'Getronics &amp; iBasis KPIs'!$A$1:$T$27</definedName>
    <definedName name="_xlnm.Print_Area" localSheetId="0">'Index'!$A$1:$R$52</definedName>
    <definedName name="_xlnm.Print_Area" localSheetId="10">'Mobile Int KPIs'!$A$1:$T$100</definedName>
    <definedName name="_xlnm.Print_Area" localSheetId="1">'P&amp;L'!$A$1:$T$85</definedName>
    <definedName name="_xlnm.Print_Area" localSheetId="4">'Profit &amp; Margin'!$A$1:$T$108</definedName>
    <definedName name="_xlnm.Print_Area" localSheetId="16">'Profit &amp; Margin (Old)'!$A$1:$T$91</definedName>
    <definedName name="_xlnm.Print_Area" localSheetId="2">'Revenues'!$A$1:$T$104</definedName>
    <definedName name="_xlnm.Print_Area" localSheetId="14">'Revenues (Old)'!$A$1:$T$97</definedName>
    <definedName name="_xlnm.Print_Area" localSheetId="13">'Tariffs'!$A$1:$S$91</definedName>
    <definedName name="_xlnm.Print_Area" localSheetId="8">'W&amp;O KPIs'!$A$1:$T$33</definedName>
  </definedNames>
  <calcPr fullCalcOnLoad="1"/>
</workbook>
</file>

<file path=xl/sharedStrings.xml><?xml version="1.0" encoding="utf-8"?>
<sst xmlns="http://schemas.openxmlformats.org/spreadsheetml/2006/main" count="1851" uniqueCount="616">
  <si>
    <t>Consolidated figures</t>
  </si>
  <si>
    <t>Income statement</t>
  </si>
  <si>
    <t>Revenues</t>
  </si>
  <si>
    <t>Other income</t>
  </si>
  <si>
    <t>Revenues and other income</t>
  </si>
  <si>
    <t>Salaries and social security contributions</t>
  </si>
  <si>
    <t>Work contracted out and other expenses</t>
  </si>
  <si>
    <t>Own work capitalized</t>
  </si>
  <si>
    <t>Other operating expenses</t>
  </si>
  <si>
    <t>Total operating expenses</t>
  </si>
  <si>
    <t>Operating profit</t>
  </si>
  <si>
    <t>Finance costs - net</t>
  </si>
  <si>
    <t>Share of the profit of associates and joint ventures</t>
  </si>
  <si>
    <t>Profit before income tax</t>
  </si>
  <si>
    <t>Income taxes</t>
  </si>
  <si>
    <t xml:space="preserve">Profit for the period </t>
  </si>
  <si>
    <t>Profit attributable to minority shareholders</t>
  </si>
  <si>
    <t>Profit attributable to equity shareholders of parent</t>
  </si>
  <si>
    <t>Earnings per share (fully-diluted)</t>
  </si>
  <si>
    <t>Dividend per share</t>
  </si>
  <si>
    <t>- of which interim dividend</t>
  </si>
  <si>
    <t>Cash flow</t>
  </si>
  <si>
    <t>Net cash flow from operating activities</t>
  </si>
  <si>
    <t>Net cash flow from investing activities</t>
  </si>
  <si>
    <t>Net cash flow from financing activities</t>
  </si>
  <si>
    <t>Tax recapture E-Plus</t>
  </si>
  <si>
    <t>Financing policy</t>
  </si>
  <si>
    <t>Balance sheet</t>
  </si>
  <si>
    <t>Total assets</t>
  </si>
  <si>
    <t>Total equity and liabilities</t>
  </si>
  <si>
    <t>Index of sheets</t>
  </si>
  <si>
    <t>-</t>
  </si>
  <si>
    <t>Income statement, cash flows and balance sheet</t>
  </si>
  <si>
    <t>Revenues breakdown</t>
  </si>
  <si>
    <t>Expenses breakdown</t>
  </si>
  <si>
    <t>Profit and margin breakdown</t>
  </si>
  <si>
    <t>KPN The Netherlands: Consumer market KPI's</t>
  </si>
  <si>
    <t>KPN The Netherlands: Business market KPI's</t>
  </si>
  <si>
    <t>KPN The Netherlands: Wholesale &amp; Operations KPI's</t>
  </si>
  <si>
    <t>For further information please contact</t>
  </si>
  <si>
    <t xml:space="preserve">KPN Investor Relations </t>
  </si>
  <si>
    <t>Phone</t>
  </si>
  <si>
    <t>+31 70 44 60986</t>
  </si>
  <si>
    <t>Fax</t>
  </si>
  <si>
    <t>+31 70 44 60593</t>
  </si>
  <si>
    <t>www.kpn.com/ir</t>
  </si>
  <si>
    <t>Revenues and Other income</t>
  </si>
  <si>
    <t>Germany</t>
  </si>
  <si>
    <t>Belgium</t>
  </si>
  <si>
    <t>Rest of World (including intercompany)</t>
  </si>
  <si>
    <t>Mobile International</t>
  </si>
  <si>
    <t>Consumer</t>
  </si>
  <si>
    <t>Business</t>
  </si>
  <si>
    <t>Wholesale &amp; Operations</t>
  </si>
  <si>
    <t>Other activities</t>
  </si>
  <si>
    <t>Intercompany revenues</t>
  </si>
  <si>
    <t>of which : Revenues</t>
  </si>
  <si>
    <t>Other (including intercompany)</t>
  </si>
  <si>
    <t>Voice wireline</t>
  </si>
  <si>
    <t>Wireless services</t>
  </si>
  <si>
    <t>Internet wireline</t>
  </si>
  <si>
    <t>Mobile Wholesale NL</t>
  </si>
  <si>
    <t>Voice &amp; Internet wireline</t>
  </si>
  <si>
    <t>Data network services</t>
  </si>
  <si>
    <t>International</t>
  </si>
  <si>
    <t>Rest of World</t>
  </si>
  <si>
    <t xml:space="preserve">Consolidated figures </t>
  </si>
  <si>
    <t>Intercompany expenses</t>
  </si>
  <si>
    <t>Total Operating expenses</t>
  </si>
  <si>
    <t>Total Depreciation (incl. impairments)</t>
  </si>
  <si>
    <t>Other</t>
  </si>
  <si>
    <t>Total Amortization (incl. impairments)</t>
  </si>
  <si>
    <t>Total Operating profit</t>
  </si>
  <si>
    <t>Operating profit margin</t>
  </si>
  <si>
    <t xml:space="preserve">Total Operating profit margin </t>
  </si>
  <si>
    <t>EBITDA</t>
  </si>
  <si>
    <t>EBITDA margin</t>
  </si>
  <si>
    <t>KPN The Netherlands: Consumer</t>
  </si>
  <si>
    <t>Wireline services</t>
  </si>
  <si>
    <t>Market share</t>
  </si>
  <si>
    <t>- VoIP (package broadband, voice)</t>
  </si>
  <si>
    <t>- ISDN</t>
  </si>
  <si>
    <t>Traditional voice ARPU</t>
  </si>
  <si>
    <t>- Access</t>
  </si>
  <si>
    <t>- Traffic</t>
  </si>
  <si>
    <t>Traditional voice MoU (originating)</t>
  </si>
  <si>
    <t xml:space="preserve">ARPU </t>
  </si>
  <si>
    <t>Non-voice as % of ARPU</t>
  </si>
  <si>
    <t>SAC/SRC</t>
  </si>
  <si>
    <t>KPN The Netherlands: Business</t>
  </si>
  <si>
    <r>
      <t>Voice</t>
    </r>
    <r>
      <rPr>
        <vertAlign val="superscript"/>
        <sz val="9"/>
        <color indexed="8"/>
        <rFont val="KPN Sans"/>
        <family val="2"/>
      </rPr>
      <t>1</t>
    </r>
  </si>
  <si>
    <t xml:space="preserve">- Traffic </t>
  </si>
  <si>
    <t>- National</t>
  </si>
  <si>
    <t>- International</t>
  </si>
  <si>
    <t>% data users</t>
  </si>
  <si>
    <t>Data / Network services</t>
  </si>
  <si>
    <t>- Analogue</t>
  </si>
  <si>
    <t>- Digital</t>
  </si>
  <si>
    <t>KPN The Netherlands: Getronics</t>
  </si>
  <si>
    <t>~50%</t>
  </si>
  <si>
    <t>KPN The Netherlands: Wholesale &amp; Operations</t>
  </si>
  <si>
    <t>Access lines</t>
  </si>
  <si>
    <t>- Retail voice (without ADSL)</t>
  </si>
  <si>
    <t>- Originating</t>
  </si>
  <si>
    <t>- Terminating</t>
  </si>
  <si>
    <t>- Transit</t>
  </si>
  <si>
    <t>Population coverage</t>
  </si>
  <si>
    <t>- UMTS / HSDPA</t>
  </si>
  <si>
    <t>- Minutes International (in bn)</t>
  </si>
  <si>
    <t>- Average revenue per minute (€ cents)</t>
  </si>
  <si>
    <r>
      <t>Market share</t>
    </r>
    <r>
      <rPr>
        <b/>
        <vertAlign val="superscript"/>
        <sz val="9"/>
        <color indexed="8"/>
        <rFont val="KPN Sans"/>
        <family val="2"/>
      </rPr>
      <t>1</t>
    </r>
  </si>
  <si>
    <t xml:space="preserve">- Service revenue </t>
  </si>
  <si>
    <t>- Base</t>
  </si>
  <si>
    <t>% active customers</t>
  </si>
  <si>
    <t>ARPU blended</t>
  </si>
  <si>
    <r>
      <t>SAC/SRC blended</t>
    </r>
  </si>
  <si>
    <t>Gross churn blended</t>
  </si>
  <si>
    <t>&gt;16%</t>
  </si>
  <si>
    <t>Trade receivables</t>
  </si>
  <si>
    <t>Other current assets</t>
  </si>
  <si>
    <t>Change in working capital</t>
  </si>
  <si>
    <t>Disposals of real estate</t>
  </si>
  <si>
    <t>Dividends paid</t>
  </si>
  <si>
    <t>Share repurchase</t>
  </si>
  <si>
    <t>Total Capex</t>
  </si>
  <si>
    <t>- Hosting services (# servers)</t>
  </si>
  <si>
    <t>Mobile International: Germany, Belgium, Rest of World KPI's</t>
  </si>
  <si>
    <t>Other gains and losses, eliminations</t>
  </si>
  <si>
    <t>Wholesale &amp; Operations (national, excluding book gains)</t>
  </si>
  <si>
    <t>Goodwill</t>
  </si>
  <si>
    <t>Licences</t>
  </si>
  <si>
    <t>Other intangibles</t>
  </si>
  <si>
    <t>Property, plant and equipment</t>
  </si>
  <si>
    <t>Current assets</t>
  </si>
  <si>
    <t>Non-current liabilities</t>
  </si>
  <si>
    <t>Eliminations</t>
  </si>
  <si>
    <r>
      <t xml:space="preserve">Broadband ARPU </t>
    </r>
    <r>
      <rPr>
        <sz val="9"/>
        <color indexed="8"/>
        <rFont val="KPN Sans"/>
        <family val="2"/>
      </rPr>
      <t>(blended)</t>
    </r>
  </si>
  <si>
    <t>Q1 '09</t>
  </si>
  <si>
    <t>Wireline Tariffs</t>
  </si>
  <si>
    <t>%</t>
  </si>
  <si>
    <t>Excluding VAT (which is 19%)</t>
  </si>
  <si>
    <t>1 Dec (A)</t>
  </si>
  <si>
    <t>1 Jul (A)</t>
  </si>
  <si>
    <t>1 Jan (A)</t>
  </si>
  <si>
    <t>1 Mar (A)</t>
  </si>
  <si>
    <t>1 May (B)</t>
  </si>
  <si>
    <t>1 Jul (B)</t>
  </si>
  <si>
    <t>1 Jul (C)</t>
  </si>
  <si>
    <t>1 Oct (C)</t>
  </si>
  <si>
    <t>2 Aug (D)</t>
  </si>
  <si>
    <t>15 Aug (E)</t>
  </si>
  <si>
    <t>Monthly exchange rental</t>
  </si>
  <si>
    <t>(B)</t>
  </si>
  <si>
    <t>(A)</t>
  </si>
  <si>
    <t>- PSTN line KPN</t>
  </si>
  <si>
    <t>- ISDN-2 line KPN</t>
  </si>
  <si>
    <t>- Wholesale line rental PSTN</t>
  </si>
  <si>
    <t>- Wholesale line rental ISDN-2</t>
  </si>
  <si>
    <t>Packages: Line rental + flat fee to wireline national</t>
  </si>
  <si>
    <t>- BelVrij "Weekend"</t>
  </si>
  <si>
    <t>- BelVrij "Evening &amp; Weekend"</t>
  </si>
  <si>
    <t>- BelVrij "Always"</t>
  </si>
  <si>
    <t>Local traffic</t>
  </si>
  <si>
    <t>Call set-up</t>
  </si>
  <si>
    <t>- Standard</t>
  </si>
  <si>
    <t>- Off-peak</t>
  </si>
  <si>
    <t>- Night/weekend</t>
  </si>
  <si>
    <t>Long Distance</t>
  </si>
  <si>
    <t xml:space="preserve">Fixed-to-KPN Mobile  </t>
  </si>
  <si>
    <t>(D)</t>
  </si>
  <si>
    <t>(B) + (E)</t>
  </si>
  <si>
    <t>(A) + (B)</t>
  </si>
  <si>
    <t>- Off-peak/Night</t>
  </si>
  <si>
    <t>- Weekend</t>
  </si>
  <si>
    <t>International Tariffs</t>
  </si>
  <si>
    <t>- Germany</t>
  </si>
  <si>
    <t>- United Kingdom</t>
  </si>
  <si>
    <t>- France</t>
  </si>
  <si>
    <t>- United States</t>
  </si>
  <si>
    <t xml:space="preserve">Access to Unbundled Local Loops (monthly charge) </t>
  </si>
  <si>
    <t>(C)</t>
  </si>
  <si>
    <t>- Line sharing tarriff</t>
  </si>
  <si>
    <t>- MDF access</t>
  </si>
  <si>
    <t>Interconnection (per minute, 3 min peak call incl. set-up charge)</t>
  </si>
  <si>
    <t>- Local terminating</t>
  </si>
  <si>
    <t>- Regional terminating</t>
  </si>
  <si>
    <t>- National terminating</t>
  </si>
  <si>
    <t>- Carrier (pre)select local</t>
  </si>
  <si>
    <t>- Carrier (pre)select regional</t>
  </si>
  <si>
    <t>- Carrier (pre)select national</t>
  </si>
  <si>
    <t>ADSL retail e.g. with provider "Planet" (incl. KPN ADSL retail charge)</t>
  </si>
  <si>
    <t xml:space="preserve"> from July 2008 not for sale anymore</t>
  </si>
  <si>
    <t>- Economy (1.5 Mb/s down - 256 kbit/s up)</t>
  </si>
  <si>
    <t>- Standard (3.0 Mb/s down - 512 kbit/s up)</t>
  </si>
  <si>
    <t>- Comfort (6.0 Mb/s down - 768 kbit/s up)</t>
  </si>
  <si>
    <t>- Advanced (8.0 to 12.0 Mb/s down and 1,024 kbit/s up)</t>
  </si>
  <si>
    <t>Newly sold from July 2008</t>
  </si>
  <si>
    <t>ADSL-retail charge (ISP needed)</t>
  </si>
  <si>
    <t>- Speed: 1.5 to 3.0 Mb/s down - 256 to 512 kbit/s up</t>
  </si>
  <si>
    <t>- Speed: 6.0 Mb/s down - 768 kbit/s up)</t>
  </si>
  <si>
    <t>- Speed: 8.0 to 20.0 Mb/s down - 1.0 Mb/s up</t>
  </si>
  <si>
    <t>VoIP: "InternetPlusBellen" (package VoIP/broadband) , incl. national flat fee weekend</t>
  </si>
  <si>
    <t>- Go (1.5 Mb/s down - 256 kbit/s up)</t>
  </si>
  <si>
    <t>- Lite (3.0 Mb/s down - 512 kbit/s up)</t>
  </si>
  <si>
    <t>- Basic (6.0 Mb/s down - 768 kbit/s up)</t>
  </si>
  <si>
    <t>- Extra (8.0 to 12.0 Mb/s down and 1,024 kbit/s up)</t>
  </si>
  <si>
    <t>TV (monthly charge)</t>
  </si>
  <si>
    <t>- "Digitenne" (DVB-T)</t>
  </si>
  <si>
    <t>- "Interactive TV" (IPTV)</t>
  </si>
  <si>
    <t>Changes in cash and cash equivalents</t>
  </si>
  <si>
    <t>of which: External Revenues</t>
  </si>
  <si>
    <t>GMTN</t>
  </si>
  <si>
    <t>Currency</t>
  </si>
  <si>
    <t>Principal (mn)</t>
  </si>
  <si>
    <t>Nominal amount outstanding (mn)</t>
  </si>
  <si>
    <t>Coupon</t>
  </si>
  <si>
    <t>Issue date</t>
  </si>
  <si>
    <t>Interest date(s)</t>
  </si>
  <si>
    <t>Redemption</t>
  </si>
  <si>
    <t>ISIN code</t>
  </si>
  <si>
    <t>Comments</t>
  </si>
  <si>
    <t>Lead arrangers</t>
  </si>
  <si>
    <t>Listing</t>
  </si>
  <si>
    <t>Paying Agent</t>
  </si>
  <si>
    <t>Days
convention</t>
  </si>
  <si>
    <t>Eurobond</t>
  </si>
  <si>
    <t>yes</t>
  </si>
  <si>
    <t>EUR</t>
  </si>
  <si>
    <t>21-Jul-'04</t>
  </si>
  <si>
    <t>Luxembourg</t>
  </si>
  <si>
    <t>Citibank</t>
  </si>
  <si>
    <t>Global bond</t>
  </si>
  <si>
    <t>no</t>
  </si>
  <si>
    <t>USD</t>
  </si>
  <si>
    <t>4-Oct-'00</t>
  </si>
  <si>
    <t>1-Apr
1-Oct</t>
  </si>
  <si>
    <t>01-Oct-'10</t>
  </si>
  <si>
    <t xml:space="preserve">Swapped into Fixed Rate of 7.30% (30/360) After exchange offer Issued as USN7637QAB97 (Reg S Global Note) &amp; US780641AB25 (144A Global Note)                                                                                                                    </t>
  </si>
  <si>
    <t>Morgan Stanley
UBS Warburg</t>
  </si>
  <si>
    <t>Amsterdam</t>
  </si>
  <si>
    <t>Bankers Trust</t>
  </si>
  <si>
    <t>30/360</t>
  </si>
  <si>
    <t>21-Jul</t>
  </si>
  <si>
    <t>21-Jul-'11</t>
  </si>
  <si>
    <t>XS0196776214</t>
  </si>
  <si>
    <t>Actual/ Actual</t>
  </si>
  <si>
    <t>13-Nov-'07</t>
  </si>
  <si>
    <t>13-Nov</t>
  </si>
  <si>
    <t>13-Nov-'12</t>
  </si>
  <si>
    <t>XS0330631051</t>
  </si>
  <si>
    <t>Put event applicable in case of Change of Control as specified in GMTN prospectus 2007</t>
  </si>
  <si>
    <t>16-Mar-'06</t>
  </si>
  <si>
    <t>18-Mar</t>
  </si>
  <si>
    <t>18-Mar-'13</t>
  </si>
  <si>
    <t>XS0248012923</t>
  </si>
  <si>
    <t>Put event applicable in case of Change of Control as specified in supplement to GMTN prospectus 2005</t>
  </si>
  <si>
    <t>16-Sep-'08</t>
  </si>
  <si>
    <t>16-Sep</t>
  </si>
  <si>
    <t>16-Sep-'13</t>
  </si>
  <si>
    <t>XS0387992661</t>
  </si>
  <si>
    <t xml:space="preserve">Put event applicable in case of Change of Control as specified in GMTN prospectus 2008 </t>
  </si>
  <si>
    <t>29-May '07</t>
  </si>
  <si>
    <t>29 May</t>
  </si>
  <si>
    <t>29-May '14</t>
  </si>
  <si>
    <t>XS0303070030</t>
  </si>
  <si>
    <t>4-Feb-'09</t>
  </si>
  <si>
    <t>04 Feb</t>
  </si>
  <si>
    <t>04-Feb-'14</t>
  </si>
  <si>
    <t>XS0411863722</t>
  </si>
  <si>
    <t>22-Jun-'05</t>
  </si>
  <si>
    <t>22-Jun</t>
  </si>
  <si>
    <t>22-Jun-'15</t>
  </si>
  <si>
    <t>XS0222766973</t>
  </si>
  <si>
    <t>GBP</t>
  </si>
  <si>
    <t>18-Mar-'16</t>
  </si>
  <si>
    <t>XS0248011446</t>
  </si>
  <si>
    <t>Swapped into Fixed Rate of 4.89% (30/360) Put event applicable in case of Change of Control as specified in supplement to GMTN prospectus 2005</t>
  </si>
  <si>
    <t>2-Apr-'08</t>
  </si>
  <si>
    <t>15-Jan</t>
  </si>
  <si>
    <t>15-Jan-'16</t>
  </si>
  <si>
    <t xml:space="preserve">XS0355666941 </t>
  </si>
  <si>
    <t>Put event applicable in case of Change of Control as specified in GMTN prospectus 2007 (€ 850 mln) and in GMTN prospectus 2008 (tap € 75 mln).</t>
  </si>
  <si>
    <t>13-Nov '06</t>
  </si>
  <si>
    <t>17-Jan</t>
  </si>
  <si>
    <t>17-Jan-'17</t>
  </si>
  <si>
    <t>XS0275164084</t>
  </si>
  <si>
    <t>Put event applicable in case of Change of Control as specified in GMTN prospectus 2006</t>
  </si>
  <si>
    <t>04-Feb-'19</t>
  </si>
  <si>
    <t>XS0411850075</t>
  </si>
  <si>
    <t>29-May '19</t>
  </si>
  <si>
    <t>XS0303070113</t>
  </si>
  <si>
    <t xml:space="preserve">Swapped into Fixed Rate of 5.12% (30/360) Put event applicable in case of Change of Control as specified in GMTN prospectus 2007.      </t>
  </si>
  <si>
    <t>01-Oct-'30</t>
  </si>
  <si>
    <t>US780641AH94</t>
  </si>
  <si>
    <t>Swapped into 4 Floating Rates of 6 months Euribor + 2.75% (ACT/360) After exchange offer Issued as USN7637QAC70 (Reg S Global Note) &amp; US780641AC08 (144A Global Note)</t>
  </si>
  <si>
    <t>Total Bonds Royal KPN NV</t>
  </si>
  <si>
    <t>Bond overview</t>
  </si>
  <si>
    <t>Wireline tariff list</t>
  </si>
  <si>
    <t>- of which cash and cash equivalents</t>
  </si>
  <si>
    <t>- of which provisions</t>
  </si>
  <si>
    <t>n.a.</t>
  </si>
  <si>
    <t>Service Revenues (existing)</t>
  </si>
  <si>
    <t>Operating expenses</t>
  </si>
  <si>
    <t>ABN Amro 
Citigroup
HVB
ING</t>
  </si>
  <si>
    <t xml:space="preserve">Deutsche Bank
Banc of America                                                                                                                                                                                                              </t>
  </si>
  <si>
    <t>ABN Amro                                  
JPMorgan                 
RBS</t>
  </si>
  <si>
    <t xml:space="preserve">Barclays Capital            
Credit Suise
JP Morgan
Rabobank                                                                                                                                                                   </t>
  </si>
  <si>
    <t>ABN Amro 
JPMorgan                        
RBS</t>
  </si>
  <si>
    <t>BNP Paribas                  
Credit Suisse                
Rabobank</t>
  </si>
  <si>
    <t>ABN Amro                   
Banc of America                  
JPMorgan                     
UniCredit</t>
  </si>
  <si>
    <t xml:space="preserve">- Net accounts </t>
  </si>
  <si>
    <t>Belgium (BASE)</t>
  </si>
  <si>
    <t>ir@kpn.com</t>
  </si>
  <si>
    <t>The Netherlands</t>
  </si>
  <si>
    <t xml:space="preserve">~50% </t>
  </si>
  <si>
    <t>&gt;25%</t>
  </si>
  <si>
    <t>in € bn</t>
  </si>
  <si>
    <t>Bonds</t>
  </si>
  <si>
    <t xml:space="preserve">Eurobonds </t>
  </si>
  <si>
    <t>Global bonds</t>
  </si>
  <si>
    <t>Other debt</t>
  </si>
  <si>
    <r>
      <t>Other loans at Royal KPN</t>
    </r>
    <r>
      <rPr>
        <b/>
        <vertAlign val="superscript"/>
        <sz val="9"/>
        <color indexed="8"/>
        <rFont val="KPN Sans"/>
        <family val="2"/>
      </rPr>
      <t>2</t>
    </r>
  </si>
  <si>
    <t>Consolidated debt</t>
  </si>
  <si>
    <t>Total debt</t>
  </si>
  <si>
    <t>Cash and cash equivalents</t>
  </si>
  <si>
    <t>Net debt</t>
  </si>
  <si>
    <r>
      <t>Market share</t>
    </r>
    <r>
      <rPr>
        <b/>
        <vertAlign val="superscript"/>
        <sz val="9"/>
        <color indexed="8"/>
        <rFont val="KPN Sans"/>
        <family val="2"/>
      </rPr>
      <t>2</t>
    </r>
  </si>
  <si>
    <t>Q2 '09</t>
  </si>
  <si>
    <t>Cash flow statement, Capex and Debt summary</t>
  </si>
  <si>
    <t>&gt;17%</t>
  </si>
  <si>
    <r>
      <t xml:space="preserve">TV ARPU </t>
    </r>
    <r>
      <rPr>
        <sz val="9"/>
        <color indexed="8"/>
        <rFont val="KPN Sans"/>
        <family val="2"/>
      </rPr>
      <t>(blended)</t>
    </r>
  </si>
  <si>
    <t xml:space="preserve">Q3 '09 </t>
  </si>
  <si>
    <t>Q3 '09</t>
  </si>
  <si>
    <t>Dutch Telco Business</t>
  </si>
  <si>
    <t>30-Sep '24</t>
  </si>
  <si>
    <t>XS0454773713</t>
  </si>
  <si>
    <t>Put event applicable in case of Change of Control as specified in GMTN prospectus 2009</t>
  </si>
  <si>
    <t>Barclays Bank           
Credit Suisse              
Rabobank             
UniCredit</t>
  </si>
  <si>
    <t>XS0451790280</t>
  </si>
  <si>
    <t xml:space="preserve">Swapped into Fixed Rate of 5.98% (30/360) Put event applicable in case of Change of Control as specified in GMTN prospectus 2009.     </t>
  </si>
  <si>
    <t xml:space="preserve">RBS        
BNP Paribas             
Bank of America    / Merril Lynch           </t>
  </si>
  <si>
    <t>``</t>
  </si>
  <si>
    <t>- Serviced voice workspaces</t>
  </si>
  <si>
    <t>Q4 '09</t>
  </si>
  <si>
    <t>&gt;45%</t>
  </si>
  <si>
    <t>US780641AB25</t>
  </si>
  <si>
    <t xml:space="preserve">ABN Amro                                       
Banc of America 
JPMorgan             
UniCredit                                                                                                                                                               </t>
  </si>
  <si>
    <t xml:space="preserve">Fortis Bank Nederland              
ING                         
JP Morgan          
Deutsche Bank                                                                                                                                                             </t>
  </si>
  <si>
    <t xml:space="preserve">BNP Paribas            
Rabobank                         
RBS                                                                                                                                                                                                  </t>
  </si>
  <si>
    <t xml:space="preserve">Fortis Bank Nederland               
ING                         
JP Morgan          
Deutsche Bank                                                                                                                                                            </t>
  </si>
  <si>
    <t>30 Sep</t>
  </si>
  <si>
    <t>17 Sep</t>
  </si>
  <si>
    <r>
      <t xml:space="preserve">Citi   </t>
    </r>
    <r>
      <rPr>
        <b/>
        <sz val="8"/>
        <rFont val="KPN Sans"/>
        <family val="2"/>
      </rPr>
      <t xml:space="preserve">                     
ING                                       
RBS                                                                                                                                                                                    </t>
    </r>
  </si>
  <si>
    <t>~18%</t>
  </si>
  <si>
    <t>1 Mar (C)</t>
  </si>
  <si>
    <t>1 Sept (D)</t>
  </si>
  <si>
    <t>1 Feb (B)</t>
  </si>
  <si>
    <t>1 Oct (E)</t>
  </si>
  <si>
    <r>
      <t>Fair value financial instruments</t>
    </r>
    <r>
      <rPr>
        <b/>
        <vertAlign val="superscript"/>
        <sz val="9"/>
        <color indexed="8"/>
        <rFont val="KPN Sans"/>
        <family val="2"/>
      </rPr>
      <t>3</t>
    </r>
  </si>
  <si>
    <r>
      <t>Capex</t>
    </r>
    <r>
      <rPr>
        <b/>
        <sz val="9"/>
        <rFont val="Arial"/>
        <family val="0"/>
      </rPr>
      <t>¹</t>
    </r>
  </si>
  <si>
    <t>Q1 '10</t>
  </si>
  <si>
    <t>iBasis</t>
  </si>
  <si>
    <t>Getronics</t>
  </si>
  <si>
    <t>Of which: Real estate</t>
  </si>
  <si>
    <t>Total Revenues</t>
  </si>
  <si>
    <t>Total External Revenues</t>
  </si>
  <si>
    <t>- FttH (activated)</t>
  </si>
  <si>
    <t>- ZIPB-XL and other</t>
  </si>
  <si>
    <t>- Ethernet-VPN (# connections)</t>
  </si>
  <si>
    <t>- Unmanaged VPN (# connections)</t>
  </si>
  <si>
    <t>KPN The Netherlands: iBasis</t>
  </si>
  <si>
    <t>- WBA FttH</t>
  </si>
  <si>
    <t>- WBA FttC</t>
  </si>
  <si>
    <t>- Getronics abroad</t>
  </si>
  <si>
    <t>- Getronics domestic</t>
  </si>
  <si>
    <t>FTE Own Personnel</t>
  </si>
  <si>
    <t>KPN Group</t>
  </si>
  <si>
    <t>Intercompany</t>
  </si>
  <si>
    <t>- FttC - number of homes passed (* 1.000)</t>
  </si>
  <si>
    <t>- FttH - number of homes passed</t>
  </si>
  <si>
    <t>Finance costs- net</t>
  </si>
  <si>
    <t>Share of the profit of associated and joint ventures</t>
  </si>
  <si>
    <t>Adjustments for:</t>
  </si>
  <si>
    <t>Share-based compensation</t>
  </si>
  <si>
    <t>Change in provisions (excl. deferred taxes)</t>
  </si>
  <si>
    <t>Inventories</t>
  </si>
  <si>
    <t>Prepayments and accrued income</t>
  </si>
  <si>
    <t>Trade payables</t>
  </si>
  <si>
    <t>Accruals and deferred income</t>
  </si>
  <si>
    <t>Current liabilities (excl. short term financing)</t>
  </si>
  <si>
    <t>Received dividends from associates and joint ventures</t>
  </si>
  <si>
    <t>Taxes received (paid)</t>
  </si>
  <si>
    <t>Interest paid</t>
  </si>
  <si>
    <t xml:space="preserve">Net cash flow from operating activities </t>
  </si>
  <si>
    <t>Acquisitions of subsidiaries, associates and joint ventures</t>
  </si>
  <si>
    <t>Disposal of subsidiaries, associates and joint ventures</t>
  </si>
  <si>
    <t>Investments in intangible assets (excluding software)</t>
  </si>
  <si>
    <t>Disposal of intangibles</t>
  </si>
  <si>
    <t>Investments in property, plant &amp; equipment and software</t>
  </si>
  <si>
    <t>Disposal in property, plant &amp; equipment and software</t>
  </si>
  <si>
    <t>Other changes and disposals</t>
  </si>
  <si>
    <t>Share repurchases for option plans</t>
  </si>
  <si>
    <t>Exercised options</t>
  </si>
  <si>
    <t>Proceeds from borrowings</t>
  </si>
  <si>
    <t>Repayments from borrowings and settlement of derivatives</t>
  </si>
  <si>
    <t>Other changes in interest-bearing current liabilities</t>
  </si>
  <si>
    <t>Net cash flow used in financing activities</t>
  </si>
  <si>
    <t>Net Cash at beginning of period</t>
  </si>
  <si>
    <t>Changes in cash</t>
  </si>
  <si>
    <t>Exchange rate difference</t>
  </si>
  <si>
    <t>Net Cash at end of period</t>
  </si>
  <si>
    <t>Bank overdrafts</t>
  </si>
  <si>
    <t>Cash at end of period</t>
  </si>
  <si>
    <t>Cash flow from operating activities</t>
  </si>
  <si>
    <t>Capital expenditures (PP&amp;E and software)</t>
  </si>
  <si>
    <t>Proceeds from real estate</t>
  </si>
  <si>
    <t>FTE &amp; MTA impact</t>
  </si>
  <si>
    <t>Mobile wholesale NL</t>
  </si>
  <si>
    <t>- Serviced IT workspaces</t>
  </si>
  <si>
    <t>SAC/SRC blended</t>
  </si>
  <si>
    <t>- Managed VPN (# connections)</t>
  </si>
  <si>
    <t>MTA impact: Revenues</t>
  </si>
  <si>
    <t>MTA impact: EBITDA</t>
  </si>
  <si>
    <t>- Internet Basis (8 Mb/s down - 1 Mb/s up)</t>
  </si>
  <si>
    <t>- Internet Extra (16 Mb/s down - 2 Mb/s up)</t>
  </si>
  <si>
    <t>- Internet Premium (40 Mb/s down - 3 Mb/s up)</t>
  </si>
  <si>
    <t>- Basis (8 Mb/s down - 1  Mb/s up) including national flat fee weekend/evening</t>
  </si>
  <si>
    <t>- Extra (16 Mb/s down - 2 Mb/s up) including national flat fee any time</t>
  </si>
  <si>
    <t>- Premium (40 Mb/s down and 3 Mb/s up) including national flat fee any time</t>
  </si>
  <si>
    <t>~26%</t>
  </si>
  <si>
    <t>Getronics (existing)</t>
  </si>
  <si>
    <t>Of which: W&amp;O National</t>
  </si>
  <si>
    <t>Of which: Real Estate</t>
  </si>
  <si>
    <t>Of which: iBasis</t>
  </si>
  <si>
    <t>The Netherlands (reported)</t>
  </si>
  <si>
    <t xml:space="preserve">Of which: iBasis </t>
  </si>
  <si>
    <t>Total Revenues (reported)</t>
  </si>
  <si>
    <t>Total External Revenues (reported)</t>
  </si>
  <si>
    <t xml:space="preserve">Getronics </t>
  </si>
  <si>
    <t xml:space="preserve">The Netherlands </t>
  </si>
  <si>
    <t xml:space="preserve">Revenues and Other income </t>
  </si>
  <si>
    <t>Revenues breakdown (Old)</t>
  </si>
  <si>
    <t>Expenses breakdown (Old)</t>
  </si>
  <si>
    <t>Profit and margin breakdown (Old)</t>
  </si>
  <si>
    <t>Other (including eliminations)</t>
  </si>
  <si>
    <t xml:space="preserve">Other </t>
  </si>
  <si>
    <t>Other gains and losses</t>
  </si>
  <si>
    <t>Total EBITDA margin</t>
  </si>
  <si>
    <t xml:space="preserve">Total EBITDA </t>
  </si>
  <si>
    <t>Dutch Telco business</t>
  </si>
  <si>
    <t>Netherlands</t>
  </si>
  <si>
    <t xml:space="preserve">Total EBITDA margin </t>
  </si>
  <si>
    <t xml:space="preserve">Other  </t>
  </si>
  <si>
    <t xml:space="preserve">- FttC (activated) </t>
  </si>
  <si>
    <r>
      <t xml:space="preserve">SMS </t>
    </r>
    <r>
      <rPr>
        <sz val="9"/>
        <color indexed="8"/>
        <rFont val="KPN Sans"/>
        <family val="2"/>
      </rPr>
      <t>(originating, per subscriber)</t>
    </r>
  </si>
  <si>
    <r>
      <t xml:space="preserve">Market penetration </t>
    </r>
    <r>
      <rPr>
        <b/>
        <vertAlign val="superscript"/>
        <sz val="9"/>
        <color indexed="8"/>
        <rFont val="KPN Sans"/>
        <family val="2"/>
      </rPr>
      <t>1</t>
    </r>
  </si>
  <si>
    <t>Cost of materials</t>
  </si>
  <si>
    <t xml:space="preserve">- KPN domestic </t>
  </si>
  <si>
    <t>- KPN abroad</t>
  </si>
  <si>
    <t>- Postpaid</t>
  </si>
  <si>
    <t>- Prepaid</t>
  </si>
  <si>
    <t>- ARPU Postpaid</t>
  </si>
  <si>
    <t>- ARPU Prepaid</t>
  </si>
  <si>
    <t>- MoU Postpaid</t>
  </si>
  <si>
    <t>- MoU Prepaid</t>
  </si>
  <si>
    <t xml:space="preserve">- SAC/SRC Postpaid </t>
  </si>
  <si>
    <t>- SAC/SRC Prepaid</t>
  </si>
  <si>
    <t>- Gross churn Prepaid</t>
  </si>
  <si>
    <t>- Gross churn Postpaid</t>
  </si>
  <si>
    <t>- SAC/SRC Postpaid</t>
  </si>
  <si>
    <t>Of which: Mobile Wholesale NL</t>
  </si>
  <si>
    <r>
      <t xml:space="preserve">Wireless service revenues </t>
    </r>
    <r>
      <rPr>
        <sz val="9"/>
        <color indexed="8"/>
        <rFont val="KPN Sans"/>
        <family val="2"/>
      </rPr>
      <t>(in m)</t>
    </r>
  </si>
  <si>
    <r>
      <t>SMS messages</t>
    </r>
    <r>
      <rPr>
        <sz val="9"/>
        <color indexed="8"/>
        <rFont val="KPN Sans"/>
        <family val="2"/>
      </rPr>
      <t xml:space="preserve"> (in m)</t>
    </r>
  </si>
  <si>
    <r>
      <t>Workspaces</t>
    </r>
    <r>
      <rPr>
        <sz val="9"/>
        <color indexed="8"/>
        <rFont val="KPN Sans"/>
        <family val="2"/>
      </rPr>
      <t xml:space="preserve"> (in m)</t>
    </r>
  </si>
  <si>
    <t>Q2 '10</t>
  </si>
  <si>
    <t>y-o-y</t>
  </si>
  <si>
    <t>YTD%</t>
  </si>
  <si>
    <t>Rest of World (including eliminations)</t>
  </si>
  <si>
    <t>Depreciation, Amortization and impairments</t>
  </si>
  <si>
    <t>&gt;18%</t>
  </si>
  <si>
    <t>- TV (subscribers)</t>
  </si>
  <si>
    <t>1 Apr (B)</t>
  </si>
  <si>
    <t xml:space="preserve"> Sold from July 2008 not for sale anymore</t>
  </si>
  <si>
    <t>Newly sold from July 2010</t>
  </si>
  <si>
    <t>- Basis (8 Mb/s down - 1  Mb/s up) no additional voice bundle</t>
  </si>
  <si>
    <t>- Extra (16 Mb/s down - 2 Mb/s up) no additional voice bundle</t>
  </si>
  <si>
    <t>- Premium (40 Mb/s down and 3 Mb/s up) no additional voice bundle</t>
  </si>
  <si>
    <t>- Mobile-only</t>
  </si>
  <si>
    <t>iBasis (international wholesale)</t>
  </si>
  <si>
    <t xml:space="preserve">YTD '10 </t>
  </si>
  <si>
    <t xml:space="preserve">Q3 '10 </t>
  </si>
  <si>
    <t>Q3%</t>
  </si>
  <si>
    <t>YTD '09</t>
  </si>
  <si>
    <t>Results and KPIs for the period ending 30 September 2010</t>
  </si>
  <si>
    <t>Bonds portfolio: Q3 2010</t>
  </si>
  <si>
    <t>XS0543354236</t>
  </si>
  <si>
    <t>Put event applicable in case of Change of Control as specified in GMTN prospectus 2010</t>
  </si>
  <si>
    <t>BNP Paribas                  
Credit Suisse                
Rabobank                    Deutsche Bank</t>
  </si>
  <si>
    <r>
      <t>Depreciation</t>
    </r>
    <r>
      <rPr>
        <vertAlign val="superscript"/>
        <sz val="9"/>
        <color indexed="8"/>
        <rFont val="KPN Sans"/>
        <family val="2"/>
      </rPr>
      <t>1</t>
    </r>
  </si>
  <si>
    <r>
      <t>Amortization</t>
    </r>
    <r>
      <rPr>
        <vertAlign val="superscript"/>
        <sz val="9"/>
        <color indexed="8"/>
        <rFont val="KPN Sans"/>
        <family val="2"/>
      </rPr>
      <t>1</t>
    </r>
  </si>
  <si>
    <r>
      <t xml:space="preserve">Earnings per share (non-diluted) </t>
    </r>
    <r>
      <rPr>
        <b/>
        <vertAlign val="superscript"/>
        <sz val="9"/>
        <rFont val="KPN Sans"/>
        <family val="2"/>
      </rPr>
      <t>2</t>
    </r>
  </si>
  <si>
    <r>
      <t xml:space="preserve">1 </t>
    </r>
    <r>
      <rPr>
        <sz val="9"/>
        <rFont val="KPN Sans"/>
        <family val="2"/>
      </rPr>
      <t>Including impairments, if any</t>
    </r>
  </si>
  <si>
    <r>
      <t xml:space="preserve">2 </t>
    </r>
    <r>
      <rPr>
        <sz val="9"/>
        <rFont val="KPN Sans"/>
        <family val="2"/>
      </rPr>
      <t>Calculated by deducting the year-to-date earnings per share of the preceding quarter from the year to date earnings per share of the current year</t>
    </r>
  </si>
  <si>
    <r>
      <t>Free cash flow</t>
    </r>
    <r>
      <rPr>
        <b/>
        <vertAlign val="superscript"/>
        <sz val="9"/>
        <rFont val="KPN Sans"/>
        <family val="2"/>
      </rPr>
      <t>1</t>
    </r>
  </si>
  <si>
    <r>
      <t xml:space="preserve">Net debt/ EBITDA </t>
    </r>
    <r>
      <rPr>
        <vertAlign val="superscript"/>
        <sz val="9"/>
        <color indexed="8"/>
        <rFont val="KPN Sans"/>
        <family val="2"/>
      </rPr>
      <t>2</t>
    </r>
  </si>
  <si>
    <r>
      <t xml:space="preserve">1 </t>
    </r>
    <r>
      <rPr>
        <sz val="9"/>
        <rFont val="KPN Sans"/>
        <family val="2"/>
      </rPr>
      <t xml:space="preserve">Net cash flow from operating activities plus proceeds from real estate minus Capex, excluding tax recapture at E-Plus </t>
    </r>
  </si>
  <si>
    <r>
      <t>Software</t>
    </r>
    <r>
      <rPr>
        <vertAlign val="superscript"/>
        <sz val="9"/>
        <color indexed="8"/>
        <rFont val="KPN Sans"/>
        <family val="2"/>
      </rPr>
      <t>1</t>
    </r>
  </si>
  <si>
    <r>
      <t>Other non-current assets</t>
    </r>
    <r>
      <rPr>
        <vertAlign val="superscript"/>
        <sz val="9"/>
        <color indexed="8"/>
        <rFont val="KPN Sans"/>
        <family val="2"/>
      </rPr>
      <t>2</t>
    </r>
  </si>
  <si>
    <r>
      <t>Group equity</t>
    </r>
    <r>
      <rPr>
        <vertAlign val="superscript"/>
        <sz val="9"/>
        <color indexed="8"/>
        <rFont val="KPN Sans"/>
        <family val="2"/>
      </rPr>
      <t>3</t>
    </r>
  </si>
  <si>
    <r>
      <t xml:space="preserve">1 </t>
    </r>
    <r>
      <rPr>
        <sz val="9"/>
        <color indexed="8"/>
        <rFont val="KPN Sans"/>
        <family val="2"/>
      </rPr>
      <t>Including development costs software</t>
    </r>
  </si>
  <si>
    <r>
      <t xml:space="preserve">2 </t>
    </r>
    <r>
      <rPr>
        <sz val="9"/>
        <color indexed="8"/>
        <rFont val="KPN Sans"/>
        <family val="2"/>
      </rPr>
      <t>Including deferred tax assets and assets held for sale</t>
    </r>
  </si>
  <si>
    <r>
      <t xml:space="preserve">3 </t>
    </r>
    <r>
      <rPr>
        <sz val="9"/>
        <rFont val="KPN Sans"/>
        <family val="2"/>
      </rPr>
      <t>Including minority interest</t>
    </r>
  </si>
  <si>
    <r>
      <t>Of which: Depreciation</t>
    </r>
    <r>
      <rPr>
        <b/>
        <vertAlign val="superscript"/>
        <sz val="9"/>
        <rFont val="KPN Sans"/>
        <family val="2"/>
      </rPr>
      <t>1</t>
    </r>
  </si>
  <si>
    <r>
      <t>Of which: Amortization</t>
    </r>
    <r>
      <rPr>
        <b/>
        <vertAlign val="superscript"/>
        <sz val="9"/>
        <rFont val="KPN Sans"/>
        <family val="2"/>
      </rPr>
      <t>1</t>
    </r>
  </si>
  <si>
    <r>
      <t>Free cash flow</t>
    </r>
    <r>
      <rPr>
        <b/>
        <sz val="9"/>
        <rFont val="Arial"/>
        <family val="0"/>
      </rPr>
      <t>²</t>
    </r>
  </si>
  <si>
    <r>
      <t xml:space="preserve">1 </t>
    </r>
    <r>
      <rPr>
        <sz val="9"/>
        <rFont val="KPN Sans"/>
        <family val="2"/>
      </rPr>
      <t>Including Property, Plant &amp; Equipment and software</t>
    </r>
  </si>
  <si>
    <r>
      <t>2</t>
    </r>
    <r>
      <rPr>
        <sz val="9"/>
        <rFont val="KPN Sans"/>
        <family val="2"/>
      </rPr>
      <t xml:space="preserve"> Defined as Net cash flow from operating activities plus proceeds from real estate minus Capex, excluding tax recapture at E-Plus</t>
    </r>
  </si>
  <si>
    <r>
      <t>Debt summary</t>
    </r>
    <r>
      <rPr>
        <b/>
        <vertAlign val="superscript"/>
        <sz val="9"/>
        <color indexed="9"/>
        <rFont val="KPN Sans"/>
        <family val="2"/>
      </rPr>
      <t>1</t>
    </r>
  </si>
  <si>
    <r>
      <t>Of which short-term</t>
    </r>
    <r>
      <rPr>
        <i/>
        <vertAlign val="superscript"/>
        <sz val="9"/>
        <color indexed="8"/>
        <rFont val="KPN Sans"/>
        <family val="2"/>
      </rPr>
      <t>2</t>
    </r>
  </si>
  <si>
    <r>
      <t xml:space="preserve">1 </t>
    </r>
    <r>
      <rPr>
        <sz val="9"/>
        <rFont val="KPN Sans"/>
        <family val="2"/>
      </rPr>
      <t>Book value of interest bearing financial liabilities plus the fair value of financial instruments related to these financial liabilities</t>
    </r>
  </si>
  <si>
    <r>
      <t>3</t>
    </r>
    <r>
      <rPr>
        <sz val="9"/>
        <rFont val="KPN Sans"/>
        <family val="2"/>
      </rPr>
      <t xml:space="preserve"> Excluding option agreements related to Reggefiber € 0.1bn </t>
    </r>
  </si>
  <si>
    <r>
      <t xml:space="preserve">Customers </t>
    </r>
    <r>
      <rPr>
        <sz val="9"/>
        <color indexed="8"/>
        <rFont val="KPN Sans"/>
        <family val="2"/>
      </rPr>
      <t>(* 1,000)</t>
    </r>
  </si>
  <si>
    <r>
      <t xml:space="preserve">Net adds </t>
    </r>
    <r>
      <rPr>
        <sz val="9"/>
        <color indexed="8"/>
        <rFont val="KPN Sans"/>
        <family val="2"/>
      </rPr>
      <t>(* 1,000)</t>
    </r>
  </si>
  <si>
    <r>
      <t xml:space="preserve">Total traffic </t>
    </r>
    <r>
      <rPr>
        <sz val="9"/>
        <color indexed="8"/>
        <rFont val="KPN Sans"/>
        <family val="2"/>
      </rPr>
      <t>(originating, terminating, in m)</t>
    </r>
  </si>
  <si>
    <r>
      <t xml:space="preserve">MoU blended </t>
    </r>
    <r>
      <rPr>
        <sz val="9"/>
        <color indexed="8"/>
        <rFont val="KPN Sans"/>
        <family val="2"/>
      </rPr>
      <t>(originating, terminating)</t>
    </r>
  </si>
  <si>
    <r>
      <t>Belgium</t>
    </r>
    <r>
      <rPr>
        <b/>
        <vertAlign val="superscript"/>
        <sz val="9"/>
        <color indexed="9"/>
        <rFont val="KPN Sans"/>
        <family val="2"/>
      </rPr>
      <t>1</t>
    </r>
  </si>
  <si>
    <r>
      <t>1</t>
    </r>
    <r>
      <rPr>
        <sz val="9"/>
        <rFont val="KPN Sans"/>
        <family val="2"/>
      </rPr>
      <t xml:space="preserve"> Relating to Mobile business only</t>
    </r>
  </si>
  <si>
    <r>
      <t>2</t>
    </r>
    <r>
      <rPr>
        <sz val="9"/>
        <rFont val="KPN Sans"/>
        <family val="2"/>
      </rPr>
      <t xml:space="preserve"> Management estimates</t>
    </r>
  </si>
  <si>
    <r>
      <t xml:space="preserve">Housing &amp; Hosting </t>
    </r>
    <r>
      <rPr>
        <sz val="9"/>
        <color indexed="8"/>
        <rFont val="KPN Sans"/>
        <family val="2"/>
      </rPr>
      <t>(* 1,000)</t>
    </r>
  </si>
  <si>
    <r>
      <t>- Housing services (# m</t>
    </r>
    <r>
      <rPr>
        <vertAlign val="superscript"/>
        <sz val="9"/>
        <color indexed="8"/>
        <rFont val="KPN Sans"/>
        <family val="2"/>
      </rPr>
      <t>2</t>
    </r>
    <r>
      <rPr>
        <sz val="9"/>
        <color indexed="8"/>
        <rFont val="KPN Sans"/>
        <family val="2"/>
      </rPr>
      <t>)</t>
    </r>
  </si>
  <si>
    <r>
      <t xml:space="preserve">Access services : Local Loop </t>
    </r>
    <r>
      <rPr>
        <sz val="9"/>
        <color indexed="8"/>
        <rFont val="KPN Sans"/>
        <family val="2"/>
      </rPr>
      <t>(*1,000)</t>
    </r>
  </si>
  <si>
    <r>
      <t>- MDF access lines</t>
    </r>
    <r>
      <rPr>
        <vertAlign val="superscript"/>
        <sz val="9"/>
        <color indexed="8"/>
        <rFont val="KPN Sans"/>
        <family val="2"/>
      </rPr>
      <t>1</t>
    </r>
  </si>
  <si>
    <r>
      <t>- of which line sharing</t>
    </r>
    <r>
      <rPr>
        <vertAlign val="superscript"/>
        <sz val="9"/>
        <color indexed="8"/>
        <rFont val="KPN Sans"/>
        <family val="2"/>
      </rPr>
      <t>2</t>
    </r>
  </si>
  <si>
    <r>
      <t>- Shared unbundled lines</t>
    </r>
    <r>
      <rPr>
        <vertAlign val="superscript"/>
        <sz val="9"/>
        <color indexed="8"/>
        <rFont val="KPN Sans"/>
        <family val="2"/>
      </rPr>
      <t>3</t>
    </r>
  </si>
  <si>
    <r>
      <t>- Fully unbundled lines</t>
    </r>
    <r>
      <rPr>
        <vertAlign val="superscript"/>
        <sz val="9"/>
        <color indexed="8"/>
        <rFont val="KPN Sans"/>
        <family val="2"/>
      </rPr>
      <t>4</t>
    </r>
  </si>
  <si>
    <r>
      <t xml:space="preserve">National traffic </t>
    </r>
    <r>
      <rPr>
        <sz val="9"/>
        <color indexed="8"/>
        <rFont val="KPN Sans"/>
        <family val="2"/>
      </rPr>
      <t>(in bn)</t>
    </r>
  </si>
  <si>
    <r>
      <t xml:space="preserve">1 </t>
    </r>
    <r>
      <rPr>
        <sz val="9"/>
        <rFont val="KPN Sans"/>
        <family val="2"/>
      </rPr>
      <t xml:space="preserve">Including Bitstream </t>
    </r>
  </si>
  <si>
    <r>
      <t xml:space="preserve">2 </t>
    </r>
    <r>
      <rPr>
        <sz val="9"/>
        <rFont val="KPN Sans"/>
        <family val="2"/>
      </rPr>
      <t>Includes KPN ADSL connections, line sharing other telcos and KPN Bitstream</t>
    </r>
  </si>
  <si>
    <r>
      <t xml:space="preserve">3 </t>
    </r>
    <r>
      <rPr>
        <sz val="9"/>
        <rFont val="KPN Sans"/>
        <family val="2"/>
      </rPr>
      <t>Line sharing -/- KPN ISP customers + KPN VoIP + KPN ADSL Only</t>
    </r>
  </si>
  <si>
    <r>
      <t xml:space="preserve">4 </t>
    </r>
    <r>
      <rPr>
        <sz val="9"/>
        <rFont val="KPN Sans"/>
        <family val="2"/>
      </rPr>
      <t>MDF access -/- line sharing -/- KPN VoIP -/- KPN ADSL Only</t>
    </r>
  </si>
  <si>
    <r>
      <t>Access Lines</t>
    </r>
    <r>
      <rPr>
        <sz val="9"/>
        <color indexed="8"/>
        <rFont val="KPN Sans"/>
        <family val="2"/>
      </rPr>
      <t xml:space="preserve"> (*1,000)</t>
    </r>
  </si>
  <si>
    <r>
      <t>- PSTN</t>
    </r>
    <r>
      <rPr>
        <vertAlign val="superscript"/>
        <sz val="9"/>
        <color indexed="8"/>
        <rFont val="KPN Sans"/>
        <family val="2"/>
      </rPr>
      <t>2</t>
    </r>
  </si>
  <si>
    <r>
      <t xml:space="preserve">Business DSL </t>
    </r>
    <r>
      <rPr>
        <sz val="9"/>
        <color indexed="8"/>
        <rFont val="KPN Sans"/>
        <family val="2"/>
      </rPr>
      <t>(*1,000)</t>
    </r>
  </si>
  <si>
    <r>
      <t>- Access</t>
    </r>
    <r>
      <rPr>
        <vertAlign val="superscript"/>
        <sz val="9"/>
        <color indexed="8"/>
        <rFont val="KPN Sans"/>
        <family val="2"/>
      </rPr>
      <t xml:space="preserve"> 3</t>
    </r>
  </si>
  <si>
    <r>
      <t xml:space="preserve">Traditional voice MoU </t>
    </r>
    <r>
      <rPr>
        <sz val="9"/>
        <color indexed="8"/>
        <rFont val="KPN Sans"/>
        <family val="2"/>
      </rPr>
      <t>(originating)</t>
    </r>
  </si>
  <si>
    <r>
      <t>Applications online</t>
    </r>
    <r>
      <rPr>
        <sz val="9"/>
        <color indexed="8"/>
        <rFont val="KPN Sans"/>
        <family val="2"/>
      </rPr>
      <t xml:space="preserve"> (*1,000)</t>
    </r>
  </si>
  <si>
    <r>
      <t xml:space="preserve">1 </t>
    </r>
    <r>
      <rPr>
        <sz val="9"/>
        <rFont val="KPN Sans"/>
        <family val="2"/>
      </rPr>
      <t xml:space="preserve">Market shares defined as share in traditional voice (including VoIP and internet dial-up), based on management estimates. </t>
    </r>
  </si>
  <si>
    <r>
      <t>2</t>
    </r>
    <r>
      <rPr>
        <sz val="9"/>
        <rFont val="KPN Sans"/>
        <family val="2"/>
      </rPr>
      <t xml:space="preserve"> For Q1; including 13k migration from Consumer segment</t>
    </r>
  </si>
  <si>
    <r>
      <t>3</t>
    </r>
    <r>
      <rPr>
        <sz val="9"/>
        <rFont val="KPN Sans"/>
        <family val="2"/>
      </rPr>
      <t xml:space="preserve"> Increase of ARPU in Q1 due to release of deferred connection fees in Q1 '10</t>
    </r>
  </si>
  <si>
    <r>
      <t xml:space="preserve">Service revenues </t>
    </r>
    <r>
      <rPr>
        <sz val="9"/>
        <color indexed="8"/>
        <rFont val="KPN Sans"/>
        <family val="2"/>
      </rPr>
      <t>(in m)</t>
    </r>
  </si>
  <si>
    <r>
      <t xml:space="preserve">MoU </t>
    </r>
    <r>
      <rPr>
        <sz val="9"/>
        <color indexed="8"/>
        <rFont val="KPN Sans"/>
        <family val="2"/>
      </rPr>
      <t>(originating, terminating)</t>
    </r>
  </si>
  <si>
    <r>
      <t>Traditional Network: leased lines</t>
    </r>
    <r>
      <rPr>
        <sz val="9"/>
        <color indexed="8"/>
        <rFont val="KPN Sans"/>
        <family val="2"/>
      </rPr>
      <t xml:space="preserve"> (* 1,000)</t>
    </r>
  </si>
  <si>
    <r>
      <t>E-VPN</t>
    </r>
    <r>
      <rPr>
        <b/>
        <vertAlign val="superscript"/>
        <sz val="9"/>
        <color indexed="8"/>
        <rFont val="KPN Sans"/>
        <family val="2"/>
      </rPr>
      <t>1</t>
    </r>
    <r>
      <rPr>
        <sz val="9"/>
        <color indexed="8"/>
        <rFont val="KPN Sans"/>
        <family val="2"/>
      </rPr>
      <t xml:space="preserve"> (* 1,000)</t>
    </r>
  </si>
  <si>
    <r>
      <t>IP-VPN</t>
    </r>
    <r>
      <rPr>
        <b/>
        <vertAlign val="superscript"/>
        <sz val="9"/>
        <color indexed="8"/>
        <rFont val="KPN Sans"/>
        <family val="2"/>
      </rPr>
      <t>2</t>
    </r>
    <r>
      <rPr>
        <sz val="9"/>
        <color indexed="8"/>
        <rFont val="KPN Sans"/>
        <family val="2"/>
      </rPr>
      <t xml:space="preserve"> (* 1,000) </t>
    </r>
  </si>
  <si>
    <r>
      <t>1</t>
    </r>
    <r>
      <rPr>
        <sz val="9"/>
        <rFont val="KPN Sans"/>
        <family val="2"/>
      </rPr>
      <t xml:space="preserve"> E-VPN changed into Ethernet-VPN; installed base rationalized, per Q1 '10 representing commercial installed base instead of technical installed base</t>
    </r>
  </si>
  <si>
    <r>
      <t>2</t>
    </r>
    <r>
      <rPr>
        <sz val="9"/>
        <rFont val="KPN Sans"/>
        <family val="2"/>
      </rPr>
      <t xml:space="preserve"> IP-VPN split up into managed and unmanaged; both customer bases representing number of connections</t>
    </r>
  </si>
  <si>
    <r>
      <t xml:space="preserve">- Broadband </t>
    </r>
    <r>
      <rPr>
        <vertAlign val="superscript"/>
        <sz val="9"/>
        <color indexed="8"/>
        <rFont val="KPN Sans"/>
        <family val="2"/>
      </rPr>
      <t>2</t>
    </r>
  </si>
  <si>
    <r>
      <t xml:space="preserve">- VoIP </t>
    </r>
    <r>
      <rPr>
        <vertAlign val="superscript"/>
        <sz val="9"/>
        <color indexed="8"/>
        <rFont val="KPN Sans"/>
        <family val="2"/>
      </rPr>
      <t>2</t>
    </r>
  </si>
  <si>
    <r>
      <t xml:space="preserve">- Voice - Traditional &amp; VoIP (traffic)   </t>
    </r>
    <r>
      <rPr>
        <vertAlign val="superscript"/>
        <sz val="9"/>
        <color indexed="8"/>
        <rFont val="KPN Sans"/>
        <family val="2"/>
      </rPr>
      <t>3</t>
    </r>
  </si>
  <si>
    <r>
      <t xml:space="preserve">- Traditional voice (traffic)  </t>
    </r>
    <r>
      <rPr>
        <vertAlign val="superscript"/>
        <sz val="9"/>
        <color indexed="8"/>
        <rFont val="KPN Sans"/>
        <family val="2"/>
      </rPr>
      <t>4</t>
    </r>
  </si>
  <si>
    <r>
      <t>- VoIP (subscribers)</t>
    </r>
    <r>
      <rPr>
        <vertAlign val="superscript"/>
        <sz val="9"/>
        <color indexed="8"/>
        <rFont val="KPN Sans"/>
        <family val="2"/>
      </rPr>
      <t xml:space="preserve">  2</t>
    </r>
  </si>
  <si>
    <r>
      <t xml:space="preserve">- Broadband - KPN ISP Retail (subscribers)  </t>
    </r>
    <r>
      <rPr>
        <vertAlign val="superscript"/>
        <sz val="9"/>
        <color indexed="8"/>
        <rFont val="KPN Sans"/>
        <family val="2"/>
      </rPr>
      <t>2</t>
    </r>
  </si>
  <si>
    <r>
      <t>- Traditional voice</t>
    </r>
    <r>
      <rPr>
        <vertAlign val="superscript"/>
        <sz val="9"/>
        <color indexed="8"/>
        <rFont val="KPN Sans"/>
        <family val="2"/>
      </rPr>
      <t xml:space="preserve">  5</t>
    </r>
  </si>
  <si>
    <r>
      <t xml:space="preserve">- VoIP (package broadband, voice) </t>
    </r>
    <r>
      <rPr>
        <vertAlign val="superscript"/>
        <sz val="9"/>
        <color indexed="8"/>
        <rFont val="KPN Sans"/>
        <family val="2"/>
      </rPr>
      <t>2</t>
    </r>
  </si>
  <si>
    <r>
      <t xml:space="preserve">Net line loss (*1,000) </t>
    </r>
    <r>
      <rPr>
        <b/>
        <vertAlign val="superscript"/>
        <sz val="9"/>
        <color indexed="8"/>
        <rFont val="KPN Sans"/>
        <family val="2"/>
      </rPr>
      <t>6</t>
    </r>
  </si>
  <si>
    <r>
      <t xml:space="preserve">Number of triple play packages </t>
    </r>
    <r>
      <rPr>
        <b/>
        <vertAlign val="superscript"/>
        <sz val="9"/>
        <color indexed="8"/>
        <rFont val="KPN Sans"/>
        <family val="2"/>
      </rPr>
      <t>2</t>
    </r>
    <r>
      <rPr>
        <b/>
        <sz val="9"/>
        <color indexed="8"/>
        <rFont val="KPN Sans"/>
        <family val="2"/>
      </rPr>
      <t xml:space="preserve"> </t>
    </r>
    <r>
      <rPr>
        <sz val="9"/>
        <color indexed="8"/>
        <rFont val="KPN Sans"/>
        <family val="2"/>
      </rPr>
      <t>(*1,000)</t>
    </r>
  </si>
  <si>
    <r>
      <t xml:space="preserve">Broadband ISP customers </t>
    </r>
    <r>
      <rPr>
        <b/>
        <vertAlign val="superscript"/>
        <sz val="9"/>
        <color indexed="8"/>
        <rFont val="KPN Sans"/>
        <family val="2"/>
      </rPr>
      <t>2</t>
    </r>
    <r>
      <rPr>
        <sz val="9"/>
        <color indexed="8"/>
        <rFont val="KPN Sans"/>
        <family val="2"/>
      </rPr>
      <t xml:space="preserve"> (*1,000)</t>
    </r>
  </si>
  <si>
    <r>
      <t xml:space="preserve">TV subscribers </t>
    </r>
    <r>
      <rPr>
        <b/>
        <vertAlign val="superscript"/>
        <sz val="9"/>
        <color indexed="8"/>
        <rFont val="KPN Sans"/>
        <family val="2"/>
      </rPr>
      <t>2</t>
    </r>
    <r>
      <rPr>
        <b/>
        <sz val="9"/>
        <color indexed="8"/>
        <rFont val="KPN Sans"/>
        <family val="2"/>
      </rPr>
      <t xml:space="preserve"> </t>
    </r>
    <r>
      <rPr>
        <sz val="9"/>
        <color indexed="8"/>
        <rFont val="KPN Sans"/>
        <family val="2"/>
      </rPr>
      <t>(*1,000)</t>
    </r>
  </si>
  <si>
    <r>
      <t xml:space="preserve">Fiber </t>
    </r>
    <r>
      <rPr>
        <sz val="9"/>
        <color indexed="8"/>
        <rFont val="KPN Sans"/>
        <family val="2"/>
      </rPr>
      <t>(*1,000)</t>
    </r>
  </si>
  <si>
    <r>
      <t xml:space="preserve">1 </t>
    </r>
    <r>
      <rPr>
        <sz val="9"/>
        <rFont val="KPN Sans"/>
        <family val="2"/>
      </rPr>
      <t>Based on management estimate</t>
    </r>
  </si>
  <si>
    <r>
      <t>2</t>
    </r>
    <r>
      <rPr>
        <sz val="9"/>
        <rFont val="KPN Sans"/>
        <family val="2"/>
      </rPr>
      <t xml:space="preserve"> Including fiber</t>
    </r>
  </si>
  <si>
    <r>
      <t>3</t>
    </r>
    <r>
      <rPr>
        <sz val="9"/>
        <rFont val="KPN Sans"/>
        <family val="2"/>
      </rPr>
      <t xml:space="preserve"> Market shares defined as share in total consumer voice (including VoIP), based on management estimates</t>
    </r>
  </si>
  <si>
    <r>
      <t>4</t>
    </r>
    <r>
      <rPr>
        <sz val="9"/>
        <rFont val="KPN Sans"/>
        <family val="2"/>
      </rPr>
      <t xml:space="preserve"> Market shares defined as share in traditional consumer voice (excluding VoIP), based on management estimates </t>
    </r>
  </si>
  <si>
    <r>
      <t>5</t>
    </r>
    <r>
      <rPr>
        <sz val="9"/>
        <rFont val="KPN Sans"/>
        <family val="2"/>
      </rPr>
      <t xml:space="preserve"> For Q1; net loss of 101k included 13k migration to Business segment</t>
    </r>
  </si>
  <si>
    <r>
      <t xml:space="preserve">6 </t>
    </r>
    <r>
      <rPr>
        <sz val="9"/>
        <rFont val="KPN Sans"/>
        <family val="2"/>
      </rPr>
      <t xml:space="preserve">Quarterly delta in PSTN/ISDN access lines + delta Consumer VoIP, ADSL Only and delta Consumer Fiber </t>
    </r>
  </si>
  <si>
    <r>
      <t>Customers</t>
    </r>
    <r>
      <rPr>
        <sz val="9"/>
        <rFont val="KPN Sans"/>
        <family val="2"/>
      </rPr>
      <t xml:space="preserve"> (* 1,000)</t>
    </r>
  </si>
  <si>
    <r>
      <t>Capex</t>
    </r>
    <r>
      <rPr>
        <b/>
        <sz val="9"/>
        <rFont val="Arial"/>
        <family val="0"/>
      </rPr>
      <t>¹ / Revenues</t>
    </r>
  </si>
  <si>
    <t>Total Capex / Revenues</t>
  </si>
  <si>
    <r>
      <t xml:space="preserve">4 </t>
    </r>
    <r>
      <rPr>
        <sz val="9"/>
        <rFont val="KPN Sans"/>
        <family val="2"/>
      </rPr>
      <t xml:space="preserve">Current liabilities include approximately € 0.2bn of non-netted cash balances per Q3 ’10 </t>
    </r>
  </si>
  <si>
    <r>
      <t xml:space="preserve">2 </t>
    </r>
    <r>
      <rPr>
        <sz val="9"/>
        <rFont val="KPN Sans"/>
        <family val="2"/>
      </rPr>
      <t>Clean-up of 140k in Q3 '10</t>
    </r>
  </si>
  <si>
    <r>
      <t>2</t>
    </r>
    <r>
      <rPr>
        <sz val="9"/>
        <rFont val="KPN Sans"/>
        <family val="2"/>
      </rPr>
      <t xml:space="preserve"> Current liabilities include approximately € 0.2bn of non-netted cash balances per Q3 ’10 </t>
    </r>
  </si>
  <si>
    <t>(A) + (C) + (D)</t>
  </si>
  <si>
    <t>1 Oct (D)</t>
  </si>
  <si>
    <r>
      <t xml:space="preserve">Global bond </t>
    </r>
    <r>
      <rPr>
        <b/>
        <vertAlign val="superscript"/>
        <sz val="8"/>
        <color indexed="8"/>
        <rFont val="KPN Sans"/>
        <family val="2"/>
      </rPr>
      <t>1</t>
    </r>
  </si>
  <si>
    <r>
      <t xml:space="preserve">1 </t>
    </r>
    <r>
      <rPr>
        <sz val="9"/>
        <color indexed="8"/>
        <rFont val="KPN Sans"/>
        <family val="2"/>
      </rPr>
      <t>Bond is repaid on 1 October with cash on balance</t>
    </r>
  </si>
  <si>
    <t>KPN The Netherlands: Getronics &amp; iBasis KPI's</t>
  </si>
  <si>
    <t>Wholesale &amp; Operations (national)</t>
  </si>
  <si>
    <r>
      <t>2</t>
    </r>
    <r>
      <rPr>
        <sz val="9"/>
        <rFont val="KPN Sans"/>
        <family val="2"/>
      </rPr>
      <t xml:space="preserve"> Service revenue figures retro-actively changed due to better insights</t>
    </r>
  </si>
  <si>
    <r>
      <t xml:space="preserve">- Service revenue </t>
    </r>
    <r>
      <rPr>
        <vertAlign val="superscript"/>
        <sz val="9"/>
        <color indexed="8"/>
        <rFont val="KPN Sans"/>
        <family val="2"/>
      </rPr>
      <t>2</t>
    </r>
    <r>
      <rPr>
        <sz val="9"/>
        <color indexed="8"/>
        <rFont val="KPN Sans"/>
        <family val="2"/>
      </rPr>
      <t xml:space="preserve"> </t>
    </r>
  </si>
  <si>
    <r>
      <t>1</t>
    </r>
    <r>
      <rPr>
        <sz val="9"/>
        <rFont val="KPN Sans"/>
        <family val="2"/>
      </rPr>
      <t xml:space="preserve"> Management estimates,</t>
    </r>
  </si>
  <si>
    <r>
      <t>- Prepaid</t>
    </r>
    <r>
      <rPr>
        <vertAlign val="superscript"/>
        <sz val="9"/>
        <color indexed="8"/>
        <rFont val="KPN Sans"/>
        <family val="2"/>
      </rPr>
      <t>3</t>
    </r>
  </si>
  <si>
    <t>Facts and figures Q3 2010 External</t>
  </si>
  <si>
    <t>&gt;100%</t>
  </si>
  <si>
    <t>&gt;500%</t>
  </si>
  <si>
    <t>&gt;200%</t>
  </si>
  <si>
    <t>n.m.</t>
  </si>
  <si>
    <t>&gt;1000%</t>
  </si>
  <si>
    <t>&gt;50%</t>
  </si>
  <si>
    <t>~55%</t>
  </si>
  <si>
    <t>&gt;80%</t>
  </si>
  <si>
    <t>~80%</t>
  </si>
  <si>
    <t>&gt;75%</t>
  </si>
  <si>
    <r>
      <t xml:space="preserve">Unbundling </t>
    </r>
    <r>
      <rPr>
        <sz val="9"/>
        <color indexed="8"/>
        <rFont val="KPN Sans"/>
        <family val="2"/>
      </rPr>
      <t>(estimates, m)</t>
    </r>
  </si>
  <si>
    <t>&gt;1,000%</t>
  </si>
  <si>
    <r>
      <t>1</t>
    </r>
    <r>
      <rPr>
        <sz val="8"/>
        <rFont val="KPN Sans"/>
        <family val="2"/>
      </rPr>
      <t xml:space="preserve"> As of Q2 '10 W&amp;O figures are reported excluding iBasis. The Q1 '10 revenue impact of iBasis is corrected in Q2 '10. YTD figures show the total W&amp;O impact excluding iBasis</t>
    </r>
  </si>
  <si>
    <r>
      <t xml:space="preserve">Wholesale &amp; Operations </t>
    </r>
    <r>
      <rPr>
        <vertAlign val="superscript"/>
        <sz val="9"/>
        <color indexed="8"/>
        <rFont val="KPN Sans"/>
        <family val="2"/>
      </rPr>
      <t>1</t>
    </r>
  </si>
  <si>
    <r>
      <t xml:space="preserve">- Prepaid </t>
    </r>
    <r>
      <rPr>
        <vertAlign val="superscript"/>
        <sz val="9"/>
        <color indexed="8"/>
        <rFont val="KPN Sans"/>
        <family val="2"/>
      </rPr>
      <t>1</t>
    </r>
  </si>
  <si>
    <r>
      <t>MoU</t>
    </r>
    <r>
      <rPr>
        <b/>
        <vertAlign val="superscript"/>
        <sz val="9"/>
        <color indexed="8"/>
        <rFont val="KPN Sans"/>
        <family val="2"/>
      </rPr>
      <t>2</t>
    </r>
    <r>
      <rPr>
        <b/>
        <sz val="9"/>
        <color indexed="8"/>
        <rFont val="KPN Sans"/>
        <family val="2"/>
      </rPr>
      <t xml:space="preserve"> </t>
    </r>
    <r>
      <rPr>
        <sz val="9"/>
        <color indexed="8"/>
        <rFont val="KPN Sans"/>
        <family val="2"/>
      </rPr>
      <t>(originating, terminating)</t>
    </r>
  </si>
  <si>
    <r>
      <t xml:space="preserve">1 </t>
    </r>
    <r>
      <rPr>
        <sz val="9"/>
        <rFont val="KPN Sans"/>
        <family val="2"/>
      </rPr>
      <t xml:space="preserve">Clean up of 130k subs in Q3 '10 and 280k subs in Q1 '10   </t>
    </r>
  </si>
  <si>
    <r>
      <t>2</t>
    </r>
    <r>
      <rPr>
        <sz val="9"/>
        <rFont val="KPN Sans"/>
        <family val="2"/>
      </rPr>
      <t xml:space="preserve"> MoU restated as data customers are now excluded</t>
    </r>
  </si>
  <si>
    <r>
      <t xml:space="preserve">- Postpaid </t>
    </r>
    <r>
      <rPr>
        <vertAlign val="superscript"/>
        <sz val="9"/>
        <color indexed="8"/>
        <rFont val="KPN Sans"/>
        <family val="2"/>
      </rPr>
      <t>1</t>
    </r>
  </si>
  <si>
    <r>
      <t xml:space="preserve">1 </t>
    </r>
    <r>
      <rPr>
        <sz val="9"/>
        <rFont val="KPN Sans"/>
        <family val="2"/>
      </rPr>
      <t>For Q3; including ~40k migration from Business segment</t>
    </r>
  </si>
  <si>
    <r>
      <t>Customers</t>
    </r>
    <r>
      <rPr>
        <sz val="9"/>
        <color indexed="8"/>
        <rFont val="KPN Sans"/>
        <family val="2"/>
      </rPr>
      <t xml:space="preserve"> (* 1,000) </t>
    </r>
    <r>
      <rPr>
        <vertAlign val="superscript"/>
        <sz val="9"/>
        <color indexed="8"/>
        <rFont val="KPN Sans"/>
        <family val="2"/>
      </rPr>
      <t>1</t>
    </r>
  </si>
  <si>
    <r>
      <t xml:space="preserve">1 </t>
    </r>
    <r>
      <rPr>
        <sz val="9"/>
        <rFont val="KPN Sans"/>
        <family val="2"/>
      </rPr>
      <t>For Q3; migration of 40k customers to Mobile wholesale NL</t>
    </r>
  </si>
  <si>
    <r>
      <t xml:space="preserve">2 </t>
    </r>
    <r>
      <rPr>
        <sz val="9"/>
        <rFont val="KPN Sans"/>
        <family val="2"/>
      </rPr>
      <t>Based on 12 month rolling average excluding book gains/losses, release of pension provisions and restructuring costs, all over € 20m</t>
    </r>
  </si>
  <si>
    <r>
      <t xml:space="preserve">Current liabilities </t>
    </r>
    <r>
      <rPr>
        <vertAlign val="superscript"/>
        <sz val="9"/>
        <color indexed="8"/>
        <rFont val="KPN Sans"/>
        <family val="2"/>
      </rPr>
      <t>2, 4</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</si>
</sst>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_);[Red]\(#,##0.0\)"/>
    <numFmt numFmtId="188" formatCode="[$-809]dd\ mmmm\ yyyy;@"/>
    <numFmt numFmtId="189" formatCode="_-* #,##0_-;_-* #,##0\-;_-* &quot;-&quot;??_-;_-@_-"/>
    <numFmt numFmtId="190" formatCode="[$€-2]\ #,##0"/>
    <numFmt numFmtId="191" formatCode="[$€-2]\ #,##0.00"/>
    <numFmt numFmtId="192" formatCode="#,##0.0"/>
    <numFmt numFmtId="193" formatCode="0.0"/>
    <numFmt numFmtId="194" formatCode="&quot;€&quot;\ #,##0_-"/>
    <numFmt numFmtId="195" formatCode="[$€-2]\ #,##0.00_);[Red]\([$€-2]\ #,##0.00\)"/>
    <numFmt numFmtId="196" formatCode="[$€-2]\ #,##0.0000_);[Red]\([$€-2]\ #,##0.0000\)"/>
    <numFmt numFmtId="197" formatCode="[$€-2]\ #,##0.000_);[Red]\([$€-2]\ #,##0.000\)"/>
    <numFmt numFmtId="198" formatCode="0.000%"/>
    <numFmt numFmtId="199" formatCode="#,##0.0;[Red]\-#,##0.0"/>
    <numFmt numFmtId="200" formatCode="[$€-413]\ #,##0_-;[Red][$€-413]\ #,##0\-"/>
    <numFmt numFmtId="201" formatCode="&quot;Yes&quot;;&quot;Yes&quot;;&quot;No&quot;"/>
    <numFmt numFmtId="202" formatCode="&quot;True&quot;;&quot;True&quot;;&quot;False&quot;"/>
    <numFmt numFmtId="203" formatCode="&quot;On&quot;;&quot;On&quot;;&quot;Off&quot;"/>
    <numFmt numFmtId="204" formatCode="#,##0.0_-;[Red]#,##0.0\-"/>
    <numFmt numFmtId="205" formatCode="#,##0_-;[Red]\(#,##0\)"/>
    <numFmt numFmtId="206" formatCode="#,##0.0_-;[Red]\(#,##0.0\)"/>
    <numFmt numFmtId="207" formatCode="#,##0.00_-;[Red]\(#,##0.00\)"/>
    <numFmt numFmtId="208" formatCode="&quot;€&quot;\ #,##0_-;[Red]\(&quot;€&quot;\ #,##0\)"/>
    <numFmt numFmtId="209" formatCode="_(* #,##0.0_);_(* \(#,##0.0\);_(* &quot;-&quot;??_);_(@_)"/>
    <numFmt numFmtId="210" formatCode="_(* #,##0_);_(* \(#,##0\);_(* &quot;-&quot;??_);_(@_)"/>
    <numFmt numFmtId="211" formatCode="[$-413]dddd\ d\ mmmm\ yyyy"/>
    <numFmt numFmtId="212" formatCode="#,##0.00_ ;[Red]\-#,##0.00\ "/>
    <numFmt numFmtId="213" formatCode="#,###\-_-;[Red]\(#,###\-\)"/>
    <numFmt numFmtId="214" formatCode="#,###\-_-;[Red]\(#,###\-\)_-"/>
    <numFmt numFmtId="215" formatCode="#,##0_-;[Red]\(#,##0\);\-"/>
    <numFmt numFmtId="216" formatCode="#,##0.0_-;[Red]\(#,##0.0\);\-"/>
    <numFmt numFmtId="217" formatCode="#,##0.00_-;[Red]\(#,##0.00\);\-"/>
    <numFmt numFmtId="218" formatCode="#,##0_-;[Red]\(#,##0\)\-\1"/>
    <numFmt numFmtId="219" formatCode="[$€-2]\ #,##0.00000_);[Red]\([$€-2]\ #,##0.00000\)"/>
  </numFmts>
  <fonts count="63">
    <font>
      <sz val="10"/>
      <name val="Arial"/>
      <family val="0"/>
    </font>
    <font>
      <sz val="10"/>
      <name val="KPN Sans"/>
      <family val="2"/>
    </font>
    <font>
      <sz val="8"/>
      <name val="KPN Sans"/>
      <family val="2"/>
    </font>
    <font>
      <b/>
      <sz val="12"/>
      <name val="KPN Sans"/>
      <family val="2"/>
    </font>
    <font>
      <b/>
      <sz val="12"/>
      <color indexed="8"/>
      <name val="KPN Sans"/>
      <family val="2"/>
    </font>
    <font>
      <sz val="10"/>
      <name val="KPN Arial"/>
      <family val="0"/>
    </font>
    <font>
      <b/>
      <sz val="10"/>
      <name val="KPN Sans"/>
      <family val="2"/>
    </font>
    <font>
      <b/>
      <sz val="10"/>
      <color indexed="8"/>
      <name val="KPN Sans"/>
      <family val="2"/>
    </font>
    <font>
      <sz val="10"/>
      <color indexed="8"/>
      <name val="KPN Sans"/>
      <family val="2"/>
    </font>
    <font>
      <sz val="8"/>
      <color indexed="8"/>
      <name val="KPN Sans"/>
      <family val="2"/>
    </font>
    <font>
      <b/>
      <sz val="8"/>
      <name val="KPN Sans"/>
      <family val="2"/>
    </font>
    <font>
      <b/>
      <sz val="8"/>
      <color indexed="8"/>
      <name val="KPN Sans"/>
      <family val="2"/>
    </font>
    <font>
      <sz val="8"/>
      <name val="Arial"/>
      <family val="0"/>
    </font>
    <font>
      <b/>
      <sz val="18"/>
      <name val="KPN Sans"/>
      <family val="2"/>
    </font>
    <font>
      <b/>
      <sz val="11"/>
      <name val="KPN Sans"/>
      <family val="2"/>
    </font>
    <font>
      <sz val="9"/>
      <name val="KPN Sans"/>
      <family val="2"/>
    </font>
    <font>
      <u val="single"/>
      <sz val="10"/>
      <color indexed="12"/>
      <name val="KPN Arial"/>
      <family val="0"/>
    </font>
    <font>
      <b/>
      <sz val="9"/>
      <color indexed="8"/>
      <name val="KPN Sans"/>
      <family val="2"/>
    </font>
    <font>
      <b/>
      <vertAlign val="superscript"/>
      <sz val="9"/>
      <color indexed="8"/>
      <name val="KPN Sans"/>
      <family val="2"/>
    </font>
    <font>
      <sz val="9"/>
      <color indexed="8"/>
      <name val="KPN Sans"/>
      <family val="2"/>
    </font>
    <font>
      <b/>
      <sz val="9"/>
      <name val="KPN Sans"/>
      <family val="2"/>
    </font>
    <font>
      <vertAlign val="superscript"/>
      <sz val="8"/>
      <name val="KPN Sans"/>
      <family val="2"/>
    </font>
    <font>
      <vertAlign val="superscript"/>
      <sz val="9"/>
      <color indexed="8"/>
      <name val="KPN Sans"/>
      <family val="2"/>
    </font>
    <font>
      <u val="single"/>
      <sz val="10"/>
      <color indexed="36"/>
      <name val="Arial"/>
      <family val="0"/>
    </font>
    <font>
      <b/>
      <i/>
      <sz val="9"/>
      <color indexed="8"/>
      <name val="KPN Sans"/>
      <family val="2"/>
    </font>
    <font>
      <b/>
      <sz val="10"/>
      <color indexed="9"/>
      <name val="KPN Sans"/>
      <family val="2"/>
    </font>
    <font>
      <sz val="10"/>
      <color indexed="8"/>
      <name val="MS Sans Serif"/>
      <family val="0"/>
    </font>
    <font>
      <sz val="10"/>
      <name val="Helv"/>
      <family val="0"/>
    </font>
    <font>
      <b/>
      <i/>
      <sz val="8"/>
      <name val="KPN Sans"/>
      <family val="2"/>
    </font>
    <font>
      <b/>
      <u val="single"/>
      <sz val="8"/>
      <name val="KPN Sans"/>
      <family val="2"/>
    </font>
    <font>
      <u val="single"/>
      <sz val="10"/>
      <color indexed="12"/>
      <name val="KPN Sans"/>
      <family val="2"/>
    </font>
    <font>
      <b/>
      <sz val="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KPN Sans"/>
      <family val="2"/>
    </font>
    <font>
      <b/>
      <sz val="9"/>
      <color indexed="10"/>
      <name val="KPN Sans"/>
      <family val="2"/>
    </font>
    <font>
      <b/>
      <vertAlign val="superscript"/>
      <sz val="9"/>
      <name val="KPN Sans"/>
      <family val="2"/>
    </font>
    <font>
      <vertAlign val="superscript"/>
      <sz val="9"/>
      <name val="KPN Sans"/>
      <family val="2"/>
    </font>
    <font>
      <i/>
      <sz val="9"/>
      <name val="KPN Sans"/>
      <family val="2"/>
    </font>
    <font>
      <i/>
      <sz val="9"/>
      <color indexed="8"/>
      <name val="KPN Sans"/>
      <family val="2"/>
    </font>
    <font>
      <b/>
      <sz val="9"/>
      <color indexed="13"/>
      <name val="KPN Sans"/>
      <family val="2"/>
    </font>
    <font>
      <vertAlign val="superscript"/>
      <sz val="9"/>
      <color indexed="9"/>
      <name val="KPN Sans"/>
      <family val="2"/>
    </font>
    <font>
      <b/>
      <sz val="9"/>
      <color indexed="12"/>
      <name val="KPN Sans"/>
      <family val="2"/>
    </font>
    <font>
      <sz val="9"/>
      <name val="Arial"/>
      <family val="2"/>
    </font>
    <font>
      <b/>
      <i/>
      <sz val="9"/>
      <name val="KPN Sans"/>
      <family val="2"/>
    </font>
    <font>
      <b/>
      <vertAlign val="superscript"/>
      <sz val="9"/>
      <color indexed="9"/>
      <name val="KPN Sans"/>
      <family val="2"/>
    </font>
    <font>
      <i/>
      <vertAlign val="superscript"/>
      <sz val="9"/>
      <color indexed="8"/>
      <name val="KPN Sans"/>
      <family val="2"/>
    </font>
    <font>
      <b/>
      <vertAlign val="superscript"/>
      <sz val="8"/>
      <color indexed="8"/>
      <name val="KPN Sans"/>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48"/>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style="thin">
        <color indexed="10"/>
      </left>
      <right style="thin">
        <color indexed="10"/>
      </right>
      <top style="thin">
        <color indexed="10"/>
      </top>
      <bottom style="thin">
        <color indexed="10"/>
      </bottom>
    </border>
    <border>
      <left>
        <color indexed="63"/>
      </left>
      <right style="thin">
        <color indexed="23"/>
      </right>
      <top style="thin">
        <color indexed="23"/>
      </top>
      <bottom style="thin">
        <color indexed="9"/>
      </bottom>
    </border>
    <border>
      <left>
        <color indexed="63"/>
      </left>
      <right>
        <color indexed="63"/>
      </right>
      <top style="thin">
        <color indexed="23"/>
      </top>
      <bottom style="thin">
        <color indexed="9"/>
      </bottom>
    </border>
    <border>
      <left>
        <color indexed="63"/>
      </left>
      <right style="thin">
        <color indexed="9"/>
      </right>
      <top style="thin">
        <color indexed="23"/>
      </top>
      <bottom style="thin">
        <color indexed="9"/>
      </bottom>
    </border>
    <border>
      <left style="thin">
        <color indexed="23"/>
      </left>
      <right>
        <color indexed="63"/>
      </right>
      <top style="thin">
        <color indexed="23"/>
      </top>
      <bottom style="thin">
        <color indexed="9"/>
      </bottom>
    </border>
    <border>
      <left>
        <color indexed="63"/>
      </left>
      <right style="thin">
        <color indexed="9"/>
      </right>
      <top style="thin">
        <color indexed="23"/>
      </top>
      <bottom>
        <color indexed="63"/>
      </bottom>
    </border>
    <border>
      <left>
        <color indexed="63"/>
      </left>
      <right style="thin">
        <color indexed="9"/>
      </right>
      <top style="thin">
        <color indexed="23"/>
      </top>
      <bottom style="thin">
        <color indexed="23"/>
      </bottom>
    </border>
    <border>
      <left>
        <color indexed="63"/>
      </left>
      <right style="thin">
        <color indexed="23"/>
      </right>
      <top style="thin">
        <color indexed="23"/>
      </top>
      <bottom>
        <color indexed="63"/>
      </bottom>
    </border>
    <border>
      <left>
        <color indexed="63"/>
      </left>
      <right style="thin">
        <color indexed="23"/>
      </right>
      <top style="thin">
        <color indexed="23"/>
      </top>
      <bottom style="thin">
        <color indexed="23"/>
      </bottom>
    </border>
    <border>
      <left>
        <color indexed="63"/>
      </left>
      <right style="thin">
        <color indexed="22"/>
      </right>
      <top>
        <color indexed="63"/>
      </top>
      <bottom>
        <color indexed="63"/>
      </bottom>
    </border>
    <border>
      <left style="thin">
        <color indexed="22"/>
      </left>
      <right>
        <color indexed="63"/>
      </right>
      <top style="thin">
        <color indexed="23"/>
      </top>
      <bottom style="thin">
        <color indexed="9"/>
      </bottom>
    </border>
    <border>
      <left>
        <color indexed="63"/>
      </left>
      <right style="thin">
        <color indexed="23"/>
      </right>
      <top>
        <color indexed="63"/>
      </top>
      <bottom>
        <color indexed="63"/>
      </bottom>
    </border>
    <border>
      <left style="thin">
        <color indexed="10"/>
      </left>
      <right style="thin">
        <color indexed="10"/>
      </right>
      <top>
        <color indexed="63"/>
      </top>
      <bottom style="thin">
        <color indexed="10"/>
      </bottom>
    </border>
    <border>
      <left>
        <color indexed="63"/>
      </left>
      <right style="thin">
        <color indexed="10"/>
      </right>
      <top>
        <color indexed="63"/>
      </top>
      <bottom>
        <color indexed="63"/>
      </bottom>
    </border>
    <border>
      <left>
        <color indexed="63"/>
      </left>
      <right>
        <color indexed="63"/>
      </right>
      <top style="thin">
        <color indexed="10"/>
      </top>
      <bottom style="thin">
        <color indexed="23"/>
      </bottom>
    </border>
    <border>
      <left style="thin">
        <color indexed="2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color indexed="63"/>
      </bottom>
    </border>
    <border>
      <left style="thin">
        <color indexed="10"/>
      </left>
      <right>
        <color indexed="63"/>
      </right>
      <top>
        <color indexed="63"/>
      </top>
      <bottom>
        <color indexed="63"/>
      </bottom>
    </border>
  </borders>
  <cellStyleXfs count="77">
    <xf numFmtId="0" fontId="0" fillId="0" borderId="0" applyNumberFormat="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6"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0" borderId="0" applyNumberFormat="0" applyFill="0" applyBorder="0" applyAlignment="0" applyProtection="0"/>
    <xf numFmtId="0" fontId="23"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0" fontId="5" fillId="0" borderId="0">
      <alignment/>
      <protection/>
    </xf>
    <xf numFmtId="0" fontId="26"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23" borderId="7" applyNumberFormat="0" applyFont="0" applyAlignment="0" applyProtection="0"/>
    <xf numFmtId="0" fontId="45" fillId="20" borderId="8" applyNumberFormat="0" applyAlignment="0" applyProtection="0"/>
    <xf numFmtId="9" fontId="0" fillId="0" borderId="0" applyFont="0" applyFill="0" applyBorder="0" applyAlignment="0" applyProtection="0"/>
    <xf numFmtId="0" fontId="27" fillId="0" borderId="0" applyFill="0">
      <alignment/>
      <protection/>
    </xf>
    <xf numFmtId="0" fontId="5" fillId="0" borderId="0">
      <alignment/>
      <protection/>
    </xf>
    <xf numFmtId="0" fontId="0" fillId="0" borderId="0">
      <alignment/>
      <protection/>
    </xf>
    <xf numFmtId="0" fontId="5"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36">
    <xf numFmtId="0" fontId="0" fillId="0" borderId="0" xfId="0" applyAlignment="1">
      <alignment/>
    </xf>
    <xf numFmtId="38" fontId="2" fillId="20" borderId="0" xfId="0" applyNumberFormat="1" applyFont="1" applyFill="1" applyBorder="1" applyAlignment="1" applyProtection="1">
      <alignment/>
      <protection/>
    </xf>
    <xf numFmtId="38" fontId="1" fillId="24" borderId="0" xfId="0" applyNumberFormat="1" applyFont="1" applyFill="1" applyAlignment="1" applyProtection="1">
      <alignment/>
      <protection/>
    </xf>
    <xf numFmtId="0" fontId="1" fillId="25" borderId="0" xfId="0" applyFont="1" applyFill="1" applyAlignment="1" applyProtection="1">
      <alignment/>
      <protection/>
    </xf>
    <xf numFmtId="38" fontId="1" fillId="25" borderId="0" xfId="0" applyNumberFormat="1" applyFont="1" applyFill="1" applyAlignment="1" applyProtection="1">
      <alignment/>
      <protection/>
    </xf>
    <xf numFmtId="38" fontId="2" fillId="25" borderId="0" xfId="0" applyNumberFormat="1" applyFont="1" applyFill="1" applyAlignment="1" applyProtection="1">
      <alignment/>
      <protection/>
    </xf>
    <xf numFmtId="186" fontId="2" fillId="25" borderId="0" xfId="0" applyNumberFormat="1" applyFont="1" applyFill="1" applyAlignment="1" applyProtection="1">
      <alignment/>
      <protection/>
    </xf>
    <xf numFmtId="9" fontId="2" fillId="25" borderId="0" xfId="0" applyNumberFormat="1" applyFont="1" applyFill="1" applyAlignment="1" applyProtection="1">
      <alignment/>
      <protection/>
    </xf>
    <xf numFmtId="0" fontId="3" fillId="25" borderId="0" xfId="0" applyFont="1" applyFill="1" applyAlignment="1" applyProtection="1">
      <alignment/>
      <protection/>
    </xf>
    <xf numFmtId="188" fontId="1" fillId="24" borderId="0" xfId="0" applyNumberFormat="1" applyFont="1" applyFill="1" applyAlignment="1" applyProtection="1" quotePrefix="1">
      <alignment/>
      <protection/>
    </xf>
    <xf numFmtId="38" fontId="13" fillId="24" borderId="0" xfId="0" applyNumberFormat="1" applyFont="1" applyFill="1" applyAlignment="1" applyProtection="1">
      <alignment/>
      <protection/>
    </xf>
    <xf numFmtId="38" fontId="6" fillId="24" borderId="0" xfId="0" applyNumberFormat="1" applyFont="1" applyFill="1" applyAlignment="1" applyProtection="1">
      <alignment/>
      <protection/>
    </xf>
    <xf numFmtId="38" fontId="1" fillId="24" borderId="0" xfId="0" applyNumberFormat="1" applyFont="1" applyFill="1" applyAlignment="1" applyProtection="1">
      <alignment vertical="center"/>
      <protection/>
    </xf>
    <xf numFmtId="0" fontId="6" fillId="25" borderId="0" xfId="0" applyFont="1" applyFill="1" applyAlignment="1" applyProtection="1">
      <alignment/>
      <protection/>
    </xf>
    <xf numFmtId="38" fontId="15" fillId="24" borderId="0" xfId="0" applyNumberFormat="1" applyFont="1" applyFill="1" applyAlignment="1" applyProtection="1">
      <alignment/>
      <protection/>
    </xf>
    <xf numFmtId="0" fontId="17" fillId="26" borderId="0" xfId="64" applyNumberFormat="1" applyFont="1" applyFill="1" applyBorder="1" applyAlignment="1" applyProtection="1">
      <alignment horizontal="center"/>
      <protection/>
    </xf>
    <xf numFmtId="0" fontId="17" fillId="26" borderId="0" xfId="71" applyFont="1" applyFill="1" applyBorder="1" applyAlignment="1" applyProtection="1">
      <alignment/>
      <protection/>
    </xf>
    <xf numFmtId="9" fontId="19" fillId="26" borderId="0" xfId="71" applyNumberFormat="1" applyFont="1" applyFill="1" applyBorder="1" applyAlignment="1" applyProtection="1">
      <alignment/>
      <protection/>
    </xf>
    <xf numFmtId="0" fontId="17" fillId="26" borderId="0" xfId="71" applyNumberFormat="1" applyFont="1" applyFill="1" applyBorder="1" applyAlignment="1" applyProtection="1">
      <alignment/>
      <protection/>
    </xf>
    <xf numFmtId="0" fontId="17" fillId="26" borderId="0" xfId="63" applyNumberFormat="1" applyFont="1" applyFill="1" applyBorder="1" applyAlignment="1" applyProtection="1">
      <alignment horizontal="center"/>
      <protection/>
    </xf>
    <xf numFmtId="0" fontId="19" fillId="26" borderId="0" xfId="71" applyFont="1" applyFill="1" applyBorder="1" applyAlignment="1" applyProtection="1">
      <alignment/>
      <protection/>
    </xf>
    <xf numFmtId="0" fontId="17" fillId="26" borderId="0" xfId="62" applyNumberFormat="1" applyFont="1" applyFill="1" applyBorder="1" applyAlignment="1" applyProtection="1">
      <alignment horizontal="center"/>
      <protection/>
    </xf>
    <xf numFmtId="3" fontId="17" fillId="26" borderId="10" xfId="71" applyNumberFormat="1" applyFont="1" applyFill="1" applyBorder="1" applyAlignment="1" applyProtection="1">
      <alignment/>
      <protection/>
    </xf>
    <xf numFmtId="3" fontId="17" fillId="27" borderId="10" xfId="71" applyNumberFormat="1" applyFont="1" applyFill="1" applyBorder="1" applyAlignment="1" applyProtection="1">
      <alignment/>
      <protection/>
    </xf>
    <xf numFmtId="49" fontId="15" fillId="25" borderId="0" xfId="63" applyNumberFormat="1" applyFont="1" applyFill="1" applyProtection="1">
      <alignment/>
      <protection/>
    </xf>
    <xf numFmtId="0" fontId="1" fillId="24" borderId="0" xfId="0" applyFont="1" applyFill="1" applyAlignment="1" applyProtection="1">
      <alignment horizontal="left"/>
      <protection/>
    </xf>
    <xf numFmtId="0" fontId="14" fillId="24" borderId="0" xfId="0" applyFont="1" applyFill="1" applyAlignment="1" applyProtection="1">
      <alignment horizontal="left"/>
      <protection/>
    </xf>
    <xf numFmtId="0" fontId="1" fillId="0" borderId="0" xfId="0" applyFont="1" applyAlignment="1">
      <alignment/>
    </xf>
    <xf numFmtId="0" fontId="1" fillId="24" borderId="0" xfId="0" applyFont="1" applyFill="1" applyAlignment="1">
      <alignment/>
    </xf>
    <xf numFmtId="0" fontId="21" fillId="24" borderId="0" xfId="0" applyFont="1" applyFill="1" applyAlignment="1">
      <alignment/>
    </xf>
    <xf numFmtId="0" fontId="2" fillId="24" borderId="0" xfId="0" applyFont="1" applyFill="1" applyAlignment="1">
      <alignment/>
    </xf>
    <xf numFmtId="0" fontId="24" fillId="24" borderId="0" xfId="0" applyFont="1" applyFill="1" applyAlignment="1" applyProtection="1">
      <alignment/>
      <protection/>
    </xf>
    <xf numFmtId="0" fontId="15" fillId="24" borderId="0" xfId="0" applyFont="1" applyFill="1" applyAlignment="1" applyProtection="1">
      <alignment/>
      <protection/>
    </xf>
    <xf numFmtId="0" fontId="19" fillId="24" borderId="0" xfId="0" applyFont="1" applyFill="1" applyAlignment="1" applyProtection="1">
      <alignment/>
      <protection/>
    </xf>
    <xf numFmtId="0" fontId="8" fillId="24" borderId="0" xfId="0" applyFont="1" applyFill="1" applyAlignment="1" applyProtection="1">
      <alignment/>
      <protection/>
    </xf>
    <xf numFmtId="3" fontId="17" fillId="27" borderId="0" xfId="71" applyNumberFormat="1" applyFont="1" applyFill="1" applyBorder="1" applyAlignment="1" applyProtection="1">
      <alignment/>
      <protection/>
    </xf>
    <xf numFmtId="3" fontId="17" fillId="26" borderId="0" xfId="71" applyNumberFormat="1" applyFont="1" applyFill="1" applyBorder="1" applyAlignment="1" applyProtection="1">
      <alignment/>
      <protection/>
    </xf>
    <xf numFmtId="38" fontId="20" fillId="20" borderId="0" xfId="62" applyNumberFormat="1" applyFont="1" applyFill="1" applyBorder="1" applyProtection="1">
      <alignment/>
      <protection/>
    </xf>
    <xf numFmtId="3" fontId="17" fillId="28" borderId="10" xfId="71" applyNumberFormat="1" applyFont="1" applyFill="1" applyBorder="1" applyAlignment="1" applyProtection="1">
      <alignment/>
      <protection/>
    </xf>
    <xf numFmtId="3" fontId="17" fillId="28" borderId="0" xfId="71" applyNumberFormat="1" applyFont="1" applyFill="1" applyBorder="1" applyAlignment="1" applyProtection="1">
      <alignment/>
      <protection/>
    </xf>
    <xf numFmtId="3" fontId="17" fillId="26" borderId="0" xfId="63" applyNumberFormat="1" applyFont="1" applyFill="1" applyBorder="1" applyAlignment="1" applyProtection="1">
      <alignment horizontal="center"/>
      <protection/>
    </xf>
    <xf numFmtId="0" fontId="17" fillId="26" borderId="0" xfId="66" applyNumberFormat="1" applyFont="1" applyFill="1" applyBorder="1" applyAlignment="1" applyProtection="1">
      <alignment horizontal="center"/>
      <protection/>
    </xf>
    <xf numFmtId="186" fontId="17" fillId="28" borderId="10" xfId="69" applyNumberFormat="1" applyFont="1" applyFill="1" applyBorder="1" applyAlignment="1" applyProtection="1">
      <alignment/>
      <protection/>
    </xf>
    <xf numFmtId="0" fontId="1" fillId="25" borderId="0" xfId="72" applyFont="1" applyFill="1">
      <alignment/>
      <protection/>
    </xf>
    <xf numFmtId="38" fontId="1" fillId="25" borderId="0" xfId="72" applyNumberFormat="1" applyFont="1" applyFill="1">
      <alignment/>
      <protection/>
    </xf>
    <xf numFmtId="38" fontId="2" fillId="25" borderId="0" xfId="72" applyNumberFormat="1" applyFont="1" applyFill="1">
      <alignment/>
      <protection/>
    </xf>
    <xf numFmtId="9" fontId="2" fillId="25" borderId="0" xfId="72" applyNumberFormat="1" applyFont="1" applyFill="1">
      <alignment/>
      <protection/>
    </xf>
    <xf numFmtId="0" fontId="2" fillId="20" borderId="0" xfId="0" applyFont="1" applyFill="1" applyAlignment="1">
      <alignment/>
    </xf>
    <xf numFmtId="0" fontId="4" fillId="26" borderId="0" xfId="72" applyNumberFormat="1" applyFont="1" applyFill="1" applyBorder="1" applyAlignment="1">
      <alignment horizontal="center"/>
      <protection/>
    </xf>
    <xf numFmtId="0" fontId="25" fillId="17" borderId="11" xfId="71" applyFont="1" applyFill="1" applyBorder="1" applyAlignment="1" applyProtection="1">
      <alignment horizontal="left" wrapText="1"/>
      <protection/>
    </xf>
    <xf numFmtId="0" fontId="7" fillId="26" borderId="0" xfId="72" applyNumberFormat="1" applyFont="1" applyFill="1" applyBorder="1" applyAlignment="1">
      <alignment horizontal="center"/>
      <protection/>
    </xf>
    <xf numFmtId="9" fontId="7" fillId="26" borderId="0" xfId="72" applyNumberFormat="1" applyFont="1" applyFill="1" applyBorder="1" applyAlignment="1">
      <alignment horizontal="center"/>
      <protection/>
    </xf>
    <xf numFmtId="38" fontId="1" fillId="20" borderId="0" xfId="72" applyNumberFormat="1" applyFont="1" applyFill="1">
      <alignment/>
      <protection/>
    </xf>
    <xf numFmtId="38" fontId="2" fillId="20" borderId="11" xfId="0" applyNumberFormat="1" applyFont="1" applyFill="1" applyBorder="1" applyAlignment="1" applyProtection="1">
      <alignment/>
      <protection/>
    </xf>
    <xf numFmtId="9" fontId="2" fillId="20" borderId="0" xfId="72" applyNumberFormat="1" applyFont="1" applyFill="1">
      <alignment/>
      <protection/>
    </xf>
    <xf numFmtId="38" fontId="2" fillId="20" borderId="0" xfId="72" applyNumberFormat="1" applyFont="1" applyFill="1">
      <alignment/>
      <protection/>
    </xf>
    <xf numFmtId="38" fontId="10" fillId="20" borderId="0" xfId="72" applyNumberFormat="1" applyFont="1" applyFill="1" applyAlignment="1" quotePrefix="1">
      <alignment horizontal="center"/>
      <protection/>
    </xf>
    <xf numFmtId="38" fontId="6" fillId="20" borderId="0" xfId="72" applyNumberFormat="1" applyFont="1" applyFill="1">
      <alignment/>
      <protection/>
    </xf>
    <xf numFmtId="38" fontId="11" fillId="26" borderId="0" xfId="72" applyNumberFormat="1" applyFont="1" applyFill="1" applyBorder="1" applyAlignment="1">
      <alignment horizontal="left"/>
      <protection/>
    </xf>
    <xf numFmtId="38" fontId="11" fillId="26" borderId="0" xfId="72" applyNumberFormat="1" applyFont="1" applyFill="1" applyBorder="1" applyAlignment="1">
      <alignment horizontal="right"/>
      <protection/>
    </xf>
    <xf numFmtId="9" fontId="10" fillId="20" borderId="0" xfId="72" applyNumberFormat="1" applyFont="1" applyFill="1" applyAlignment="1">
      <alignment horizontal="right"/>
      <protection/>
    </xf>
    <xf numFmtId="38" fontId="8" fillId="26" borderId="0" xfId="72" applyNumberFormat="1" applyFont="1" applyFill="1" applyBorder="1" applyAlignment="1">
      <alignment/>
      <protection/>
    </xf>
    <xf numFmtId="38" fontId="9" fillId="26" borderId="0" xfId="72" applyNumberFormat="1" applyFont="1" applyFill="1" applyBorder="1" applyAlignment="1" quotePrefix="1">
      <alignment horizontal="left"/>
      <protection/>
    </xf>
    <xf numFmtId="9" fontId="9" fillId="26" borderId="12" xfId="69" applyFont="1" applyFill="1" applyBorder="1" applyAlignment="1">
      <alignment/>
    </xf>
    <xf numFmtId="195" fontId="9" fillId="26" borderId="13" xfId="72" applyNumberFormat="1" applyFont="1" applyFill="1" applyBorder="1" applyAlignment="1">
      <alignment/>
      <protection/>
    </xf>
    <xf numFmtId="9" fontId="9" fillId="26" borderId="14" xfId="69" applyNumberFormat="1" applyFont="1" applyFill="1" applyBorder="1" applyAlignment="1">
      <alignment/>
    </xf>
    <xf numFmtId="9" fontId="9" fillId="26" borderId="0" xfId="69" applyFont="1" applyFill="1" applyBorder="1" applyAlignment="1">
      <alignment/>
    </xf>
    <xf numFmtId="195" fontId="9" fillId="26" borderId="0" xfId="72" applyNumberFormat="1" applyFont="1" applyFill="1" applyBorder="1" applyAlignment="1">
      <alignment/>
      <protection/>
    </xf>
    <xf numFmtId="186" fontId="9" fillId="26" borderId="0" xfId="69" applyNumberFormat="1" applyFont="1" applyFill="1" applyBorder="1" applyAlignment="1">
      <alignment/>
    </xf>
    <xf numFmtId="9" fontId="9" fillId="26" borderId="0" xfId="69" applyNumberFormat="1" applyFont="1" applyFill="1" applyBorder="1" applyAlignment="1">
      <alignment/>
    </xf>
    <xf numFmtId="0" fontId="10" fillId="20" borderId="0" xfId="0" applyFont="1" applyFill="1" applyAlignment="1">
      <alignment horizontal="right"/>
    </xf>
    <xf numFmtId="9" fontId="2" fillId="20" borderId="0" xfId="0" applyNumberFormat="1" applyFont="1" applyFill="1" applyAlignment="1">
      <alignment/>
    </xf>
    <xf numFmtId="9" fontId="9" fillId="26" borderId="0" xfId="72" applyNumberFormat="1" applyFont="1" applyFill="1" applyBorder="1" applyAlignment="1">
      <alignment/>
      <protection/>
    </xf>
    <xf numFmtId="9" fontId="11" fillId="26" borderId="0" xfId="72" applyNumberFormat="1" applyFont="1" applyFill="1" applyBorder="1" applyAlignment="1">
      <alignment horizontal="right"/>
      <protection/>
    </xf>
    <xf numFmtId="38" fontId="9" fillId="26" borderId="0" xfId="72" applyNumberFormat="1" applyFont="1" applyFill="1" applyBorder="1" applyAlignment="1">
      <alignment horizontal="left"/>
      <protection/>
    </xf>
    <xf numFmtId="196" fontId="9" fillId="26" borderId="13" xfId="72" applyNumberFormat="1" applyFont="1" applyFill="1" applyBorder="1" applyAlignment="1">
      <alignment/>
      <protection/>
    </xf>
    <xf numFmtId="38" fontId="10" fillId="20" borderId="0" xfId="72" applyNumberFormat="1" applyFont="1" applyFill="1">
      <alignment/>
      <protection/>
    </xf>
    <xf numFmtId="9" fontId="10" fillId="20" borderId="0" xfId="72" applyNumberFormat="1" applyFont="1" applyFill="1" applyBorder="1" applyAlignment="1">
      <alignment horizontal="right"/>
      <protection/>
    </xf>
    <xf numFmtId="9" fontId="9" fillId="26" borderId="12" xfId="69" applyNumberFormat="1" applyFont="1" applyFill="1" applyBorder="1" applyAlignment="1">
      <alignment/>
    </xf>
    <xf numFmtId="38" fontId="10" fillId="20" borderId="0" xfId="72" applyNumberFormat="1" applyFont="1" applyFill="1" applyBorder="1" applyAlignment="1">
      <alignment horizontal="right"/>
      <protection/>
    </xf>
    <xf numFmtId="9" fontId="2" fillId="20" borderId="0" xfId="72" applyNumberFormat="1" applyFont="1" applyFill="1" applyBorder="1" applyAlignment="1">
      <alignment horizontal="right"/>
      <protection/>
    </xf>
    <xf numFmtId="38" fontId="9" fillId="26" borderId="0" xfId="72" applyNumberFormat="1" applyFont="1" applyFill="1" applyBorder="1" applyAlignment="1">
      <alignment/>
      <protection/>
    </xf>
    <xf numFmtId="9" fontId="9" fillId="26" borderId="0" xfId="72" applyNumberFormat="1" applyFont="1" applyFill="1" applyBorder="1" applyAlignment="1">
      <alignment horizontal="right"/>
      <protection/>
    </xf>
    <xf numFmtId="195" fontId="9" fillId="26" borderId="12" xfId="69" applyNumberFormat="1" applyFont="1" applyFill="1" applyBorder="1" applyAlignment="1">
      <alignment/>
    </xf>
    <xf numFmtId="9" fontId="9" fillId="26" borderId="14" xfId="69" applyNumberFormat="1" applyFont="1" applyFill="1" applyBorder="1" applyAlignment="1">
      <alignment horizontal="right"/>
    </xf>
    <xf numFmtId="38" fontId="10" fillId="20" borderId="0" xfId="72" applyNumberFormat="1" applyFont="1" applyFill="1" applyBorder="1">
      <alignment/>
      <protection/>
    </xf>
    <xf numFmtId="9" fontId="10" fillId="20" borderId="0" xfId="72" applyNumberFormat="1" applyFont="1" applyFill="1" applyBorder="1">
      <alignment/>
      <protection/>
    </xf>
    <xf numFmtId="40" fontId="10" fillId="20" borderId="0" xfId="72" applyNumberFormat="1" applyFont="1" applyFill="1" applyBorder="1" applyAlignment="1">
      <alignment horizontal="right" wrapText="1"/>
      <protection/>
    </xf>
    <xf numFmtId="40" fontId="10" fillId="20" borderId="0" xfId="72" applyNumberFormat="1" applyFont="1" applyFill="1" applyAlignment="1">
      <alignment horizontal="right" wrapText="1"/>
      <protection/>
    </xf>
    <xf numFmtId="9" fontId="10" fillId="20" borderId="0" xfId="69" applyNumberFormat="1" applyFont="1" applyFill="1" applyAlignment="1">
      <alignment horizontal="right" wrapText="1"/>
    </xf>
    <xf numFmtId="197" fontId="9" fillId="26" borderId="13" xfId="72" applyNumberFormat="1" applyFont="1" applyFill="1" applyBorder="1" applyAlignment="1">
      <alignment/>
      <protection/>
    </xf>
    <xf numFmtId="196" fontId="9" fillId="26" borderId="0" xfId="72" applyNumberFormat="1" applyFont="1" applyFill="1" applyBorder="1" applyAlignment="1">
      <alignment/>
      <protection/>
    </xf>
    <xf numFmtId="195" fontId="9" fillId="26" borderId="15" xfId="72" applyNumberFormat="1" applyFont="1" applyFill="1" applyBorder="1" applyAlignment="1">
      <alignment/>
      <protection/>
    </xf>
    <xf numFmtId="9" fontId="9" fillId="26" borderId="12" xfId="69" applyFont="1" applyFill="1" applyBorder="1" applyAlignment="1">
      <alignment horizontal="right"/>
    </xf>
    <xf numFmtId="9" fontId="9" fillId="26" borderId="14" xfId="69" applyFont="1" applyFill="1" applyBorder="1" applyAlignment="1">
      <alignment/>
    </xf>
    <xf numFmtId="9" fontId="9" fillId="26" borderId="16" xfId="69" applyFont="1" applyFill="1" applyBorder="1" applyAlignment="1">
      <alignment/>
    </xf>
    <xf numFmtId="9" fontId="9" fillId="26" borderId="17" xfId="69" applyFont="1" applyFill="1" applyBorder="1" applyAlignment="1">
      <alignment/>
    </xf>
    <xf numFmtId="195" fontId="9" fillId="20" borderId="13" xfId="72" applyNumberFormat="1" applyFont="1" applyFill="1" applyBorder="1" applyAlignment="1">
      <alignment/>
      <protection/>
    </xf>
    <xf numFmtId="195" fontId="2" fillId="20" borderId="0" xfId="0" applyNumberFormat="1" applyFont="1" applyFill="1" applyAlignment="1">
      <alignment/>
    </xf>
    <xf numFmtId="195" fontId="9" fillId="26" borderId="0" xfId="72" applyNumberFormat="1" applyFont="1" applyFill="1" applyBorder="1" applyAlignment="1">
      <alignment horizontal="right"/>
      <protection/>
    </xf>
    <xf numFmtId="38" fontId="11" fillId="26" borderId="0" xfId="72" applyNumberFormat="1" applyFont="1" applyFill="1" applyBorder="1" applyAlignment="1">
      <alignment horizontal="center"/>
      <protection/>
    </xf>
    <xf numFmtId="195" fontId="9" fillId="26" borderId="15" xfId="72" applyNumberFormat="1" applyFont="1" applyFill="1" applyBorder="1" applyAlignment="1" applyProtection="1">
      <alignment/>
      <protection/>
    </xf>
    <xf numFmtId="196" fontId="11" fillId="26" borderId="0" xfId="72" applyNumberFormat="1" applyFont="1" applyFill="1" applyBorder="1" applyAlignment="1">
      <alignment horizontal="right"/>
      <protection/>
    </xf>
    <xf numFmtId="9" fontId="11" fillId="26" borderId="0" xfId="69" applyNumberFormat="1" applyFont="1" applyFill="1" applyBorder="1" applyAlignment="1">
      <alignment horizontal="right"/>
    </xf>
    <xf numFmtId="0" fontId="2" fillId="24" borderId="0" xfId="0" applyFont="1" applyFill="1" applyAlignment="1">
      <alignment horizontal="center"/>
    </xf>
    <xf numFmtId="0" fontId="2" fillId="20" borderId="0" xfId="0" applyFont="1" applyFill="1" applyAlignment="1">
      <alignment horizontal="center"/>
    </xf>
    <xf numFmtId="0" fontId="2" fillId="20" borderId="0" xfId="0" applyFont="1" applyFill="1" applyBorder="1" applyAlignment="1">
      <alignment/>
    </xf>
    <xf numFmtId="0" fontId="2" fillId="20" borderId="0" xfId="0" applyFont="1" applyFill="1" applyBorder="1" applyAlignment="1">
      <alignment horizontal="center"/>
    </xf>
    <xf numFmtId="38" fontId="10" fillId="29" borderId="0" xfId="72" applyNumberFormat="1" applyFont="1" applyFill="1" applyAlignment="1" quotePrefix="1">
      <alignment horizontal="center"/>
      <protection/>
    </xf>
    <xf numFmtId="38" fontId="10" fillId="29" borderId="0" xfId="72" applyNumberFormat="1" applyFont="1" applyFill="1" applyAlignment="1">
      <alignment horizontal="center"/>
      <protection/>
    </xf>
    <xf numFmtId="195" fontId="9" fillId="27" borderId="15" xfId="72" applyNumberFormat="1" applyFont="1" applyFill="1" applyBorder="1" applyAlignment="1">
      <alignment/>
      <protection/>
    </xf>
    <xf numFmtId="195" fontId="9" fillId="27" borderId="13" xfId="72" applyNumberFormat="1" applyFont="1" applyFill="1" applyBorder="1" applyAlignment="1">
      <alignment/>
      <protection/>
    </xf>
    <xf numFmtId="195" fontId="2" fillId="27" borderId="15" xfId="72" applyNumberFormat="1" applyFont="1" applyFill="1" applyBorder="1" applyAlignment="1">
      <alignment/>
      <protection/>
    </xf>
    <xf numFmtId="196" fontId="9" fillId="27" borderId="13" xfId="72" applyNumberFormat="1" applyFont="1" applyFill="1" applyBorder="1" applyAlignment="1">
      <alignment/>
      <protection/>
    </xf>
    <xf numFmtId="196" fontId="9" fillId="27" borderId="15" xfId="72" applyNumberFormat="1" applyFont="1" applyFill="1" applyBorder="1" applyAlignment="1">
      <alignment/>
      <protection/>
    </xf>
    <xf numFmtId="9" fontId="10" fillId="29" borderId="0" xfId="72" applyNumberFormat="1" applyFont="1" applyFill="1" applyAlignment="1">
      <alignment horizontal="right"/>
      <protection/>
    </xf>
    <xf numFmtId="195" fontId="9" fillId="27" borderId="15" xfId="72" applyNumberFormat="1" applyFont="1" applyFill="1" applyBorder="1" applyAlignment="1" applyProtection="1">
      <alignment/>
      <protection/>
    </xf>
    <xf numFmtId="186" fontId="9" fillId="26" borderId="12" xfId="69" applyNumberFormat="1" applyFont="1" applyFill="1" applyBorder="1" applyAlignment="1">
      <alignment/>
    </xf>
    <xf numFmtId="9" fontId="9" fillId="26" borderId="12" xfId="69" applyNumberFormat="1" applyFont="1" applyFill="1" applyBorder="1" applyAlignment="1">
      <alignment horizontal="right"/>
    </xf>
    <xf numFmtId="9" fontId="9" fillId="26" borderId="18" xfId="69" applyFont="1" applyFill="1" applyBorder="1" applyAlignment="1">
      <alignment/>
    </xf>
    <xf numFmtId="9" fontId="9" fillId="26" borderId="19" xfId="69" applyFont="1" applyFill="1" applyBorder="1" applyAlignment="1">
      <alignment/>
    </xf>
    <xf numFmtId="0" fontId="2" fillId="25" borderId="0" xfId="60" applyFont="1" applyFill="1" applyProtection="1">
      <alignment/>
      <protection/>
    </xf>
    <xf numFmtId="190" fontId="2" fillId="25" borderId="0" xfId="60" applyNumberFormat="1" applyFont="1" applyFill="1" applyProtection="1">
      <alignment/>
      <protection/>
    </xf>
    <xf numFmtId="0" fontId="2" fillId="25" borderId="0" xfId="60" applyFont="1" applyFill="1" applyAlignment="1" applyProtection="1">
      <alignment horizontal="right"/>
      <protection/>
    </xf>
    <xf numFmtId="0" fontId="2" fillId="25" borderId="0" xfId="60" applyFont="1" applyFill="1" applyAlignment="1" applyProtection="1">
      <alignment horizontal="center"/>
      <protection/>
    </xf>
    <xf numFmtId="0" fontId="2" fillId="25" borderId="0" xfId="60" applyFont="1" applyFill="1" applyAlignment="1" applyProtection="1">
      <alignment wrapText="1"/>
      <protection/>
    </xf>
    <xf numFmtId="0" fontId="2" fillId="20" borderId="0" xfId="60" applyFont="1" applyFill="1">
      <alignment/>
      <protection/>
    </xf>
    <xf numFmtId="0" fontId="2" fillId="20" borderId="0" xfId="60" applyFont="1" applyFill="1" applyProtection="1">
      <alignment/>
      <protection/>
    </xf>
    <xf numFmtId="190" fontId="10" fillId="20" borderId="0" xfId="70" applyNumberFormat="1" applyFont="1" applyFill="1" applyBorder="1" applyProtection="1">
      <alignment/>
      <protection/>
    </xf>
    <xf numFmtId="0" fontId="10" fillId="20" borderId="0" xfId="70" applyFont="1" applyFill="1" applyBorder="1" applyAlignment="1" applyProtection="1">
      <alignment horizontal="right"/>
      <protection/>
    </xf>
    <xf numFmtId="0" fontId="10" fillId="20" borderId="0" xfId="70" applyFont="1" applyFill="1" applyBorder="1" applyAlignment="1" applyProtection="1">
      <alignment horizontal="center"/>
      <protection/>
    </xf>
    <xf numFmtId="15" fontId="10" fillId="20" borderId="0" xfId="70" applyNumberFormat="1" applyFont="1" applyFill="1" applyBorder="1" applyProtection="1">
      <alignment/>
      <protection/>
    </xf>
    <xf numFmtId="16" fontId="28" fillId="20" borderId="0" xfId="70" applyNumberFormat="1" applyFont="1" applyFill="1" applyBorder="1" applyAlignment="1" applyProtection="1">
      <alignment horizontal="right"/>
      <protection/>
    </xf>
    <xf numFmtId="0" fontId="10" fillId="20" borderId="0" xfId="70" applyFont="1" applyFill="1" applyBorder="1" applyAlignment="1" applyProtection="1">
      <alignment horizontal="right" wrapText="1"/>
      <protection/>
    </xf>
    <xf numFmtId="0" fontId="10" fillId="20" borderId="0" xfId="70" applyFont="1" applyFill="1" applyBorder="1" applyProtection="1">
      <alignment/>
      <protection/>
    </xf>
    <xf numFmtId="3" fontId="10" fillId="20" borderId="0" xfId="70" applyNumberFormat="1" applyFont="1" applyFill="1" applyBorder="1" applyAlignment="1" applyProtection="1">
      <alignment horizontal="center"/>
      <protection/>
    </xf>
    <xf numFmtId="0" fontId="2" fillId="20" borderId="0" xfId="73" applyFont="1" applyFill="1">
      <alignment/>
      <protection/>
    </xf>
    <xf numFmtId="15" fontId="10" fillId="20" borderId="0" xfId="70" applyNumberFormat="1" applyFont="1" applyFill="1" applyBorder="1" applyAlignment="1" applyProtection="1">
      <alignment horizontal="right"/>
      <protection/>
    </xf>
    <xf numFmtId="15" fontId="10" fillId="20" borderId="0" xfId="70" applyNumberFormat="1" applyFont="1" applyFill="1" applyBorder="1" applyAlignment="1" applyProtection="1">
      <alignment horizontal="center"/>
      <protection/>
    </xf>
    <xf numFmtId="15" fontId="10" fillId="20" borderId="0" xfId="70" applyNumberFormat="1" applyFont="1" applyFill="1" applyBorder="1" applyAlignment="1" applyProtection="1">
      <alignment wrapText="1"/>
      <protection/>
    </xf>
    <xf numFmtId="191" fontId="11" fillId="26" borderId="0" xfId="71" applyNumberFormat="1" applyFont="1" applyFill="1" applyBorder="1" applyAlignment="1" applyProtection="1">
      <alignment/>
      <protection/>
    </xf>
    <xf numFmtId="0" fontId="2" fillId="20" borderId="0" xfId="73" applyFont="1" applyFill="1" applyAlignment="1">
      <alignment vertical="top"/>
      <protection/>
    </xf>
    <xf numFmtId="0" fontId="2" fillId="20" borderId="0" xfId="60" applyFont="1" applyFill="1" applyAlignment="1" applyProtection="1">
      <alignment wrapText="1"/>
      <protection/>
    </xf>
    <xf numFmtId="0" fontId="10" fillId="20" borderId="0" xfId="70" applyFont="1" applyFill="1" applyBorder="1" applyAlignment="1" applyProtection="1">
      <alignment wrapText="1"/>
      <protection/>
    </xf>
    <xf numFmtId="190" fontId="10" fillId="20" borderId="0" xfId="70" applyNumberFormat="1" applyFont="1" applyFill="1" applyBorder="1" applyAlignment="1" applyProtection="1">
      <alignment horizontal="right" wrapText="1"/>
      <protection/>
    </xf>
    <xf numFmtId="190" fontId="10" fillId="24" borderId="0" xfId="70" applyNumberFormat="1" applyFont="1" applyFill="1" applyBorder="1" applyAlignment="1" applyProtection="1">
      <alignment horizontal="right" wrapText="1"/>
      <protection/>
    </xf>
    <xf numFmtId="0" fontId="10" fillId="20" borderId="0" xfId="70" applyFont="1" applyFill="1" applyBorder="1" applyAlignment="1" applyProtection="1">
      <alignment horizontal="center" wrapText="1"/>
      <protection/>
    </xf>
    <xf numFmtId="15" fontId="10" fillId="24" borderId="0" xfId="70" applyNumberFormat="1" applyFont="1" applyFill="1" applyBorder="1" applyAlignment="1" applyProtection="1">
      <alignment horizontal="right" wrapText="1"/>
      <protection/>
    </xf>
    <xf numFmtId="0" fontId="10" fillId="20" borderId="0" xfId="70" applyFont="1" applyFill="1" applyBorder="1" applyAlignment="1" applyProtection="1">
      <alignment horizontal="left" wrapText="1"/>
      <protection/>
    </xf>
    <xf numFmtId="15" fontId="10" fillId="20" borderId="0" xfId="70" applyNumberFormat="1" applyFont="1" applyFill="1" applyBorder="1" applyAlignment="1" applyProtection="1">
      <alignment horizontal="center" vertical="top" wrapText="1"/>
      <protection/>
    </xf>
    <xf numFmtId="0" fontId="2" fillId="20" borderId="0" xfId="73" applyFont="1" applyFill="1" applyAlignment="1">
      <alignment vertical="top" wrapText="1"/>
      <protection/>
    </xf>
    <xf numFmtId="0" fontId="2" fillId="20" borderId="0" xfId="60" applyFont="1" applyFill="1" applyAlignment="1">
      <alignment wrapText="1"/>
      <protection/>
    </xf>
    <xf numFmtId="0" fontId="29" fillId="20" borderId="0" xfId="70" applyFont="1" applyFill="1" applyBorder="1" applyAlignment="1" applyProtection="1">
      <alignment horizontal="center" vertical="top"/>
      <protection/>
    </xf>
    <xf numFmtId="0" fontId="11" fillId="26" borderId="15" xfId="71" applyFont="1" applyFill="1" applyBorder="1" applyAlignment="1" applyProtection="1">
      <alignment wrapText="1"/>
      <protection/>
    </xf>
    <xf numFmtId="0" fontId="11" fillId="26" borderId="13" xfId="71" applyFont="1" applyFill="1" applyBorder="1" applyAlignment="1" applyProtection="1">
      <alignment horizontal="center" wrapText="1"/>
      <protection/>
    </xf>
    <xf numFmtId="190" fontId="11" fillId="26" borderId="13" xfId="71" applyNumberFormat="1" applyFont="1" applyFill="1" applyBorder="1" applyAlignment="1" applyProtection="1">
      <alignment horizontal="center" wrapText="1"/>
      <protection/>
    </xf>
    <xf numFmtId="3" fontId="11" fillId="26" borderId="13" xfId="71" applyNumberFormat="1" applyFont="1" applyFill="1" applyBorder="1" applyAlignment="1" applyProtection="1">
      <alignment wrapText="1"/>
      <protection/>
    </xf>
    <xf numFmtId="190" fontId="11" fillId="28" borderId="13" xfId="71" applyNumberFormat="1" applyFont="1" applyFill="1" applyBorder="1" applyAlignment="1" applyProtection="1">
      <alignment wrapText="1"/>
      <protection/>
    </xf>
    <xf numFmtId="198" fontId="11" fillId="26" borderId="13" xfId="71" applyNumberFormat="1" applyFont="1" applyFill="1" applyBorder="1" applyAlignment="1" applyProtection="1">
      <alignment horizontal="right" wrapText="1"/>
      <protection/>
    </xf>
    <xf numFmtId="15" fontId="11" fillId="28" borderId="13" xfId="71" applyNumberFormat="1" applyFont="1" applyFill="1" applyBorder="1" applyAlignment="1" applyProtection="1" quotePrefix="1">
      <alignment horizontal="right" wrapText="1"/>
      <protection/>
    </xf>
    <xf numFmtId="190" fontId="11" fillId="26" borderId="13" xfId="71" applyNumberFormat="1" applyFont="1" applyFill="1" applyBorder="1" applyAlignment="1" applyProtection="1">
      <alignment wrapText="1"/>
      <protection/>
    </xf>
    <xf numFmtId="191" fontId="11" fillId="26" borderId="14" xfId="71" applyNumberFormat="1" applyFont="1" applyFill="1" applyBorder="1" applyAlignment="1" applyProtection="1">
      <alignment horizontal="center" wrapText="1"/>
      <protection/>
    </xf>
    <xf numFmtId="191" fontId="11" fillId="26" borderId="0" xfId="71" applyNumberFormat="1" applyFont="1" applyFill="1" applyBorder="1" applyAlignment="1" applyProtection="1">
      <alignment wrapText="1"/>
      <protection/>
    </xf>
    <xf numFmtId="190" fontId="11" fillId="0" borderId="13" xfId="71" applyNumberFormat="1" applyFont="1" applyFill="1" applyBorder="1" applyAlignment="1" applyProtection="1">
      <alignment wrapText="1"/>
      <protection/>
    </xf>
    <xf numFmtId="15" fontId="11" fillId="28" borderId="13" xfId="71" applyNumberFormat="1" applyFont="1" applyFill="1" applyBorder="1" applyAlignment="1" applyProtection="1">
      <alignment horizontal="right" wrapText="1"/>
      <protection/>
    </xf>
    <xf numFmtId="190" fontId="11" fillId="26" borderId="13" xfId="71" applyNumberFormat="1" applyFont="1" applyFill="1" applyBorder="1" applyAlignment="1" applyProtection="1">
      <alignment horizontal="left" wrapText="1"/>
      <protection/>
    </xf>
    <xf numFmtId="0" fontId="11" fillId="26" borderId="15" xfId="71" applyFont="1" applyFill="1" applyBorder="1" applyAlignment="1" applyProtection="1">
      <alignment/>
      <protection/>
    </xf>
    <xf numFmtId="0" fontId="7" fillId="26" borderId="15" xfId="71" applyFont="1" applyFill="1" applyBorder="1" applyAlignment="1" applyProtection="1">
      <alignment/>
      <protection/>
    </xf>
    <xf numFmtId="0" fontId="7" fillId="26" borderId="13" xfId="71" applyFont="1" applyFill="1" applyBorder="1" applyAlignment="1" applyProtection="1">
      <alignment horizontal="center"/>
      <protection/>
    </xf>
    <xf numFmtId="190" fontId="7" fillId="26" borderId="13" xfId="71" applyNumberFormat="1" applyFont="1" applyFill="1" applyBorder="1" applyAlignment="1" applyProtection="1">
      <alignment horizontal="center"/>
      <protection/>
    </xf>
    <xf numFmtId="190" fontId="7" fillId="26" borderId="13" xfId="71" applyNumberFormat="1" applyFont="1" applyFill="1" applyBorder="1" applyAlignment="1" applyProtection="1">
      <alignment/>
      <protection/>
    </xf>
    <xf numFmtId="190" fontId="7" fillId="26" borderId="12" xfId="71" applyNumberFormat="1" applyFont="1" applyFill="1" applyBorder="1" applyAlignment="1" applyProtection="1">
      <alignment/>
      <protection/>
    </xf>
    <xf numFmtId="10" fontId="2" fillId="20" borderId="0" xfId="70" applyNumberFormat="1" applyFont="1" applyFill="1" applyBorder="1" applyAlignment="1" applyProtection="1">
      <alignment horizontal="right"/>
      <protection/>
    </xf>
    <xf numFmtId="15" fontId="2" fillId="20" borderId="0" xfId="70" applyNumberFormat="1" applyFont="1" applyFill="1" applyBorder="1" applyProtection="1">
      <alignment/>
      <protection/>
    </xf>
    <xf numFmtId="16" fontId="2" fillId="20" borderId="0" xfId="70" applyNumberFormat="1" applyFont="1" applyFill="1" applyBorder="1" applyAlignment="1" applyProtection="1">
      <alignment horizontal="right"/>
      <protection/>
    </xf>
    <xf numFmtId="3" fontId="2" fillId="20" borderId="0" xfId="70" applyNumberFormat="1" applyFont="1" applyFill="1" applyBorder="1" applyAlignment="1" applyProtection="1">
      <alignment horizontal="center"/>
      <protection/>
    </xf>
    <xf numFmtId="3" fontId="2" fillId="20" borderId="0" xfId="70" applyNumberFormat="1" applyFont="1" applyFill="1" applyBorder="1" applyAlignment="1" applyProtection="1">
      <alignment horizontal="right" wrapText="1"/>
      <protection/>
    </xf>
    <xf numFmtId="0" fontId="2" fillId="20" borderId="0" xfId="70" applyFont="1" applyFill="1" applyBorder="1" applyProtection="1">
      <alignment/>
      <protection/>
    </xf>
    <xf numFmtId="0" fontId="2" fillId="20" borderId="0" xfId="70" applyFont="1" applyFill="1" applyBorder="1" applyAlignment="1" applyProtection="1">
      <alignment horizontal="center"/>
      <protection/>
    </xf>
    <xf numFmtId="190" fontId="2" fillId="20" borderId="0" xfId="60" applyNumberFormat="1" applyFont="1" applyFill="1">
      <alignment/>
      <protection/>
    </xf>
    <xf numFmtId="0" fontId="2" fillId="20" borderId="0" xfId="60" applyFont="1" applyFill="1" applyAlignment="1">
      <alignment horizontal="right"/>
      <protection/>
    </xf>
    <xf numFmtId="0" fontId="2" fillId="20" borderId="0" xfId="60" applyFont="1" applyFill="1" applyAlignment="1">
      <alignment horizontal="center"/>
      <protection/>
    </xf>
    <xf numFmtId="186" fontId="2" fillId="20" borderId="0" xfId="69" applyNumberFormat="1" applyFont="1" applyFill="1" applyAlignment="1">
      <alignment horizontal="right"/>
    </xf>
    <xf numFmtId="15" fontId="10" fillId="27" borderId="20" xfId="70" applyNumberFormat="1" applyFont="1" applyFill="1" applyBorder="1" applyAlignment="1" applyProtection="1">
      <alignment horizontal="right" wrapText="1"/>
      <protection/>
    </xf>
    <xf numFmtId="0" fontId="10" fillId="27" borderId="0" xfId="70" applyFont="1" applyFill="1" applyBorder="1" applyAlignment="1" applyProtection="1">
      <alignment horizontal="right" wrapText="1"/>
      <protection/>
    </xf>
    <xf numFmtId="15" fontId="11" fillId="27" borderId="13" xfId="71" applyNumberFormat="1" applyFont="1" applyFill="1" applyBorder="1" applyAlignment="1" applyProtection="1" quotePrefix="1">
      <alignment horizontal="right" wrapText="1"/>
      <protection/>
    </xf>
    <xf numFmtId="15" fontId="11" fillId="27" borderId="21" xfId="71" applyNumberFormat="1" applyFont="1" applyFill="1" applyBorder="1" applyAlignment="1" applyProtection="1" quotePrefix="1">
      <alignment horizontal="right" wrapText="1"/>
      <protection/>
    </xf>
    <xf numFmtId="15" fontId="11" fillId="27" borderId="21" xfId="71" applyNumberFormat="1" applyFont="1" applyFill="1" applyBorder="1" applyAlignment="1" applyProtection="1">
      <alignment horizontal="right" wrapText="1"/>
      <protection/>
    </xf>
    <xf numFmtId="15" fontId="11" fillId="27" borderId="13" xfId="71" applyNumberFormat="1" applyFont="1" applyFill="1" applyBorder="1" applyAlignment="1" applyProtection="1">
      <alignment horizontal="right" wrapText="1"/>
      <protection/>
    </xf>
    <xf numFmtId="0" fontId="20" fillId="25" borderId="0" xfId="62" applyFont="1" applyFill="1" applyProtection="1">
      <alignment/>
      <protection/>
    </xf>
    <xf numFmtId="3" fontId="17" fillId="26" borderId="0" xfId="62" applyNumberFormat="1" applyFont="1" applyFill="1" applyBorder="1" applyAlignment="1" applyProtection="1">
      <alignment horizontal="center"/>
      <protection/>
    </xf>
    <xf numFmtId="0" fontId="20" fillId="25" borderId="0" xfId="62" applyFont="1" applyFill="1" applyBorder="1" applyProtection="1">
      <alignment/>
      <protection/>
    </xf>
    <xf numFmtId="0" fontId="20" fillId="0" borderId="0" xfId="0" applyFont="1" applyAlignment="1">
      <alignment/>
    </xf>
    <xf numFmtId="15" fontId="10" fillId="20" borderId="0" xfId="70" applyNumberFormat="1" applyFont="1" applyFill="1" applyBorder="1" applyAlignment="1" applyProtection="1">
      <alignment horizontal="left"/>
      <protection/>
    </xf>
    <xf numFmtId="0" fontId="16" fillId="24" borderId="0" xfId="56" applyFill="1" applyAlignment="1" applyProtection="1">
      <alignment/>
      <protection/>
    </xf>
    <xf numFmtId="186" fontId="17" fillId="28" borderId="0" xfId="69" applyNumberFormat="1" applyFont="1" applyFill="1" applyBorder="1" applyAlignment="1" applyProtection="1">
      <alignment horizontal="right"/>
      <protection/>
    </xf>
    <xf numFmtId="0" fontId="17" fillId="26" borderId="0" xfId="0" applyNumberFormat="1" applyFont="1" applyFill="1" applyBorder="1" applyAlignment="1" applyProtection="1">
      <alignment horizontal="right"/>
      <protection/>
    </xf>
    <xf numFmtId="38" fontId="9" fillId="26" borderId="22" xfId="72" applyNumberFormat="1" applyFont="1" applyFill="1" applyBorder="1" applyAlignment="1" quotePrefix="1">
      <alignment horizontal="left"/>
      <protection/>
    </xf>
    <xf numFmtId="38" fontId="9" fillId="26" borderId="22" xfId="72" applyNumberFormat="1" applyFont="1" applyFill="1" applyBorder="1" applyAlignment="1">
      <alignment horizontal="left"/>
      <protection/>
    </xf>
    <xf numFmtId="38" fontId="2" fillId="20" borderId="22" xfId="72" applyNumberFormat="1" applyFont="1" applyFill="1" applyBorder="1">
      <alignment/>
      <protection/>
    </xf>
    <xf numFmtId="38" fontId="9" fillId="26" borderId="22" xfId="72" applyNumberFormat="1" applyFont="1" applyFill="1" applyBorder="1" applyAlignment="1">
      <alignment/>
      <protection/>
    </xf>
    <xf numFmtId="0" fontId="30" fillId="24" borderId="0" xfId="56" applyFont="1" applyFill="1" applyAlignment="1" applyProtection="1">
      <alignment/>
      <protection/>
    </xf>
    <xf numFmtId="190" fontId="11" fillId="24" borderId="13" xfId="71" applyNumberFormat="1" applyFont="1" applyFill="1" applyBorder="1" applyAlignment="1" applyProtection="1">
      <alignment wrapText="1"/>
      <protection/>
    </xf>
    <xf numFmtId="0" fontId="21" fillId="20" borderId="0" xfId="71" applyFont="1" applyFill="1" applyProtection="1">
      <alignment/>
      <protection/>
    </xf>
    <xf numFmtId="197" fontId="9" fillId="27" borderId="13" xfId="72" applyNumberFormat="1" applyFont="1" applyFill="1" applyBorder="1" applyAlignment="1">
      <alignment/>
      <protection/>
    </xf>
    <xf numFmtId="38" fontId="10" fillId="20" borderId="0" xfId="72" applyNumberFormat="1" applyFont="1" applyFill="1" applyAlignment="1">
      <alignment horizontal="center"/>
      <protection/>
    </xf>
    <xf numFmtId="0" fontId="17" fillId="26" borderId="0" xfId="0" applyNumberFormat="1" applyFont="1" applyFill="1" applyBorder="1" applyAlignment="1" applyProtection="1">
      <alignment horizontal="center"/>
      <protection/>
    </xf>
    <xf numFmtId="186" fontId="17" fillId="27" borderId="0" xfId="69" applyNumberFormat="1" applyFont="1" applyFill="1" applyBorder="1" applyAlignment="1" applyProtection="1">
      <alignment horizontal="right"/>
      <protection/>
    </xf>
    <xf numFmtId="186" fontId="19" fillId="28" borderId="0" xfId="69" applyNumberFormat="1" applyFont="1" applyFill="1" applyBorder="1" applyAlignment="1" applyProtection="1">
      <alignment horizontal="right"/>
      <protection/>
    </xf>
    <xf numFmtId="0" fontId="20" fillId="20" borderId="0" xfId="71" applyFont="1" applyFill="1" applyAlignment="1" applyProtection="1">
      <alignment horizontal="right"/>
      <protection hidden="1"/>
    </xf>
    <xf numFmtId="3" fontId="17" fillId="26" borderId="0" xfId="64" applyNumberFormat="1" applyFont="1" applyFill="1" applyBorder="1" applyAlignment="1" applyProtection="1">
      <alignment horizontal="center"/>
      <protection/>
    </xf>
    <xf numFmtId="38" fontId="15" fillId="20" borderId="0" xfId="62" applyNumberFormat="1" applyFont="1" applyFill="1" applyProtection="1">
      <alignment/>
      <protection/>
    </xf>
    <xf numFmtId="0" fontId="19" fillId="26" borderId="0" xfId="71" applyFont="1" applyFill="1" applyBorder="1" applyAlignment="1" applyProtection="1">
      <alignment horizontal="right"/>
      <protection/>
    </xf>
    <xf numFmtId="194" fontId="17" fillId="26" borderId="0" xfId="62" applyNumberFormat="1" applyFont="1" applyFill="1" applyBorder="1" applyAlignment="1" applyProtection="1">
      <alignment horizontal="center"/>
      <protection/>
    </xf>
    <xf numFmtId="38" fontId="15" fillId="20" borderId="0" xfId="63" applyNumberFormat="1" applyFont="1" applyFill="1" applyProtection="1">
      <alignment/>
      <protection/>
    </xf>
    <xf numFmtId="215" fontId="20" fillId="24" borderId="0" xfId="0" applyNumberFormat="1" applyFont="1" applyFill="1" applyBorder="1" applyAlignment="1" applyProtection="1">
      <alignment horizontal="right"/>
      <protection/>
    </xf>
    <xf numFmtId="215" fontId="20" fillId="20" borderId="0" xfId="0" applyNumberFormat="1" applyFont="1" applyFill="1" applyAlignment="1" applyProtection="1">
      <alignment horizontal="right"/>
      <protection/>
    </xf>
    <xf numFmtId="215" fontId="20" fillId="20" borderId="0" xfId="44" applyNumberFormat="1" applyFont="1" applyFill="1" applyBorder="1" applyAlignment="1" applyProtection="1">
      <alignment/>
      <protection/>
    </xf>
    <xf numFmtId="215" fontId="17" fillId="26" borderId="0" xfId="0" applyNumberFormat="1" applyFont="1" applyFill="1" applyBorder="1" applyAlignment="1" applyProtection="1">
      <alignment horizontal="right"/>
      <protection/>
    </xf>
    <xf numFmtId="215" fontId="20" fillId="20" borderId="0" xfId="0" applyNumberFormat="1" applyFont="1" applyFill="1" applyBorder="1" applyAlignment="1" applyProtection="1">
      <alignment horizontal="right"/>
      <protection/>
    </xf>
    <xf numFmtId="215" fontId="20" fillId="24" borderId="0" xfId="0" applyNumberFormat="1" applyFont="1" applyFill="1" applyBorder="1" applyAlignment="1" applyProtection="1">
      <alignment/>
      <protection/>
    </xf>
    <xf numFmtId="215" fontId="20" fillId="29" borderId="0" xfId="0" applyNumberFormat="1" applyFont="1" applyFill="1" applyBorder="1" applyAlignment="1" applyProtection="1">
      <alignment/>
      <protection/>
    </xf>
    <xf numFmtId="215" fontId="20" fillId="20" borderId="0" xfId="0" applyNumberFormat="1" applyFont="1" applyFill="1" applyBorder="1" applyAlignment="1" applyProtection="1">
      <alignment/>
      <protection/>
    </xf>
    <xf numFmtId="215" fontId="20" fillId="20" borderId="0" xfId="0" applyNumberFormat="1" applyFont="1" applyFill="1" applyBorder="1" applyAlignment="1" applyProtection="1">
      <alignment/>
      <protection/>
    </xf>
    <xf numFmtId="215" fontId="20" fillId="20" borderId="0" xfId="0" applyNumberFormat="1" applyFont="1" applyFill="1" applyAlignment="1" applyProtection="1">
      <alignment/>
      <protection/>
    </xf>
    <xf numFmtId="215" fontId="20" fillId="24" borderId="0" xfId="0" applyNumberFormat="1" applyFont="1" applyFill="1" applyBorder="1" applyAlignment="1" applyProtection="1">
      <alignment/>
      <protection/>
    </xf>
    <xf numFmtId="215" fontId="20" fillId="24" borderId="0" xfId="61" applyNumberFormat="1" applyFont="1" applyFill="1" applyBorder="1" applyAlignment="1" applyProtection="1">
      <alignment horizontal="right"/>
      <protection/>
    </xf>
    <xf numFmtId="215" fontId="20" fillId="20" borderId="0" xfId="61" applyNumberFormat="1" applyFont="1" applyFill="1" applyBorder="1" applyAlignment="1" applyProtection="1">
      <alignment horizontal="right"/>
      <protection/>
    </xf>
    <xf numFmtId="215" fontId="20" fillId="20" borderId="0" xfId="61" applyNumberFormat="1" applyFont="1" applyFill="1" applyAlignment="1" applyProtection="1">
      <alignment horizontal="right"/>
      <protection/>
    </xf>
    <xf numFmtId="215" fontId="20" fillId="20" borderId="0" xfId="61" applyNumberFormat="1" applyFont="1" applyFill="1" applyBorder="1" applyAlignment="1" applyProtection="1">
      <alignment/>
      <protection/>
    </xf>
    <xf numFmtId="215" fontId="20" fillId="24" borderId="0" xfId="61" applyNumberFormat="1" applyFont="1" applyFill="1" applyBorder="1" applyAlignment="1" applyProtection="1">
      <alignment/>
      <protection/>
    </xf>
    <xf numFmtId="215" fontId="20" fillId="20" borderId="0" xfId="61" applyNumberFormat="1" applyFont="1" applyFill="1" applyBorder="1" applyAlignment="1" applyProtection="1">
      <alignment/>
      <protection/>
    </xf>
    <xf numFmtId="215" fontId="20" fillId="24" borderId="0" xfId="61" applyNumberFormat="1" applyFont="1" applyFill="1" applyBorder="1" applyAlignment="1" applyProtection="1">
      <alignment/>
      <protection/>
    </xf>
    <xf numFmtId="215" fontId="20" fillId="20" borderId="0" xfId="46" applyNumberFormat="1" applyFont="1" applyFill="1" applyBorder="1" applyAlignment="1" applyProtection="1">
      <alignment/>
      <protection/>
    </xf>
    <xf numFmtId="215" fontId="20" fillId="20" borderId="23" xfId="0" applyNumberFormat="1" applyFont="1" applyFill="1" applyBorder="1" applyAlignment="1" applyProtection="1">
      <alignment/>
      <protection/>
    </xf>
    <xf numFmtId="215" fontId="20" fillId="20" borderId="0" xfId="44" applyNumberFormat="1" applyFont="1" applyFill="1" applyBorder="1" applyAlignment="1" applyProtection="1">
      <alignment/>
      <protection locked="0"/>
    </xf>
    <xf numFmtId="215" fontId="17" fillId="20" borderId="0" xfId="44" applyNumberFormat="1" applyFont="1" applyFill="1" applyBorder="1" applyAlignment="1" applyProtection="1">
      <alignment/>
      <protection locked="0"/>
    </xf>
    <xf numFmtId="215" fontId="15" fillId="20" borderId="0" xfId="0" applyNumberFormat="1" applyFont="1" applyFill="1" applyAlignment="1" applyProtection="1">
      <alignment/>
      <protection/>
    </xf>
    <xf numFmtId="215" fontId="20" fillId="20" borderId="0" xfId="44" applyNumberFormat="1" applyFont="1" applyFill="1" applyBorder="1" applyAlignment="1" applyProtection="1">
      <alignment/>
      <protection/>
    </xf>
    <xf numFmtId="215" fontId="15" fillId="20" borderId="0" xfId="0" applyNumberFormat="1" applyFont="1" applyFill="1" applyAlignment="1" applyProtection="1">
      <alignment horizontal="right"/>
      <protection/>
    </xf>
    <xf numFmtId="186" fontId="15" fillId="29" borderId="0" xfId="69" applyNumberFormat="1" applyFont="1" applyFill="1" applyBorder="1" applyAlignment="1" applyProtection="1">
      <alignment horizontal="right"/>
      <protection/>
    </xf>
    <xf numFmtId="186" fontId="20" fillId="24" borderId="0" xfId="69" applyNumberFormat="1" applyFont="1" applyFill="1" applyBorder="1" applyAlignment="1" applyProtection="1">
      <alignment horizontal="right"/>
      <protection/>
    </xf>
    <xf numFmtId="186" fontId="20" fillId="29" borderId="0" xfId="69" applyNumberFormat="1" applyFont="1" applyFill="1" applyBorder="1" applyAlignment="1" applyProtection="1">
      <alignment horizontal="right"/>
      <protection/>
    </xf>
    <xf numFmtId="186" fontId="20" fillId="24" borderId="0" xfId="69" applyNumberFormat="1" applyFont="1" applyFill="1" applyBorder="1" applyAlignment="1" applyProtection="1">
      <alignment horizontal="right"/>
      <protection/>
    </xf>
    <xf numFmtId="16" fontId="11" fillId="27" borderId="21" xfId="71" applyNumberFormat="1" applyFont="1" applyFill="1" applyBorder="1" applyAlignment="1" applyProtection="1" quotePrefix="1">
      <alignment horizontal="right" wrapText="1"/>
      <protection/>
    </xf>
    <xf numFmtId="15" fontId="11" fillId="0" borderId="13" xfId="71" applyNumberFormat="1" applyFont="1" applyFill="1" applyBorder="1" applyAlignment="1" applyProtection="1">
      <alignment horizontal="right" wrapText="1"/>
      <protection/>
    </xf>
    <xf numFmtId="215" fontId="24" fillId="26" borderId="0" xfId="0" applyNumberFormat="1" applyFont="1" applyFill="1" applyBorder="1" applyAlignment="1" applyProtection="1">
      <alignment horizontal="right"/>
      <protection/>
    </xf>
    <xf numFmtId="186" fontId="20" fillId="29" borderId="0" xfId="69" applyNumberFormat="1" applyFont="1" applyFill="1" applyBorder="1" applyAlignment="1" applyProtection="1">
      <alignment/>
      <protection/>
    </xf>
    <xf numFmtId="186" fontId="17" fillId="28" borderId="0" xfId="69" applyNumberFormat="1" applyFont="1" applyFill="1" applyBorder="1" applyAlignment="1" applyProtection="1">
      <alignment horizontal="right"/>
      <protection/>
    </xf>
    <xf numFmtId="215" fontId="15" fillId="25" borderId="0" xfId="0" applyNumberFormat="1" applyFont="1" applyFill="1" applyBorder="1" applyAlignment="1" applyProtection="1">
      <alignment/>
      <protection/>
    </xf>
    <xf numFmtId="186" fontId="15" fillId="25" borderId="0" xfId="69" applyNumberFormat="1" applyFont="1" applyFill="1" applyBorder="1" applyAlignment="1" applyProtection="1">
      <alignment/>
      <protection/>
    </xf>
    <xf numFmtId="215" fontId="15" fillId="0" borderId="0" xfId="0" applyNumberFormat="1" applyFont="1" applyAlignment="1">
      <alignment/>
    </xf>
    <xf numFmtId="215" fontId="20" fillId="25" borderId="0" xfId="0" applyNumberFormat="1" applyFont="1" applyFill="1" applyBorder="1" applyAlignment="1" applyProtection="1">
      <alignment/>
      <protection/>
    </xf>
    <xf numFmtId="215" fontId="17" fillId="26" borderId="24" xfId="0" applyNumberFormat="1" applyFont="1" applyFill="1" applyBorder="1" applyAlignment="1" applyProtection="1">
      <alignment horizontal="center"/>
      <protection/>
    </xf>
    <xf numFmtId="215" fontId="49" fillId="17" borderId="23" xfId="71" applyNumberFormat="1" applyFont="1" applyFill="1" applyBorder="1" applyAlignment="1" applyProtection="1">
      <alignment horizontal="center"/>
      <protection/>
    </xf>
    <xf numFmtId="215" fontId="17" fillId="27" borderId="0" xfId="0" applyNumberFormat="1" applyFont="1" applyFill="1" applyBorder="1" applyAlignment="1" applyProtection="1">
      <alignment horizontal="center"/>
      <protection/>
    </xf>
    <xf numFmtId="215" fontId="17" fillId="28" borderId="0" xfId="0" applyNumberFormat="1" applyFont="1" applyFill="1" applyBorder="1" applyAlignment="1" applyProtection="1">
      <alignment horizontal="center"/>
      <protection/>
    </xf>
    <xf numFmtId="215" fontId="17" fillId="26" borderId="0" xfId="0" applyNumberFormat="1" applyFont="1" applyFill="1" applyBorder="1" applyAlignment="1" applyProtection="1">
      <alignment horizontal="center"/>
      <protection/>
    </xf>
    <xf numFmtId="215" fontId="17" fillId="20" borderId="0" xfId="0" applyNumberFormat="1" applyFont="1" applyFill="1" applyAlignment="1" applyProtection="1">
      <alignment/>
      <protection/>
    </xf>
    <xf numFmtId="186" fontId="17" fillId="27" borderId="0" xfId="69" applyNumberFormat="1" applyFont="1" applyFill="1" applyBorder="1" applyAlignment="1" applyProtection="1">
      <alignment horizontal="center"/>
      <protection/>
    </xf>
    <xf numFmtId="186" fontId="17" fillId="28" borderId="0" xfId="69" applyNumberFormat="1" applyFont="1" applyFill="1" applyBorder="1" applyAlignment="1" applyProtection="1">
      <alignment horizontal="center"/>
      <protection/>
    </xf>
    <xf numFmtId="215" fontId="15" fillId="20" borderId="24" xfId="0" applyNumberFormat="1" applyFont="1" applyFill="1" applyBorder="1" applyAlignment="1" applyProtection="1">
      <alignment/>
      <protection/>
    </xf>
    <xf numFmtId="215" fontId="15" fillId="20" borderId="0" xfId="0" applyNumberFormat="1" applyFont="1" applyFill="1" applyBorder="1" applyAlignment="1" applyProtection="1">
      <alignment/>
      <protection/>
    </xf>
    <xf numFmtId="186" fontId="20" fillId="24" borderId="0" xfId="69" applyNumberFormat="1" applyFont="1" applyFill="1" applyBorder="1" applyAlignment="1" applyProtection="1">
      <alignment horizontal="center"/>
      <protection/>
    </xf>
    <xf numFmtId="215" fontId="15" fillId="25" borderId="0" xfId="0" applyNumberFormat="1" applyFont="1" applyFill="1" applyBorder="1" applyAlignment="1" applyProtection="1">
      <alignment/>
      <protection/>
    </xf>
    <xf numFmtId="215" fontId="15" fillId="20" borderId="0" xfId="0" applyNumberFormat="1" applyFont="1" applyFill="1" applyBorder="1" applyAlignment="1" applyProtection="1">
      <alignment/>
      <protection/>
    </xf>
    <xf numFmtId="215" fontId="50" fillId="20" borderId="0" xfId="0" applyNumberFormat="1" applyFont="1" applyFill="1" applyBorder="1" applyAlignment="1" applyProtection="1">
      <alignment/>
      <protection/>
    </xf>
    <xf numFmtId="215" fontId="15" fillId="29" borderId="0" xfId="0" applyNumberFormat="1" applyFont="1" applyFill="1" applyBorder="1" applyAlignment="1" applyProtection="1">
      <alignment/>
      <protection/>
    </xf>
    <xf numFmtId="215" fontId="15" fillId="24" borderId="0" xfId="0" applyNumberFormat="1" applyFont="1" applyFill="1" applyAlignment="1" applyProtection="1">
      <alignment/>
      <protection/>
    </xf>
    <xf numFmtId="186" fontId="15" fillId="29" borderId="0" xfId="69" applyNumberFormat="1" applyFont="1" applyFill="1" applyBorder="1" applyAlignment="1" applyProtection="1">
      <alignment/>
      <protection/>
    </xf>
    <xf numFmtId="186" fontId="15" fillId="24" borderId="0" xfId="69" applyNumberFormat="1" applyFont="1" applyFill="1" applyBorder="1" applyAlignment="1" applyProtection="1">
      <alignment/>
      <protection/>
    </xf>
    <xf numFmtId="215" fontId="19" fillId="26" borderId="0" xfId="0" applyNumberFormat="1" applyFont="1" applyFill="1" applyBorder="1" applyAlignment="1" applyProtection="1">
      <alignment/>
      <protection/>
    </xf>
    <xf numFmtId="215" fontId="19" fillId="26" borderId="0" xfId="0" applyNumberFormat="1" applyFont="1" applyFill="1" applyBorder="1" applyAlignment="1" applyProtection="1">
      <alignment horizontal="left"/>
      <protection/>
    </xf>
    <xf numFmtId="215" fontId="20" fillId="0" borderId="0" xfId="0" applyNumberFormat="1" applyFont="1" applyAlignment="1">
      <alignment/>
    </xf>
    <xf numFmtId="215" fontId="15" fillId="0" borderId="0" xfId="69" applyNumberFormat="1" applyFont="1" applyAlignment="1">
      <alignment/>
    </xf>
    <xf numFmtId="215" fontId="20" fillId="0" borderId="0" xfId="69" applyNumberFormat="1" applyFont="1" applyAlignment="1">
      <alignment/>
    </xf>
    <xf numFmtId="215" fontId="15" fillId="26" borderId="0" xfId="0" applyNumberFormat="1" applyFont="1" applyFill="1" applyBorder="1" applyAlignment="1" applyProtection="1">
      <alignment horizontal="left"/>
      <protection/>
    </xf>
    <xf numFmtId="215" fontId="20" fillId="25" borderId="0" xfId="0" applyNumberFormat="1" applyFont="1" applyFill="1" applyBorder="1" applyAlignment="1" applyProtection="1">
      <alignment/>
      <protection/>
    </xf>
    <xf numFmtId="215" fontId="17" fillId="26" borderId="0" xfId="0" applyNumberFormat="1" applyFont="1" applyFill="1" applyBorder="1" applyAlignment="1" applyProtection="1">
      <alignment/>
      <protection/>
    </xf>
    <xf numFmtId="215" fontId="20" fillId="20" borderId="0" xfId="0" applyNumberFormat="1" applyFont="1" applyFill="1" applyBorder="1" applyAlignment="1" applyProtection="1">
      <alignment wrapText="1"/>
      <protection/>
    </xf>
    <xf numFmtId="215" fontId="17" fillId="26" borderId="0" xfId="0" applyNumberFormat="1" applyFont="1" applyFill="1" applyBorder="1" applyAlignment="1" applyProtection="1">
      <alignment horizontal="left"/>
      <protection/>
    </xf>
    <xf numFmtId="215" fontId="15" fillId="20" borderId="0" xfId="0" applyNumberFormat="1" applyFont="1" applyFill="1" applyBorder="1" applyAlignment="1" applyProtection="1">
      <alignment horizontal="right"/>
      <protection/>
    </xf>
    <xf numFmtId="215" fontId="15" fillId="20" borderId="0" xfId="0" applyNumberFormat="1" applyFont="1" applyFill="1" applyBorder="1" applyAlignment="1" applyProtection="1">
      <alignment wrapText="1"/>
      <protection/>
    </xf>
    <xf numFmtId="215" fontId="20" fillId="0" borderId="0" xfId="0" applyNumberFormat="1" applyFont="1" applyBorder="1" applyAlignment="1">
      <alignment/>
    </xf>
    <xf numFmtId="215" fontId="15" fillId="20" borderId="0" xfId="0" applyNumberFormat="1" applyFont="1" applyFill="1" applyBorder="1" applyAlignment="1" applyProtection="1" quotePrefix="1">
      <alignment wrapText="1"/>
      <protection/>
    </xf>
    <xf numFmtId="186" fontId="20" fillId="24" borderId="0" xfId="69" applyNumberFormat="1" applyFont="1" applyFill="1" applyBorder="1" applyAlignment="1" applyProtection="1">
      <alignment/>
      <protection/>
    </xf>
    <xf numFmtId="215" fontId="15" fillId="24" borderId="0" xfId="0" applyNumberFormat="1" applyFont="1" applyFill="1" applyAlignment="1">
      <alignment/>
    </xf>
    <xf numFmtId="215" fontId="52" fillId="24" borderId="0" xfId="0" applyNumberFormat="1" applyFont="1" applyFill="1" applyAlignment="1">
      <alignment/>
    </xf>
    <xf numFmtId="215" fontId="15" fillId="24" borderId="0" xfId="0" applyNumberFormat="1" applyFont="1" applyFill="1" applyBorder="1" applyAlignment="1">
      <alignment/>
    </xf>
    <xf numFmtId="186" fontId="15" fillId="24" borderId="0" xfId="69" applyNumberFormat="1" applyFont="1" applyFill="1" applyBorder="1" applyAlignment="1">
      <alignment/>
    </xf>
    <xf numFmtId="215" fontId="52" fillId="0" borderId="0" xfId="0" applyNumberFormat="1" applyFont="1" applyFill="1" applyAlignment="1">
      <alignment/>
    </xf>
    <xf numFmtId="215" fontId="15" fillId="0" borderId="0" xfId="0" applyNumberFormat="1" applyFont="1" applyFill="1" applyAlignment="1">
      <alignment/>
    </xf>
    <xf numFmtId="215" fontId="20" fillId="20" borderId="11" xfId="0" applyNumberFormat="1" applyFont="1" applyFill="1" applyBorder="1" applyAlignment="1" applyProtection="1">
      <alignment/>
      <protection/>
    </xf>
    <xf numFmtId="215" fontId="15" fillId="24" borderId="0" xfId="0" applyNumberFormat="1" applyFont="1" applyFill="1" applyBorder="1" applyAlignment="1" applyProtection="1">
      <alignment/>
      <protection/>
    </xf>
    <xf numFmtId="215" fontId="20" fillId="29" borderId="0" xfId="0" applyNumberFormat="1" applyFont="1" applyFill="1" applyBorder="1" applyAlignment="1" applyProtection="1">
      <alignment horizontal="right"/>
      <protection/>
    </xf>
    <xf numFmtId="215" fontId="19" fillId="27" borderId="0" xfId="0" applyNumberFormat="1" applyFont="1" applyFill="1" applyBorder="1" applyAlignment="1" applyProtection="1">
      <alignment/>
      <protection/>
    </xf>
    <xf numFmtId="215" fontId="19" fillId="28" borderId="0" xfId="0" applyNumberFormat="1" applyFont="1" applyFill="1" applyBorder="1" applyAlignment="1" applyProtection="1">
      <alignment/>
      <protection/>
    </xf>
    <xf numFmtId="186" fontId="19" fillId="27" borderId="0" xfId="69" applyNumberFormat="1" applyFont="1" applyFill="1" applyBorder="1" applyAlignment="1" applyProtection="1">
      <alignment/>
      <protection/>
    </xf>
    <xf numFmtId="215" fontId="15" fillId="0" borderId="0" xfId="0" applyNumberFormat="1" applyFont="1" applyFill="1" applyBorder="1" applyAlignment="1" applyProtection="1">
      <alignment/>
      <protection/>
    </xf>
    <xf numFmtId="186" fontId="15" fillId="24" borderId="0" xfId="69" applyNumberFormat="1" applyFont="1" applyFill="1" applyAlignment="1">
      <alignment/>
    </xf>
    <xf numFmtId="215" fontId="15" fillId="0" borderId="0" xfId="0" applyNumberFormat="1" applyFont="1" applyBorder="1" applyAlignment="1">
      <alignment/>
    </xf>
    <xf numFmtId="215" fontId="50" fillId="20" borderId="0" xfId="0" applyNumberFormat="1" applyFont="1" applyFill="1" applyBorder="1" applyAlignment="1" applyProtection="1">
      <alignment/>
      <protection/>
    </xf>
    <xf numFmtId="215" fontId="19" fillId="26" borderId="0" xfId="0" applyNumberFormat="1" applyFont="1" applyFill="1" applyBorder="1" applyAlignment="1" applyProtection="1">
      <alignment horizontal="right"/>
      <protection/>
    </xf>
    <xf numFmtId="186" fontId="19" fillId="27" borderId="0" xfId="69" applyNumberFormat="1" applyFont="1" applyFill="1" applyBorder="1" applyAlignment="1" applyProtection="1">
      <alignment horizontal="right"/>
      <protection/>
    </xf>
    <xf numFmtId="215" fontId="53" fillId="25" borderId="0" xfId="0" applyNumberFormat="1" applyFont="1" applyFill="1" applyBorder="1" applyAlignment="1" applyProtection="1">
      <alignment/>
      <protection/>
    </xf>
    <xf numFmtId="215" fontId="54" fillId="26" borderId="0" xfId="0" applyNumberFormat="1" applyFont="1" applyFill="1" applyBorder="1" applyAlignment="1" applyProtection="1">
      <alignment/>
      <protection/>
    </xf>
    <xf numFmtId="215" fontId="54" fillId="26" borderId="0" xfId="0" applyNumberFormat="1" applyFont="1" applyFill="1" applyBorder="1" applyAlignment="1" applyProtection="1" quotePrefix="1">
      <alignment horizontal="left" indent="1"/>
      <protection/>
    </xf>
    <xf numFmtId="215" fontId="54" fillId="26" borderId="0" xfId="0" applyNumberFormat="1" applyFont="1" applyFill="1" applyBorder="1" applyAlignment="1" applyProtection="1">
      <alignment horizontal="right"/>
      <protection/>
    </xf>
    <xf numFmtId="215" fontId="53" fillId="0" borderId="0" xfId="0" applyNumberFormat="1" applyFont="1" applyBorder="1" applyAlignment="1">
      <alignment/>
    </xf>
    <xf numFmtId="215" fontId="53" fillId="0" borderId="0" xfId="0" applyNumberFormat="1" applyFont="1" applyAlignment="1">
      <alignment/>
    </xf>
    <xf numFmtId="215" fontId="19" fillId="26" borderId="0" xfId="71" applyNumberFormat="1" applyFont="1" applyFill="1" applyBorder="1" applyAlignment="1" applyProtection="1">
      <alignment/>
      <protection/>
    </xf>
    <xf numFmtId="215" fontId="19" fillId="26" borderId="0" xfId="71" applyNumberFormat="1" applyFont="1" applyFill="1" applyBorder="1" applyAlignment="1" applyProtection="1">
      <alignment horizontal="right"/>
      <protection/>
    </xf>
    <xf numFmtId="215" fontId="19" fillId="28" borderId="0" xfId="71" applyNumberFormat="1" applyFont="1" applyFill="1" applyBorder="1" applyAlignment="1" applyProtection="1">
      <alignment horizontal="right"/>
      <protection/>
    </xf>
    <xf numFmtId="215" fontId="55" fillId="20" borderId="0" xfId="0" applyNumberFormat="1" applyFont="1" applyFill="1" applyBorder="1" applyAlignment="1" applyProtection="1">
      <alignment/>
      <protection/>
    </xf>
    <xf numFmtId="186" fontId="55" fillId="24" borderId="0" xfId="69" applyNumberFormat="1" applyFont="1" applyFill="1" applyBorder="1" applyAlignment="1" applyProtection="1">
      <alignment/>
      <protection/>
    </xf>
    <xf numFmtId="215" fontId="52" fillId="24" borderId="0" xfId="0" applyNumberFormat="1" applyFont="1" applyFill="1" applyAlignment="1">
      <alignment horizontal="left"/>
    </xf>
    <xf numFmtId="186" fontId="15" fillId="0" borderId="0" xfId="69" applyNumberFormat="1" applyFont="1" applyAlignment="1">
      <alignment/>
    </xf>
    <xf numFmtId="186" fontId="15" fillId="0" borderId="0" xfId="69" applyNumberFormat="1" applyFont="1" applyBorder="1" applyAlignment="1">
      <alignment/>
    </xf>
    <xf numFmtId="215" fontId="15" fillId="25" borderId="0" xfId="61" applyNumberFormat="1" applyFont="1" applyFill="1" applyBorder="1" applyAlignment="1" applyProtection="1">
      <alignment/>
      <protection/>
    </xf>
    <xf numFmtId="215" fontId="15" fillId="0" borderId="0" xfId="61" applyNumberFormat="1" applyFont="1" applyAlignment="1">
      <alignment/>
    </xf>
    <xf numFmtId="215" fontId="20" fillId="25" borderId="0" xfId="61" applyNumberFormat="1" applyFont="1" applyFill="1" applyBorder="1" applyAlignment="1" applyProtection="1">
      <alignment/>
      <protection/>
    </xf>
    <xf numFmtId="215" fontId="17" fillId="26" borderId="0" xfId="61" applyNumberFormat="1" applyFont="1" applyFill="1" applyBorder="1" applyAlignment="1" applyProtection="1">
      <alignment horizontal="center"/>
      <protection/>
    </xf>
    <xf numFmtId="215" fontId="17" fillId="20" borderId="0" xfId="61" applyNumberFormat="1" applyFont="1" applyFill="1" applyAlignment="1" applyProtection="1">
      <alignment/>
      <protection/>
    </xf>
    <xf numFmtId="215" fontId="17" fillId="20" borderId="0" xfId="61" applyNumberFormat="1" applyFont="1" applyFill="1" applyBorder="1" applyAlignment="1" applyProtection="1">
      <alignment/>
      <protection/>
    </xf>
    <xf numFmtId="215" fontId="15" fillId="20" borderId="0" xfId="61" applyNumberFormat="1" applyFont="1" applyFill="1" applyBorder="1" applyAlignment="1" applyProtection="1">
      <alignment/>
      <protection/>
    </xf>
    <xf numFmtId="215" fontId="20" fillId="20" borderId="23" xfId="61" applyNumberFormat="1" applyFont="1" applyFill="1" applyBorder="1" applyAlignment="1" applyProtection="1">
      <alignment/>
      <protection/>
    </xf>
    <xf numFmtId="215" fontId="17" fillId="27" borderId="0" xfId="61" applyNumberFormat="1" applyFont="1" applyFill="1" applyBorder="1" applyAlignment="1" applyProtection="1">
      <alignment horizontal="center"/>
      <protection/>
    </xf>
    <xf numFmtId="215" fontId="17" fillId="28" borderId="0" xfId="61" applyNumberFormat="1" applyFont="1" applyFill="1" applyBorder="1" applyAlignment="1" applyProtection="1">
      <alignment horizontal="center"/>
      <protection/>
    </xf>
    <xf numFmtId="215" fontId="15" fillId="20" borderId="0" xfId="61" applyNumberFormat="1" applyFont="1" applyFill="1" applyAlignment="1" applyProtection="1">
      <alignment/>
      <protection/>
    </xf>
    <xf numFmtId="215" fontId="15" fillId="29" borderId="0" xfId="61" applyNumberFormat="1" applyFont="1" applyFill="1" applyBorder="1" applyAlignment="1" applyProtection="1">
      <alignment/>
      <protection/>
    </xf>
    <xf numFmtId="215" fontId="15" fillId="20" borderId="0" xfId="61" applyNumberFormat="1" applyFont="1" applyFill="1" applyBorder="1" applyAlignment="1" applyProtection="1">
      <alignment/>
      <protection/>
    </xf>
    <xf numFmtId="215" fontId="15" fillId="20" borderId="0" xfId="46" applyNumberFormat="1" applyFont="1" applyFill="1" applyBorder="1" applyAlignment="1" applyProtection="1">
      <alignment/>
      <protection/>
    </xf>
    <xf numFmtId="186" fontId="15" fillId="29" borderId="0" xfId="69" applyNumberFormat="1" applyFont="1" applyFill="1" applyBorder="1" applyAlignment="1" applyProtection="1">
      <alignment/>
      <protection/>
    </xf>
    <xf numFmtId="186" fontId="20" fillId="24" borderId="0" xfId="69" applyNumberFormat="1" applyFont="1" applyFill="1" applyBorder="1" applyAlignment="1" applyProtection="1">
      <alignment/>
      <protection/>
    </xf>
    <xf numFmtId="215" fontId="19" fillId="26" borderId="0" xfId="61" applyNumberFormat="1" applyFont="1" applyFill="1" applyBorder="1" applyAlignment="1" applyProtection="1">
      <alignment horizontal="left"/>
      <protection/>
    </xf>
    <xf numFmtId="215" fontId="15" fillId="20" borderId="0" xfId="61" applyNumberFormat="1" applyFont="1" applyFill="1" applyBorder="1" applyAlignment="1" applyProtection="1">
      <alignment horizontal="right"/>
      <protection/>
    </xf>
    <xf numFmtId="215" fontId="20" fillId="0" borderId="0" xfId="61" applyNumberFormat="1" applyFont="1" applyAlignment="1">
      <alignment/>
    </xf>
    <xf numFmtId="215" fontId="17" fillId="26" borderId="0" xfId="61" applyNumberFormat="1" applyFont="1" applyFill="1" applyBorder="1" applyAlignment="1" applyProtection="1">
      <alignment horizontal="right"/>
      <protection/>
    </xf>
    <xf numFmtId="215" fontId="17" fillId="20" borderId="0" xfId="46" applyNumberFormat="1" applyFont="1" applyFill="1" applyBorder="1" applyAlignment="1" applyProtection="1">
      <alignment horizontal="right"/>
      <protection/>
    </xf>
    <xf numFmtId="215" fontId="53" fillId="25" borderId="0" xfId="61" applyNumberFormat="1" applyFont="1" applyFill="1" applyBorder="1" applyAlignment="1" applyProtection="1">
      <alignment/>
      <protection/>
    </xf>
    <xf numFmtId="215" fontId="53" fillId="20" borderId="0" xfId="61" applyNumberFormat="1" applyFont="1" applyFill="1" applyBorder="1" applyAlignment="1" applyProtection="1">
      <alignment/>
      <protection/>
    </xf>
    <xf numFmtId="215" fontId="54" fillId="26" borderId="0" xfId="61" applyNumberFormat="1" applyFont="1" applyFill="1" applyBorder="1" applyAlignment="1" applyProtection="1">
      <alignment horizontal="left" indent="1"/>
      <protection/>
    </xf>
    <xf numFmtId="215" fontId="53" fillId="20" borderId="0" xfId="61" applyNumberFormat="1" applyFont="1" applyFill="1" applyBorder="1" applyAlignment="1" applyProtection="1">
      <alignment horizontal="right"/>
      <protection/>
    </xf>
    <xf numFmtId="215" fontId="53" fillId="0" borderId="0" xfId="61" applyNumberFormat="1" applyFont="1" applyAlignment="1">
      <alignment/>
    </xf>
    <xf numFmtId="215" fontId="54" fillId="26" borderId="0" xfId="61" applyNumberFormat="1" applyFont="1" applyFill="1" applyBorder="1" applyAlignment="1" applyProtection="1">
      <alignment horizontal="left" indent="2"/>
      <protection/>
    </xf>
    <xf numFmtId="215" fontId="15" fillId="24" borderId="0" xfId="61" applyNumberFormat="1" applyFont="1" applyFill="1" applyBorder="1" applyAlignment="1" applyProtection="1">
      <alignment horizontal="right"/>
      <protection/>
    </xf>
    <xf numFmtId="215" fontId="20" fillId="29" borderId="0" xfId="61" applyNumberFormat="1" applyFont="1" applyFill="1" applyBorder="1" applyAlignment="1" applyProtection="1">
      <alignment/>
      <protection/>
    </xf>
    <xf numFmtId="215" fontId="15" fillId="24" borderId="0" xfId="61" applyNumberFormat="1" applyFont="1" applyFill="1" applyAlignment="1" applyProtection="1">
      <alignment/>
      <protection/>
    </xf>
    <xf numFmtId="215" fontId="52" fillId="24" borderId="0" xfId="61" applyNumberFormat="1" applyFont="1" applyFill="1" applyAlignment="1">
      <alignment/>
    </xf>
    <xf numFmtId="215" fontId="15" fillId="24" borderId="0" xfId="61" applyNumberFormat="1" applyFont="1" applyFill="1" applyBorder="1" applyAlignment="1" applyProtection="1">
      <alignment/>
      <protection/>
    </xf>
    <xf numFmtId="186" fontId="15" fillId="24" borderId="0" xfId="69" applyNumberFormat="1" applyFont="1" applyFill="1" applyAlignment="1" applyProtection="1">
      <alignment/>
      <protection/>
    </xf>
    <xf numFmtId="215" fontId="19" fillId="26" borderId="0" xfId="61" applyNumberFormat="1" applyFont="1" applyFill="1" applyBorder="1" applyAlignment="1" applyProtection="1">
      <alignment/>
      <protection/>
    </xf>
    <xf numFmtId="215" fontId="15" fillId="0" borderId="0" xfId="61" applyNumberFormat="1" applyFont="1" applyBorder="1" applyAlignment="1">
      <alignment/>
    </xf>
    <xf numFmtId="215" fontId="17" fillId="29" borderId="0" xfId="61" applyNumberFormat="1" applyFont="1" applyFill="1" applyBorder="1" applyAlignment="1" applyProtection="1">
      <alignment horizontal="right"/>
      <protection/>
    </xf>
    <xf numFmtId="215" fontId="17" fillId="24" borderId="0" xfId="61" applyNumberFormat="1" applyFont="1" applyFill="1" applyBorder="1" applyAlignment="1" applyProtection="1">
      <alignment horizontal="right"/>
      <protection/>
    </xf>
    <xf numFmtId="215" fontId="17" fillId="20" borderId="0" xfId="61" applyNumberFormat="1" applyFont="1" applyFill="1" applyBorder="1" applyAlignment="1" applyProtection="1">
      <alignment horizontal="right"/>
      <protection/>
    </xf>
    <xf numFmtId="215" fontId="17" fillId="27" borderId="0" xfId="61" applyNumberFormat="1" applyFont="1" applyFill="1" applyBorder="1" applyAlignment="1" applyProtection="1">
      <alignment horizontal="right"/>
      <protection/>
    </xf>
    <xf numFmtId="215" fontId="17" fillId="28" borderId="0" xfId="69" applyNumberFormat="1" applyFont="1" applyFill="1" applyBorder="1" applyAlignment="1" applyProtection="1">
      <alignment horizontal="right"/>
      <protection/>
    </xf>
    <xf numFmtId="215" fontId="20" fillId="29" borderId="0" xfId="61" applyNumberFormat="1" applyFont="1" applyFill="1" applyBorder="1" applyAlignment="1" applyProtection="1">
      <alignment horizontal="right"/>
      <protection/>
    </xf>
    <xf numFmtId="215" fontId="17" fillId="30" borderId="0" xfId="61" applyNumberFormat="1" applyFont="1" applyFill="1" applyBorder="1" applyAlignment="1" applyProtection="1">
      <alignment horizontal="right"/>
      <protection/>
    </xf>
    <xf numFmtId="215" fontId="17" fillId="28" borderId="0" xfId="61" applyNumberFormat="1" applyFont="1" applyFill="1" applyBorder="1" applyAlignment="1" applyProtection="1">
      <alignment horizontal="right"/>
      <protection/>
    </xf>
    <xf numFmtId="215" fontId="15" fillId="24" borderId="0" xfId="61" applyNumberFormat="1" applyFont="1" applyFill="1" applyAlignment="1">
      <alignment/>
    </xf>
    <xf numFmtId="215" fontId="15" fillId="24" borderId="0" xfId="61" applyNumberFormat="1" applyFont="1" applyFill="1" applyBorder="1" applyAlignment="1">
      <alignment/>
    </xf>
    <xf numFmtId="186" fontId="20" fillId="29" borderId="0" xfId="69" applyNumberFormat="1" applyFont="1" applyFill="1" applyBorder="1" applyAlignment="1" applyProtection="1">
      <alignment/>
      <protection/>
    </xf>
    <xf numFmtId="215" fontId="17" fillId="26" borderId="0" xfId="61" applyNumberFormat="1" applyFont="1" applyFill="1" applyBorder="1" applyAlignment="1" applyProtection="1">
      <alignment horizontal="left"/>
      <protection/>
    </xf>
    <xf numFmtId="215" fontId="17" fillId="20" borderId="0" xfId="46" applyNumberFormat="1" applyFont="1" applyFill="1" applyBorder="1" applyAlignment="1" applyProtection="1">
      <alignment/>
      <protection/>
    </xf>
    <xf numFmtId="215" fontId="20" fillId="29" borderId="0" xfId="61" applyNumberFormat="1" applyFont="1" applyFill="1" applyBorder="1" applyAlignment="1" applyProtection="1">
      <alignment/>
      <protection/>
    </xf>
    <xf numFmtId="215" fontId="57" fillId="20" borderId="0" xfId="61" applyNumberFormat="1" applyFont="1" applyFill="1" applyBorder="1" applyAlignment="1" applyProtection="1">
      <alignment horizontal="right"/>
      <protection/>
    </xf>
    <xf numFmtId="215" fontId="15" fillId="20" borderId="0" xfId="61" applyNumberFormat="1" applyFont="1" applyFill="1" applyAlignment="1">
      <alignment/>
    </xf>
    <xf numFmtId="215" fontId="15" fillId="29" borderId="0" xfId="61" applyNumberFormat="1" applyFont="1" applyFill="1" applyBorder="1" applyAlignment="1" applyProtection="1">
      <alignment horizontal="right"/>
      <protection/>
    </xf>
    <xf numFmtId="215" fontId="17" fillId="20" borderId="0" xfId="61" applyNumberFormat="1" applyFont="1" applyFill="1" applyBorder="1" applyAlignment="1" applyProtection="1">
      <alignment horizontal="center"/>
      <protection/>
    </xf>
    <xf numFmtId="215" fontId="15" fillId="20" borderId="0" xfId="61" applyNumberFormat="1" applyFont="1" applyFill="1" applyBorder="1" applyAlignment="1" applyProtection="1">
      <alignment horizontal="center"/>
      <protection/>
    </xf>
    <xf numFmtId="215" fontId="15" fillId="20" borderId="0" xfId="46" applyNumberFormat="1" applyFont="1" applyFill="1" applyBorder="1" applyAlignment="1" applyProtection="1">
      <alignment horizontal="right"/>
      <protection/>
    </xf>
    <xf numFmtId="186" fontId="19" fillId="28" borderId="0" xfId="69" applyNumberFormat="1" applyFont="1" applyFill="1" applyBorder="1" applyAlignment="1" applyProtection="1">
      <alignment horizontal="right"/>
      <protection/>
    </xf>
    <xf numFmtId="215" fontId="57" fillId="20" borderId="0" xfId="61" applyNumberFormat="1" applyFont="1" applyFill="1" applyBorder="1" applyAlignment="1" applyProtection="1">
      <alignment/>
      <protection/>
    </xf>
    <xf numFmtId="215" fontId="52" fillId="24" borderId="0" xfId="61" applyNumberFormat="1" applyFont="1" applyFill="1" applyBorder="1" applyAlignment="1">
      <alignment/>
    </xf>
    <xf numFmtId="215" fontId="15" fillId="25" borderId="0" xfId="61" applyNumberFormat="1" applyFont="1" applyFill="1" applyBorder="1" applyAlignment="1" applyProtection="1">
      <alignment/>
      <protection/>
    </xf>
    <xf numFmtId="215" fontId="58" fillId="25" borderId="0" xfId="61" applyNumberFormat="1" applyFont="1" applyFill="1" applyAlignment="1">
      <alignment/>
    </xf>
    <xf numFmtId="186" fontId="15" fillId="25" borderId="0" xfId="69" applyNumberFormat="1" applyFont="1" applyFill="1" applyBorder="1" applyAlignment="1" applyProtection="1">
      <alignment/>
      <protection/>
    </xf>
    <xf numFmtId="215" fontId="20" fillId="25" borderId="0" xfId="61" applyNumberFormat="1" applyFont="1" applyFill="1" applyBorder="1" applyAlignment="1" applyProtection="1">
      <alignment/>
      <protection/>
    </xf>
    <xf numFmtId="215" fontId="15" fillId="24" borderId="0" xfId="61" applyNumberFormat="1" applyFont="1" applyFill="1" applyBorder="1" applyAlignment="1" applyProtection="1">
      <alignment/>
      <protection/>
    </xf>
    <xf numFmtId="215" fontId="53" fillId="25" borderId="0" xfId="61" applyNumberFormat="1" applyFont="1" applyFill="1" applyBorder="1" applyAlignment="1" applyProtection="1">
      <alignment/>
      <protection/>
    </xf>
    <xf numFmtId="215" fontId="53" fillId="20" borderId="0" xfId="61" applyNumberFormat="1" applyFont="1" applyFill="1" applyBorder="1" applyAlignment="1" applyProtection="1">
      <alignment/>
      <protection/>
    </xf>
    <xf numFmtId="215" fontId="20" fillId="20" borderId="0" xfId="61" applyNumberFormat="1" applyFont="1" applyFill="1" applyBorder="1" applyAlignment="1" applyProtection="1">
      <alignment wrapText="1"/>
      <protection/>
    </xf>
    <xf numFmtId="215" fontId="15" fillId="24" borderId="0" xfId="61" applyNumberFormat="1" applyFont="1" applyFill="1" applyAlignment="1" applyProtection="1">
      <alignment/>
      <protection/>
    </xf>
    <xf numFmtId="186" fontId="15" fillId="24" borderId="0" xfId="69" applyNumberFormat="1" applyFont="1" applyFill="1" applyBorder="1" applyAlignment="1" applyProtection="1">
      <alignment/>
      <protection/>
    </xf>
    <xf numFmtId="215" fontId="15" fillId="20" borderId="0" xfId="61" applyNumberFormat="1" applyFont="1" applyFill="1" applyBorder="1" applyAlignment="1">
      <alignment vertical="top" wrapText="1"/>
    </xf>
    <xf numFmtId="215" fontId="20" fillId="20" borderId="0" xfId="61" applyNumberFormat="1" applyFont="1" applyFill="1" applyBorder="1" applyAlignment="1" applyProtection="1">
      <alignment horizontal="left"/>
      <protection/>
    </xf>
    <xf numFmtId="215" fontId="19" fillId="20" borderId="0" xfId="46" applyNumberFormat="1" applyFont="1" applyFill="1" applyBorder="1" applyAlignment="1" applyProtection="1">
      <alignment horizontal="right"/>
      <protection/>
    </xf>
    <xf numFmtId="215" fontId="20" fillId="26" borderId="0" xfId="61" applyNumberFormat="1" applyFont="1" applyFill="1" applyBorder="1" applyAlignment="1" applyProtection="1">
      <alignment horizontal="left"/>
      <protection/>
    </xf>
    <xf numFmtId="215" fontId="20" fillId="20" borderId="0" xfId="46" applyNumberFormat="1" applyFont="1" applyFill="1" applyBorder="1" applyAlignment="1" applyProtection="1">
      <alignment horizontal="right"/>
      <protection/>
    </xf>
    <xf numFmtId="215" fontId="17" fillId="20" borderId="0" xfId="46" applyNumberFormat="1" applyFont="1" applyFill="1" applyBorder="1" applyAlignment="1" applyProtection="1">
      <alignment horizontal="center"/>
      <protection/>
    </xf>
    <xf numFmtId="215" fontId="58" fillId="25" borderId="0" xfId="61" applyNumberFormat="1" applyFont="1" applyFill="1" applyAlignment="1">
      <alignment/>
    </xf>
    <xf numFmtId="215" fontId="58" fillId="0" borderId="0" xfId="61" applyNumberFormat="1" applyFont="1" applyAlignment="1">
      <alignment/>
    </xf>
    <xf numFmtId="186" fontId="17" fillId="28" borderId="0" xfId="69" applyNumberFormat="1" applyFont="1" applyFill="1" applyBorder="1" applyAlignment="1" applyProtection="1">
      <alignment horizontal="center"/>
      <protection/>
    </xf>
    <xf numFmtId="215" fontId="17" fillId="20" borderId="0" xfId="0" applyNumberFormat="1" applyFont="1" applyFill="1" applyBorder="1" applyAlignment="1" applyProtection="1">
      <alignment horizontal="right"/>
      <protection/>
    </xf>
    <xf numFmtId="215" fontId="17" fillId="20" borderId="0" xfId="0" applyNumberFormat="1" applyFont="1" applyFill="1" applyBorder="1" applyAlignment="1" applyProtection="1">
      <alignment horizontal="center"/>
      <protection/>
    </xf>
    <xf numFmtId="215" fontId="15" fillId="20" borderId="25" xfId="0" applyNumberFormat="1" applyFont="1" applyFill="1" applyBorder="1" applyAlignment="1" applyProtection="1">
      <alignment/>
      <protection/>
    </xf>
    <xf numFmtId="215" fontId="19" fillId="26" borderId="22" xfId="0" applyNumberFormat="1" applyFont="1" applyFill="1" applyBorder="1" applyAlignment="1" applyProtection="1">
      <alignment/>
      <protection/>
    </xf>
    <xf numFmtId="215" fontId="19" fillId="20" borderId="0" xfId="44" applyNumberFormat="1" applyFont="1" applyFill="1" applyBorder="1" applyAlignment="1" applyProtection="1">
      <alignment/>
      <protection locked="0"/>
    </xf>
    <xf numFmtId="215" fontId="19" fillId="27" borderId="0" xfId="71" applyNumberFormat="1" applyFont="1" applyFill="1" applyBorder="1" applyAlignment="1" applyProtection="1">
      <alignment horizontal="right"/>
      <protection/>
    </xf>
    <xf numFmtId="215" fontId="59" fillId="20" borderId="0" xfId="0" applyNumberFormat="1" applyFont="1" applyFill="1" applyBorder="1" applyAlignment="1" applyProtection="1">
      <alignment/>
      <protection/>
    </xf>
    <xf numFmtId="215" fontId="15" fillId="20" borderId="0" xfId="44" applyNumberFormat="1" applyFont="1" applyFill="1" applyBorder="1" applyAlignment="1" applyProtection="1">
      <alignment/>
      <protection/>
    </xf>
    <xf numFmtId="215" fontId="52" fillId="24" borderId="0" xfId="71" applyNumberFormat="1" applyFont="1" applyFill="1" applyProtection="1">
      <alignment/>
      <protection hidden="1"/>
    </xf>
    <xf numFmtId="215" fontId="52" fillId="24" borderId="0" xfId="0" applyNumberFormat="1" applyFont="1" applyFill="1" applyBorder="1" applyAlignment="1">
      <alignment/>
    </xf>
    <xf numFmtId="186" fontId="52" fillId="24" borderId="0" xfId="69" applyNumberFormat="1" applyFont="1" applyFill="1" applyAlignment="1">
      <alignment/>
    </xf>
    <xf numFmtId="186" fontId="15" fillId="24" borderId="0" xfId="69" applyNumberFormat="1" applyFont="1" applyFill="1" applyBorder="1" applyAlignment="1" applyProtection="1">
      <alignment/>
      <protection/>
    </xf>
    <xf numFmtId="215" fontId="54" fillId="26" borderId="0" xfId="0" applyNumberFormat="1" applyFont="1" applyFill="1" applyBorder="1" applyAlignment="1" applyProtection="1">
      <alignment horizontal="left" indent="1"/>
      <protection/>
    </xf>
    <xf numFmtId="215" fontId="54" fillId="20" borderId="0" xfId="44" applyNumberFormat="1" applyFont="1" applyFill="1" applyBorder="1" applyAlignment="1" applyProtection="1">
      <alignment/>
      <protection locked="0"/>
    </xf>
    <xf numFmtId="215" fontId="49" fillId="17" borderId="11" xfId="71" applyNumberFormat="1" applyFont="1" applyFill="1" applyBorder="1" applyAlignment="1" applyProtection="1">
      <alignment horizontal="left" wrapText="1"/>
      <protection/>
    </xf>
    <xf numFmtId="215" fontId="15" fillId="20" borderId="11" xfId="0" applyNumberFormat="1" applyFont="1" applyFill="1" applyBorder="1" applyAlignment="1" applyProtection="1">
      <alignment/>
      <protection/>
    </xf>
    <xf numFmtId="215" fontId="54" fillId="26" borderId="0" xfId="71" applyNumberFormat="1" applyFont="1" applyFill="1" applyBorder="1" applyAlignment="1" applyProtection="1">
      <alignment/>
      <protection/>
    </xf>
    <xf numFmtId="215" fontId="52" fillId="24" borderId="0" xfId="71" applyNumberFormat="1" applyFont="1" applyFill="1" applyBorder="1" applyProtection="1">
      <alignment/>
      <protection hidden="1"/>
    </xf>
    <xf numFmtId="186" fontId="52" fillId="24" borderId="0" xfId="69" applyNumberFormat="1" applyFont="1" applyFill="1" applyAlignment="1" applyProtection="1">
      <alignment/>
      <protection hidden="1"/>
    </xf>
    <xf numFmtId="0" fontId="15" fillId="25" borderId="0" xfId="66" applyFont="1" applyFill="1" applyProtection="1">
      <alignment/>
      <protection/>
    </xf>
    <xf numFmtId="38" fontId="15" fillId="25" borderId="0" xfId="66" applyNumberFormat="1" applyFont="1" applyFill="1" applyProtection="1">
      <alignment/>
      <protection/>
    </xf>
    <xf numFmtId="38" fontId="15" fillId="25" borderId="0" xfId="66" applyNumberFormat="1" applyFont="1" applyFill="1" applyBorder="1" applyProtection="1">
      <alignment/>
      <protection/>
    </xf>
    <xf numFmtId="38" fontId="15" fillId="25" borderId="0" xfId="63" applyNumberFormat="1" applyFont="1" applyFill="1" applyBorder="1" applyProtection="1">
      <alignment/>
      <protection/>
    </xf>
    <xf numFmtId="38" fontId="15" fillId="25" borderId="0" xfId="63" applyNumberFormat="1" applyFont="1" applyFill="1" applyProtection="1">
      <alignment/>
      <protection/>
    </xf>
    <xf numFmtId="186" fontId="15" fillId="25" borderId="0" xfId="69" applyNumberFormat="1" applyFont="1" applyFill="1" applyAlignment="1" applyProtection="1">
      <alignment/>
      <protection/>
    </xf>
    <xf numFmtId="0" fontId="15" fillId="25" borderId="0" xfId="66" applyFont="1" applyFill="1" applyBorder="1" applyProtection="1">
      <alignment/>
      <protection/>
    </xf>
    <xf numFmtId="0" fontId="15" fillId="0" borderId="0" xfId="0" applyFont="1" applyAlignment="1">
      <alignment/>
    </xf>
    <xf numFmtId="38" fontId="17" fillId="20" borderId="0" xfId="66" applyNumberFormat="1" applyFont="1" applyFill="1" applyProtection="1">
      <alignment/>
      <protection/>
    </xf>
    <xf numFmtId="0" fontId="49" fillId="17" borderId="0" xfId="71" applyFont="1" applyFill="1" applyBorder="1" applyAlignment="1" applyProtection="1">
      <alignment horizontal="left"/>
      <protection/>
    </xf>
    <xf numFmtId="0" fontId="17" fillId="27" borderId="0" xfId="0" applyNumberFormat="1" applyFont="1" applyFill="1" applyBorder="1" applyAlignment="1" applyProtection="1">
      <alignment horizontal="center"/>
      <protection/>
    </xf>
    <xf numFmtId="0" fontId="17" fillId="28" borderId="0" xfId="0" applyNumberFormat="1" applyFont="1" applyFill="1" applyBorder="1" applyAlignment="1" applyProtection="1">
      <alignment horizontal="center"/>
      <protection/>
    </xf>
    <xf numFmtId="38" fontId="17" fillId="20" borderId="0" xfId="0" applyNumberFormat="1" applyFont="1" applyFill="1" applyAlignment="1" applyProtection="1">
      <alignment/>
      <protection/>
    </xf>
    <xf numFmtId="38" fontId="20" fillId="20" borderId="0" xfId="63" applyNumberFormat="1" applyFont="1" applyFill="1" applyProtection="1">
      <alignment/>
      <protection/>
    </xf>
    <xf numFmtId="38" fontId="20" fillId="20" borderId="0" xfId="63" applyNumberFormat="1" applyFont="1" applyFill="1" applyBorder="1" applyProtection="1">
      <alignment/>
      <protection/>
    </xf>
    <xf numFmtId="0" fontId="20" fillId="20" borderId="0" xfId="71" applyFont="1" applyFill="1" applyAlignment="1" applyProtection="1">
      <alignment horizontal="right"/>
      <protection/>
    </xf>
    <xf numFmtId="38" fontId="15" fillId="20" borderId="0" xfId="0" applyNumberFormat="1" applyFont="1" applyFill="1" applyBorder="1" applyAlignment="1" applyProtection="1">
      <alignment/>
      <protection/>
    </xf>
    <xf numFmtId="38" fontId="15" fillId="20" borderId="0" xfId="0" applyNumberFormat="1" applyFont="1" applyFill="1" applyAlignment="1" applyProtection="1">
      <alignment/>
      <protection/>
    </xf>
    <xf numFmtId="215" fontId="20" fillId="24" borderId="0" xfId="61" applyNumberFormat="1" applyFont="1" applyFill="1" applyBorder="1" applyAlignment="1" applyProtection="1">
      <alignment horizontal="center"/>
      <protection/>
    </xf>
    <xf numFmtId="38" fontId="15" fillId="20" borderId="0" xfId="63" applyNumberFormat="1" applyFont="1" applyFill="1" applyBorder="1" applyProtection="1">
      <alignment/>
      <protection/>
    </xf>
    <xf numFmtId="38" fontId="15" fillId="20" borderId="0" xfId="0" applyNumberFormat="1" applyFont="1" applyFill="1" applyAlignment="1" applyProtection="1">
      <alignment horizontal="right"/>
      <protection/>
    </xf>
    <xf numFmtId="0" fontId="15" fillId="25" borderId="0" xfId="63" applyFont="1" applyFill="1" applyProtection="1">
      <alignment/>
      <protection/>
    </xf>
    <xf numFmtId="49" fontId="19" fillId="26" borderId="0" xfId="71" applyNumberFormat="1" applyFont="1" applyFill="1" applyBorder="1" applyAlignment="1" applyProtection="1">
      <alignment/>
      <protection/>
    </xf>
    <xf numFmtId="190" fontId="15" fillId="0" borderId="0" xfId="0" applyNumberFormat="1" applyFont="1" applyAlignment="1">
      <alignment/>
    </xf>
    <xf numFmtId="0" fontId="15" fillId="0" borderId="0" xfId="0" applyFont="1" applyBorder="1" applyAlignment="1">
      <alignment/>
    </xf>
    <xf numFmtId="0" fontId="15" fillId="25" borderId="0" xfId="63" applyFont="1" applyFill="1" applyBorder="1" applyProtection="1">
      <alignment/>
      <protection/>
    </xf>
    <xf numFmtId="0" fontId="19" fillId="26" borderId="0" xfId="71" applyFont="1" applyFill="1" applyBorder="1" applyAlignment="1" applyProtection="1" quotePrefix="1">
      <alignment/>
      <protection/>
    </xf>
    <xf numFmtId="3" fontId="19" fillId="26" borderId="0" xfId="71" applyNumberFormat="1" applyFont="1" applyFill="1" applyBorder="1" applyAlignment="1" applyProtection="1">
      <alignment horizontal="right"/>
      <protection/>
    </xf>
    <xf numFmtId="0" fontId="17" fillId="27" borderId="0" xfId="0" applyNumberFormat="1" applyFont="1" applyFill="1" applyBorder="1" applyAlignment="1" applyProtection="1">
      <alignment horizontal="right"/>
      <protection/>
    </xf>
    <xf numFmtId="0" fontId="17" fillId="28" borderId="0" xfId="0" applyNumberFormat="1" applyFont="1" applyFill="1" applyBorder="1" applyAlignment="1" applyProtection="1">
      <alignment horizontal="right"/>
      <protection/>
    </xf>
    <xf numFmtId="0" fontId="15" fillId="24" borderId="0" xfId="0" applyFont="1" applyFill="1" applyAlignment="1">
      <alignment/>
    </xf>
    <xf numFmtId="0" fontId="15" fillId="24" borderId="0" xfId="0" applyFont="1" applyFill="1" applyBorder="1" applyAlignment="1">
      <alignment/>
    </xf>
    <xf numFmtId="3" fontId="15" fillId="0" borderId="0" xfId="0" applyNumberFormat="1" applyFont="1" applyAlignment="1">
      <alignment/>
    </xf>
    <xf numFmtId="0" fontId="19" fillId="27" borderId="0" xfId="71" applyFont="1" applyFill="1" applyBorder="1" applyAlignment="1" applyProtection="1">
      <alignment/>
      <protection/>
    </xf>
    <xf numFmtId="0" fontId="19" fillId="28" borderId="0" xfId="71" applyFont="1" applyFill="1" applyBorder="1" applyAlignment="1" applyProtection="1">
      <alignment/>
      <protection/>
    </xf>
    <xf numFmtId="186" fontId="19" fillId="28" borderId="0" xfId="69" applyNumberFormat="1" applyFont="1" applyFill="1" applyBorder="1" applyAlignment="1" applyProtection="1">
      <alignment/>
      <protection/>
    </xf>
    <xf numFmtId="49" fontId="15" fillId="25" borderId="0" xfId="66" applyNumberFormat="1" applyFont="1" applyFill="1" applyProtection="1">
      <alignment/>
      <protection/>
    </xf>
    <xf numFmtId="190" fontId="19" fillId="28" borderId="0" xfId="71" applyNumberFormat="1" applyFont="1" applyFill="1" applyBorder="1" applyAlignment="1" applyProtection="1">
      <alignment/>
      <protection/>
    </xf>
    <xf numFmtId="0" fontId="19" fillId="27" borderId="0" xfId="71" applyFont="1" applyFill="1" applyBorder="1" applyAlignment="1" applyProtection="1">
      <alignment horizontal="right"/>
      <protection/>
    </xf>
    <xf numFmtId="0" fontId="19" fillId="28" borderId="0" xfId="71" applyFont="1" applyFill="1" applyBorder="1" applyAlignment="1" applyProtection="1">
      <alignment horizontal="right"/>
      <protection/>
    </xf>
    <xf numFmtId="9" fontId="19" fillId="27" borderId="0" xfId="71" applyNumberFormat="1" applyFont="1" applyFill="1" applyBorder="1" applyAlignment="1" applyProtection="1">
      <alignment horizontal="right"/>
      <protection/>
    </xf>
    <xf numFmtId="9" fontId="19" fillId="28" borderId="0" xfId="71" applyNumberFormat="1" applyFont="1" applyFill="1" applyBorder="1" applyAlignment="1" applyProtection="1">
      <alignment horizontal="right"/>
      <protection/>
    </xf>
    <xf numFmtId="9" fontId="19" fillId="26" borderId="0" xfId="71" applyNumberFormat="1" applyFont="1" applyFill="1" applyBorder="1" applyAlignment="1" applyProtection="1">
      <alignment horizontal="right"/>
      <protection/>
    </xf>
    <xf numFmtId="0" fontId="52" fillId="24" borderId="0" xfId="71" applyFont="1" applyFill="1" applyProtection="1">
      <alignment/>
      <protection hidden="1"/>
    </xf>
    <xf numFmtId="0" fontId="52" fillId="24" borderId="0" xfId="71" applyFont="1" applyFill="1" applyBorder="1" applyProtection="1">
      <alignment/>
      <protection hidden="1"/>
    </xf>
    <xf numFmtId="38" fontId="52" fillId="24" borderId="0" xfId="66" applyNumberFormat="1" applyFont="1" applyFill="1" applyProtection="1">
      <alignment/>
      <protection/>
    </xf>
    <xf numFmtId="38" fontId="52" fillId="24" borderId="0" xfId="66" applyNumberFormat="1" applyFont="1" applyFill="1" applyBorder="1" applyProtection="1">
      <alignment/>
      <protection/>
    </xf>
    <xf numFmtId="38" fontId="15" fillId="24" borderId="0" xfId="63" applyNumberFormat="1" applyFont="1" applyFill="1" applyBorder="1" applyProtection="1">
      <alignment/>
      <protection/>
    </xf>
    <xf numFmtId="38" fontId="15" fillId="24" borderId="0" xfId="63" applyNumberFormat="1" applyFont="1" applyFill="1" applyProtection="1">
      <alignment/>
      <protection/>
    </xf>
    <xf numFmtId="0" fontId="15" fillId="24" borderId="0" xfId="66" applyFont="1" applyFill="1" applyBorder="1" applyProtection="1">
      <alignment/>
      <protection/>
    </xf>
    <xf numFmtId="38" fontId="20" fillId="20" borderId="0" xfId="62" applyNumberFormat="1" applyFont="1" applyFill="1" applyProtection="1">
      <alignment/>
      <protection/>
    </xf>
    <xf numFmtId="0" fontId="15" fillId="25" borderId="0" xfId="0" applyFont="1" applyFill="1" applyAlignment="1" applyProtection="1">
      <alignment/>
      <protection/>
    </xf>
    <xf numFmtId="3" fontId="17" fillId="26" borderId="0" xfId="0" applyNumberFormat="1" applyFont="1" applyFill="1" applyBorder="1" applyAlignment="1" applyProtection="1">
      <alignment horizontal="center"/>
      <protection/>
    </xf>
    <xf numFmtId="38" fontId="15" fillId="20" borderId="0" xfId="62" applyNumberFormat="1" applyFont="1" applyFill="1" applyBorder="1" applyProtection="1">
      <alignment/>
      <protection/>
    </xf>
    <xf numFmtId="0" fontId="15" fillId="25" borderId="0" xfId="62" applyFont="1" applyFill="1" applyProtection="1">
      <alignment/>
      <protection/>
    </xf>
    <xf numFmtId="193" fontId="19" fillId="27" borderId="0" xfId="71" applyNumberFormat="1" applyFont="1" applyFill="1" applyBorder="1" applyAlignment="1" applyProtection="1">
      <alignment horizontal="right"/>
      <protection/>
    </xf>
    <xf numFmtId="193" fontId="19" fillId="26" borderId="0" xfId="71" applyNumberFormat="1" applyFont="1" applyFill="1" applyBorder="1" applyAlignment="1" applyProtection="1">
      <alignment horizontal="right"/>
      <protection/>
    </xf>
    <xf numFmtId="0" fontId="20" fillId="20" borderId="0" xfId="71" applyFont="1" applyFill="1" applyBorder="1" applyAlignment="1" applyProtection="1">
      <alignment horizontal="right"/>
      <protection hidden="1"/>
    </xf>
    <xf numFmtId="193" fontId="19" fillId="28" borderId="0" xfId="71" applyNumberFormat="1" applyFont="1" applyFill="1" applyBorder="1" applyAlignment="1" applyProtection="1">
      <alignment horizontal="right"/>
      <protection/>
    </xf>
    <xf numFmtId="38" fontId="15" fillId="24" borderId="0" xfId="0" applyNumberFormat="1" applyFont="1" applyFill="1" applyBorder="1" applyAlignment="1" applyProtection="1">
      <alignment horizontal="right"/>
      <protection/>
    </xf>
    <xf numFmtId="0" fontId="19" fillId="31" borderId="0" xfId="71" applyFont="1" applyFill="1" applyBorder="1" applyAlignment="1" applyProtection="1">
      <alignment horizontal="center"/>
      <protection/>
    </xf>
    <xf numFmtId="186" fontId="19" fillId="31" borderId="0" xfId="71" applyNumberFormat="1" applyFont="1" applyFill="1" applyBorder="1" applyAlignment="1" applyProtection="1">
      <alignment horizontal="center"/>
      <protection/>
    </xf>
    <xf numFmtId="0" fontId="49" fillId="17" borderId="11" xfId="71" applyFont="1" applyFill="1" applyBorder="1" applyAlignment="1" applyProtection="1">
      <alignment horizontal="left"/>
      <protection/>
    </xf>
    <xf numFmtId="186" fontId="17" fillId="28" borderId="0" xfId="61" applyNumberFormat="1" applyFont="1" applyFill="1" applyBorder="1" applyAlignment="1" applyProtection="1">
      <alignment horizontal="center"/>
      <protection/>
    </xf>
    <xf numFmtId="38" fontId="20" fillId="20" borderId="0" xfId="64" applyNumberFormat="1" applyFont="1" applyFill="1" applyProtection="1">
      <alignment/>
      <protection/>
    </xf>
    <xf numFmtId="38" fontId="20" fillId="20" borderId="0" xfId="64" applyNumberFormat="1" applyFont="1" applyFill="1" applyBorder="1" applyProtection="1">
      <alignment/>
      <protection/>
    </xf>
    <xf numFmtId="38" fontId="15" fillId="20" borderId="0" xfId="64" applyNumberFormat="1" applyFont="1" applyFill="1" applyProtection="1">
      <alignment/>
      <protection/>
    </xf>
    <xf numFmtId="38" fontId="15" fillId="20" borderId="0" xfId="64" applyNumberFormat="1" applyFont="1" applyFill="1" applyBorder="1" applyProtection="1">
      <alignment/>
      <protection/>
    </xf>
    <xf numFmtId="38" fontId="15" fillId="20" borderId="0" xfId="0" applyNumberFormat="1" applyFont="1" applyFill="1" applyBorder="1" applyAlignment="1" applyProtection="1">
      <alignment horizontal="right"/>
      <protection/>
    </xf>
    <xf numFmtId="9" fontId="20" fillId="24" borderId="0" xfId="0" applyNumberFormat="1" applyFont="1" applyFill="1" applyBorder="1" applyAlignment="1" applyProtection="1">
      <alignment horizontal="right"/>
      <protection/>
    </xf>
    <xf numFmtId="0" fontId="15" fillId="25" borderId="0" xfId="62" applyFont="1" applyFill="1" applyBorder="1" applyProtection="1">
      <alignment/>
      <protection/>
    </xf>
    <xf numFmtId="38" fontId="19" fillId="26" borderId="0" xfId="71" applyNumberFormat="1" applyFont="1" applyFill="1" applyBorder="1" applyAlignment="1" applyProtection="1">
      <alignment/>
      <protection/>
    </xf>
    <xf numFmtId="0" fontId="20" fillId="20" borderId="10" xfId="71" applyFont="1" applyFill="1" applyBorder="1" applyAlignment="1" applyProtection="1">
      <alignment horizontal="right"/>
      <protection/>
    </xf>
    <xf numFmtId="186" fontId="19" fillId="28" borderId="0" xfId="71" applyNumberFormat="1" applyFont="1" applyFill="1" applyBorder="1" applyAlignment="1" applyProtection="1">
      <alignment horizontal="right"/>
      <protection/>
    </xf>
    <xf numFmtId="3" fontId="17" fillId="26" borderId="0" xfId="0" applyNumberFormat="1" applyFont="1" applyFill="1" applyBorder="1" applyAlignment="1" applyProtection="1">
      <alignment horizontal="right"/>
      <protection/>
    </xf>
    <xf numFmtId="0" fontId="15" fillId="24" borderId="0" xfId="62" applyFont="1" applyFill="1">
      <alignment/>
      <protection/>
    </xf>
    <xf numFmtId="0" fontId="15" fillId="24" borderId="0" xfId="62" applyFont="1" applyFill="1" applyAlignment="1">
      <alignment horizontal="center"/>
      <protection/>
    </xf>
    <xf numFmtId="186" fontId="15" fillId="24" borderId="0" xfId="62" applyNumberFormat="1" applyFont="1" applyFill="1" applyBorder="1" applyAlignment="1">
      <alignment horizontal="center"/>
      <protection/>
    </xf>
    <xf numFmtId="0" fontId="15" fillId="24" borderId="0" xfId="62" applyFont="1" applyFill="1" applyBorder="1">
      <alignment/>
      <protection/>
    </xf>
    <xf numFmtId="186" fontId="15" fillId="24" borderId="0" xfId="0" applyNumberFormat="1" applyFont="1" applyFill="1" applyBorder="1" applyAlignment="1">
      <alignment/>
    </xf>
    <xf numFmtId="0" fontId="49" fillId="17" borderId="23" xfId="71" applyFont="1" applyFill="1" applyBorder="1" applyAlignment="1" applyProtection="1">
      <alignment horizontal="left"/>
      <protection/>
    </xf>
    <xf numFmtId="38" fontId="20" fillId="20" borderId="23" xfId="0" applyNumberFormat="1" applyFont="1" applyFill="1" applyBorder="1" applyAlignment="1" applyProtection="1">
      <alignment/>
      <protection/>
    </xf>
    <xf numFmtId="38" fontId="52" fillId="24" borderId="0" xfId="0" applyNumberFormat="1" applyFont="1" applyFill="1" applyAlignment="1">
      <alignment/>
    </xf>
    <xf numFmtId="38" fontId="52" fillId="24" borderId="0" xfId="0" applyNumberFormat="1" applyFont="1" applyFill="1" applyBorder="1" applyAlignment="1">
      <alignment/>
    </xf>
    <xf numFmtId="186" fontId="15" fillId="24" borderId="0" xfId="62" applyNumberFormat="1" applyFont="1" applyFill="1" applyBorder="1">
      <alignment/>
      <protection/>
    </xf>
    <xf numFmtId="0" fontId="15" fillId="0" borderId="0" xfId="0" applyNumberFormat="1" applyFont="1" applyBorder="1" applyAlignment="1">
      <alignment/>
    </xf>
    <xf numFmtId="186" fontId="15" fillId="0" borderId="0" xfId="0" applyNumberFormat="1" applyFont="1" applyBorder="1" applyAlignment="1">
      <alignment/>
    </xf>
    <xf numFmtId="38" fontId="15" fillId="25" borderId="0" xfId="62" applyNumberFormat="1" applyFont="1" applyFill="1" applyBorder="1" applyProtection="1">
      <alignment/>
      <protection/>
    </xf>
    <xf numFmtId="38" fontId="15" fillId="25" borderId="0" xfId="62" applyNumberFormat="1" applyFont="1" applyFill="1" applyProtection="1">
      <alignment/>
      <protection/>
    </xf>
    <xf numFmtId="186" fontId="15" fillId="25" borderId="0" xfId="62" applyNumberFormat="1" applyFont="1" applyFill="1" applyBorder="1" applyProtection="1">
      <alignment/>
      <protection/>
    </xf>
    <xf numFmtId="3" fontId="19" fillId="27" borderId="0" xfId="71" applyNumberFormat="1" applyFont="1" applyFill="1" applyBorder="1" applyAlignment="1" applyProtection="1">
      <alignment horizontal="right"/>
      <protection/>
    </xf>
    <xf numFmtId="3" fontId="19" fillId="28" borderId="0" xfId="71" applyNumberFormat="1" applyFont="1" applyFill="1" applyBorder="1" applyAlignment="1" applyProtection="1">
      <alignment horizontal="right"/>
      <protection/>
    </xf>
    <xf numFmtId="0" fontId="20" fillId="29" borderId="0" xfId="71" applyFont="1" applyFill="1" applyBorder="1" applyAlignment="1" applyProtection="1">
      <alignment horizontal="right"/>
      <protection hidden="1"/>
    </xf>
    <xf numFmtId="192" fontId="15" fillId="0" borderId="0" xfId="0" applyNumberFormat="1" applyFont="1" applyAlignment="1">
      <alignment/>
    </xf>
    <xf numFmtId="0" fontId="20" fillId="20" borderId="0" xfId="71" applyFont="1" applyFill="1" applyProtection="1">
      <alignment/>
      <protection hidden="1"/>
    </xf>
    <xf numFmtId="0" fontId="52" fillId="24" borderId="0" xfId="71" applyFont="1" applyFill="1" applyAlignment="1" applyProtection="1">
      <alignment horizontal="left"/>
      <protection hidden="1"/>
    </xf>
    <xf numFmtId="0" fontId="52" fillId="24" borderId="0" xfId="71" applyFont="1" applyFill="1" applyBorder="1" applyAlignment="1" applyProtection="1">
      <alignment horizontal="left"/>
      <protection hidden="1"/>
    </xf>
    <xf numFmtId="9" fontId="20" fillId="24" borderId="0" xfId="0" applyNumberFormat="1" applyFont="1" applyFill="1" applyBorder="1" applyAlignment="1" applyProtection="1">
      <alignment horizontal="center"/>
      <protection/>
    </xf>
    <xf numFmtId="186" fontId="19" fillId="28" borderId="0" xfId="71" applyNumberFormat="1" applyFont="1" applyFill="1" applyBorder="1" applyAlignment="1" applyProtection="1">
      <alignment/>
      <protection/>
    </xf>
    <xf numFmtId="49" fontId="19" fillId="26" borderId="0" xfId="71" applyNumberFormat="1" applyFont="1" applyFill="1" applyBorder="1" applyAlignment="1" applyProtection="1" quotePrefix="1">
      <alignment/>
      <protection/>
    </xf>
    <xf numFmtId="38" fontId="15" fillId="24" borderId="0" xfId="0" applyNumberFormat="1" applyFont="1" applyFill="1" applyBorder="1" applyAlignment="1" applyProtection="1">
      <alignment/>
      <protection/>
    </xf>
    <xf numFmtId="186" fontId="19" fillId="31" borderId="0" xfId="69" applyNumberFormat="1" applyFont="1" applyFill="1" applyBorder="1" applyAlignment="1" applyProtection="1">
      <alignment horizontal="center"/>
      <protection/>
    </xf>
    <xf numFmtId="0" fontId="15" fillId="24" borderId="0" xfId="71" applyFont="1" applyFill="1" applyProtection="1">
      <alignment/>
      <protection/>
    </xf>
    <xf numFmtId="0" fontId="15" fillId="24" borderId="0" xfId="71" applyFont="1" applyFill="1" applyBorder="1" applyProtection="1">
      <alignment/>
      <protection/>
    </xf>
    <xf numFmtId="38" fontId="15" fillId="29" borderId="0" xfId="0" applyNumberFormat="1" applyFont="1" applyFill="1" applyBorder="1" applyAlignment="1" applyProtection="1">
      <alignment/>
      <protection/>
    </xf>
    <xf numFmtId="186" fontId="15" fillId="24" borderId="0" xfId="69" applyNumberFormat="1" applyFont="1" applyFill="1" applyBorder="1" applyAlignment="1">
      <alignment horizontal="center"/>
    </xf>
    <xf numFmtId="38" fontId="20" fillId="20" borderId="11" xfId="0" applyNumberFormat="1" applyFont="1" applyFill="1" applyBorder="1" applyAlignment="1" applyProtection="1">
      <alignment/>
      <protection/>
    </xf>
    <xf numFmtId="186" fontId="15" fillId="29" borderId="0" xfId="0" applyNumberFormat="1" applyFont="1" applyFill="1" applyBorder="1" applyAlignment="1" applyProtection="1">
      <alignment/>
      <protection/>
    </xf>
    <xf numFmtId="186" fontId="15" fillId="24" borderId="0" xfId="0" applyNumberFormat="1" applyFont="1" applyFill="1" applyBorder="1" applyAlignment="1" applyProtection="1">
      <alignment/>
      <protection/>
    </xf>
    <xf numFmtId="186" fontId="15" fillId="20" borderId="0" xfId="0" applyNumberFormat="1" applyFont="1" applyFill="1" applyBorder="1" applyAlignment="1" applyProtection="1">
      <alignment/>
      <protection/>
    </xf>
    <xf numFmtId="186" fontId="20" fillId="24" borderId="0" xfId="0" applyNumberFormat="1" applyFont="1" applyFill="1" applyBorder="1" applyAlignment="1" applyProtection="1">
      <alignment/>
      <protection/>
    </xf>
    <xf numFmtId="186" fontId="15" fillId="20" borderId="0" xfId="44" applyNumberFormat="1" applyFont="1" applyFill="1" applyBorder="1" applyAlignment="1" applyProtection="1">
      <alignment/>
      <protection/>
    </xf>
    <xf numFmtId="0" fontId="15" fillId="25" borderId="0" xfId="64" applyFont="1" applyFill="1" applyProtection="1">
      <alignment/>
      <protection/>
    </xf>
    <xf numFmtId="9" fontId="17" fillId="26" borderId="0" xfId="64" applyNumberFormat="1" applyFont="1" applyFill="1" applyBorder="1" applyAlignment="1" applyProtection="1">
      <alignment horizontal="center"/>
      <protection/>
    </xf>
    <xf numFmtId="0" fontId="15" fillId="25" borderId="0" xfId="64" applyFont="1" applyFill="1" applyBorder="1" applyProtection="1">
      <alignment/>
      <protection/>
    </xf>
    <xf numFmtId="0" fontId="20" fillId="25" borderId="0" xfId="66" applyFont="1" applyFill="1" applyBorder="1" applyProtection="1">
      <alignment/>
      <protection/>
    </xf>
    <xf numFmtId="0" fontId="20" fillId="25" borderId="0" xfId="64" applyFont="1" applyFill="1" applyProtection="1">
      <alignment/>
      <protection/>
    </xf>
    <xf numFmtId="0" fontId="15" fillId="24" borderId="0" xfId="65" applyFont="1" applyFill="1" applyProtection="1">
      <alignment/>
      <protection/>
    </xf>
    <xf numFmtId="38" fontId="20" fillId="24" borderId="0" xfId="65" applyNumberFormat="1" applyFont="1" applyFill="1" applyAlignment="1" applyProtection="1">
      <alignment horizontal="center"/>
      <protection/>
    </xf>
    <xf numFmtId="186" fontId="20" fillId="24" borderId="0" xfId="65" applyNumberFormat="1" applyFont="1" applyFill="1" applyBorder="1" applyAlignment="1" applyProtection="1">
      <alignment horizontal="center"/>
      <protection/>
    </xf>
    <xf numFmtId="38" fontId="15" fillId="24" borderId="0" xfId="65" applyNumberFormat="1" applyFont="1" applyFill="1" applyProtection="1">
      <alignment/>
      <protection/>
    </xf>
    <xf numFmtId="38" fontId="15" fillId="24" borderId="0" xfId="65" applyNumberFormat="1" applyFont="1" applyFill="1" applyBorder="1" applyProtection="1">
      <alignment/>
      <protection/>
    </xf>
    <xf numFmtId="9" fontId="15" fillId="20" borderId="0" xfId="69" applyFont="1" applyFill="1" applyBorder="1" applyAlignment="1" applyProtection="1">
      <alignment/>
      <protection/>
    </xf>
    <xf numFmtId="0" fontId="15" fillId="24" borderId="0" xfId="64" applyFont="1" applyFill="1">
      <alignment/>
      <protection/>
    </xf>
    <xf numFmtId="186" fontId="15" fillId="25" borderId="0" xfId="63" applyNumberFormat="1" applyFont="1" applyFill="1" applyBorder="1" applyProtection="1">
      <alignment/>
      <protection/>
    </xf>
    <xf numFmtId="186" fontId="15" fillId="24" borderId="0" xfId="64" applyNumberFormat="1" applyFont="1" applyFill="1" applyBorder="1">
      <alignment/>
      <protection/>
    </xf>
    <xf numFmtId="215" fontId="17" fillId="20" borderId="0" xfId="0" applyNumberFormat="1" applyFont="1" applyFill="1" applyBorder="1" applyAlignment="1" applyProtection="1">
      <alignment/>
      <protection/>
    </xf>
    <xf numFmtId="215" fontId="19" fillId="20" borderId="0" xfId="0" applyNumberFormat="1" applyFont="1" applyFill="1" applyBorder="1" applyAlignment="1" applyProtection="1">
      <alignment horizontal="right"/>
      <protection/>
    </xf>
    <xf numFmtId="215" fontId="20" fillId="20" borderId="0" xfId="44" applyNumberFormat="1" applyFont="1" applyFill="1" applyBorder="1" applyAlignment="1" applyProtection="1">
      <alignment horizontal="right"/>
      <protection/>
    </xf>
    <xf numFmtId="215" fontId="17" fillId="27" borderId="0" xfId="0" applyNumberFormat="1" applyFont="1" applyFill="1" applyBorder="1" applyAlignment="1" applyProtection="1">
      <alignment horizontal="right"/>
      <protection/>
    </xf>
    <xf numFmtId="215" fontId="17" fillId="28" borderId="0" xfId="0" applyNumberFormat="1" applyFont="1" applyFill="1" applyBorder="1" applyAlignment="1" applyProtection="1">
      <alignment horizontal="right"/>
      <protection/>
    </xf>
    <xf numFmtId="215" fontId="19" fillId="27" borderId="0" xfId="0" applyNumberFormat="1" applyFont="1" applyFill="1" applyBorder="1" applyAlignment="1" applyProtection="1">
      <alignment horizontal="center"/>
      <protection/>
    </xf>
    <xf numFmtId="215" fontId="19" fillId="28" borderId="0" xfId="0" applyNumberFormat="1" applyFont="1" applyFill="1" applyBorder="1" applyAlignment="1" applyProtection="1">
      <alignment horizontal="center"/>
      <protection/>
    </xf>
    <xf numFmtId="186" fontId="19" fillId="27" borderId="0" xfId="69" applyNumberFormat="1" applyFont="1" applyFill="1" applyBorder="1" applyAlignment="1" applyProtection="1">
      <alignment horizontal="center"/>
      <protection/>
    </xf>
    <xf numFmtId="186" fontId="15" fillId="24" borderId="0" xfId="69" applyNumberFormat="1" applyFont="1" applyFill="1" applyBorder="1" applyAlignment="1" applyProtection="1">
      <alignment horizontal="center"/>
      <protection/>
    </xf>
    <xf numFmtId="215" fontId="19" fillId="26" borderId="0" xfId="0" applyNumberFormat="1" applyFont="1" applyFill="1" applyBorder="1" applyAlignment="1" applyProtection="1">
      <alignment horizontal="center"/>
      <protection/>
    </xf>
    <xf numFmtId="215" fontId="15" fillId="20" borderId="0" xfId="44" applyNumberFormat="1" applyFont="1" applyFill="1" applyBorder="1" applyAlignment="1" applyProtection="1">
      <alignment horizontal="right"/>
      <protection/>
    </xf>
    <xf numFmtId="215" fontId="53" fillId="20" borderId="0" xfId="0" applyNumberFormat="1" applyFont="1" applyFill="1" applyBorder="1" applyAlignment="1" applyProtection="1">
      <alignment/>
      <protection/>
    </xf>
    <xf numFmtId="215" fontId="53" fillId="20" borderId="0" xfId="0" applyNumberFormat="1" applyFont="1" applyFill="1" applyBorder="1" applyAlignment="1" applyProtection="1">
      <alignment horizontal="left" indent="1"/>
      <protection/>
    </xf>
    <xf numFmtId="215" fontId="53" fillId="20" borderId="0" xfId="0" applyNumberFormat="1" applyFont="1" applyFill="1" applyBorder="1" applyAlignment="1" applyProtection="1">
      <alignment horizontal="right"/>
      <protection/>
    </xf>
    <xf numFmtId="215" fontId="15" fillId="24" borderId="0" xfId="0" applyNumberFormat="1" applyFont="1" applyFill="1" applyBorder="1" applyAlignment="1" applyProtection="1">
      <alignment horizontal="right"/>
      <protection/>
    </xf>
    <xf numFmtId="215" fontId="15" fillId="20" borderId="0" xfId="69" applyNumberFormat="1" applyFont="1" applyFill="1" applyBorder="1" applyAlignment="1" applyProtection="1">
      <alignment/>
      <protection/>
    </xf>
    <xf numFmtId="215" fontId="15" fillId="29" borderId="0" xfId="0" applyNumberFormat="1" applyFont="1" applyFill="1" applyBorder="1" applyAlignment="1" applyProtection="1">
      <alignment/>
      <protection/>
    </xf>
    <xf numFmtId="215" fontId="15" fillId="20" borderId="0" xfId="44" applyNumberFormat="1" applyFont="1" applyFill="1" applyBorder="1" applyAlignment="1" applyProtection="1">
      <alignment/>
      <protection/>
    </xf>
    <xf numFmtId="215" fontId="17" fillId="20" borderId="0" xfId="44" applyNumberFormat="1" applyFont="1" applyFill="1" applyBorder="1" applyAlignment="1" applyProtection="1">
      <alignment horizontal="right"/>
      <protection/>
    </xf>
    <xf numFmtId="215" fontId="59" fillId="25" borderId="0" xfId="0" applyNumberFormat="1" applyFont="1" applyFill="1" applyBorder="1" applyAlignment="1" applyProtection="1">
      <alignment/>
      <protection/>
    </xf>
    <xf numFmtId="215" fontId="59" fillId="20" borderId="0" xfId="0" applyNumberFormat="1" applyFont="1" applyFill="1" applyBorder="1" applyAlignment="1" applyProtection="1">
      <alignment horizontal="right"/>
      <protection/>
    </xf>
    <xf numFmtId="215" fontId="17" fillId="20" borderId="0" xfId="44" applyNumberFormat="1" applyFont="1" applyFill="1" applyBorder="1" applyAlignment="1" applyProtection="1">
      <alignment/>
      <protection/>
    </xf>
    <xf numFmtId="215" fontId="20" fillId="29" borderId="0" xfId="0" applyNumberFormat="1" applyFont="1" applyFill="1" applyBorder="1" applyAlignment="1" applyProtection="1">
      <alignment/>
      <protection/>
    </xf>
    <xf numFmtId="215" fontId="57" fillId="20" borderId="0" xfId="0" applyNumberFormat="1" applyFont="1" applyFill="1" applyBorder="1" applyAlignment="1" applyProtection="1">
      <alignment horizontal="right"/>
      <protection/>
    </xf>
    <xf numFmtId="215" fontId="15" fillId="29" borderId="0" xfId="0" applyNumberFormat="1" applyFont="1" applyFill="1" applyBorder="1" applyAlignment="1" applyProtection="1">
      <alignment horizontal="right"/>
      <protection/>
    </xf>
    <xf numFmtId="215" fontId="15" fillId="20" borderId="0" xfId="0" applyNumberFormat="1" applyFont="1" applyFill="1" applyBorder="1" applyAlignment="1">
      <alignment/>
    </xf>
    <xf numFmtId="215" fontId="15" fillId="20" borderId="0" xfId="0" applyNumberFormat="1" applyFont="1" applyFill="1" applyAlignment="1">
      <alignment/>
    </xf>
    <xf numFmtId="215" fontId="15" fillId="20" borderId="0" xfId="0" applyNumberFormat="1" applyFont="1" applyFill="1" applyBorder="1" applyAlignment="1" applyProtection="1">
      <alignment horizontal="center"/>
      <protection/>
    </xf>
    <xf numFmtId="215" fontId="15" fillId="20" borderId="10" xfId="0" applyNumberFormat="1" applyFont="1" applyFill="1" applyBorder="1" applyAlignment="1" applyProtection="1">
      <alignment horizontal="right"/>
      <protection/>
    </xf>
    <xf numFmtId="215" fontId="57" fillId="20" borderId="0" xfId="0" applyNumberFormat="1" applyFont="1" applyFill="1" applyBorder="1" applyAlignment="1" applyProtection="1">
      <alignment/>
      <protection/>
    </xf>
    <xf numFmtId="215" fontId="58" fillId="25" borderId="0" xfId="0" applyNumberFormat="1" applyFont="1" applyFill="1" applyAlignment="1">
      <alignment/>
    </xf>
    <xf numFmtId="215" fontId="53" fillId="25" borderId="0" xfId="0" applyNumberFormat="1" applyFont="1" applyFill="1" applyBorder="1" applyAlignment="1" applyProtection="1">
      <alignment/>
      <protection/>
    </xf>
    <xf numFmtId="215" fontId="53" fillId="20" borderId="0" xfId="0" applyNumberFormat="1" applyFont="1" applyFill="1" applyBorder="1" applyAlignment="1" applyProtection="1">
      <alignment/>
      <protection/>
    </xf>
    <xf numFmtId="215" fontId="58" fillId="25" borderId="0" xfId="0" applyNumberFormat="1" applyFont="1" applyFill="1" applyAlignment="1">
      <alignment/>
    </xf>
    <xf numFmtId="215" fontId="15" fillId="20" borderId="0" xfId="0" applyNumberFormat="1" applyFont="1" applyFill="1" applyBorder="1" applyAlignment="1">
      <alignment vertical="top" wrapText="1"/>
    </xf>
    <xf numFmtId="215" fontId="20" fillId="20" borderId="0" xfId="0" applyNumberFormat="1" applyFont="1" applyFill="1" applyBorder="1" applyAlignment="1" applyProtection="1">
      <alignment horizontal="left"/>
      <protection/>
    </xf>
    <xf numFmtId="215" fontId="19" fillId="20" borderId="0" xfId="44" applyNumberFormat="1" applyFont="1" applyFill="1" applyBorder="1" applyAlignment="1" applyProtection="1">
      <alignment horizontal="right"/>
      <protection/>
    </xf>
    <xf numFmtId="215" fontId="20" fillId="26" borderId="0" xfId="0" applyNumberFormat="1" applyFont="1" applyFill="1" applyBorder="1" applyAlignment="1" applyProtection="1">
      <alignment horizontal="left"/>
      <protection/>
    </xf>
    <xf numFmtId="215" fontId="17" fillId="20" borderId="0" xfId="44" applyNumberFormat="1" applyFont="1" applyFill="1" applyBorder="1" applyAlignment="1" applyProtection="1">
      <alignment horizontal="center"/>
      <protection/>
    </xf>
    <xf numFmtId="215" fontId="58" fillId="0" borderId="0" xfId="0" applyNumberFormat="1" applyFont="1" applyAlignment="1">
      <alignment/>
    </xf>
    <xf numFmtId="215" fontId="19" fillId="27" borderId="1" xfId="0" applyNumberFormat="1" applyFont="1" applyFill="1" applyBorder="1" applyAlignment="1" applyProtection="1">
      <alignment horizontal="right"/>
      <protection locked="0"/>
    </xf>
    <xf numFmtId="215" fontId="19" fillId="28" borderId="1" xfId="0" applyNumberFormat="1" applyFont="1" applyFill="1" applyBorder="1" applyAlignment="1" applyProtection="1">
      <alignment/>
      <protection/>
    </xf>
    <xf numFmtId="215" fontId="19" fillId="26" borderId="1" xfId="0" applyNumberFormat="1" applyFont="1" applyFill="1" applyBorder="1" applyAlignment="1" applyProtection="1">
      <alignment horizontal="right"/>
      <protection/>
    </xf>
    <xf numFmtId="215" fontId="15" fillId="20" borderId="1" xfId="0" applyNumberFormat="1" applyFont="1" applyFill="1" applyBorder="1" applyAlignment="1" applyProtection="1">
      <alignment horizontal="right"/>
      <protection/>
    </xf>
    <xf numFmtId="186" fontId="19" fillId="27" borderId="1" xfId="69" applyNumberFormat="1" applyFont="1" applyFill="1" applyBorder="1" applyAlignment="1" applyProtection="1">
      <alignment horizontal="right"/>
      <protection/>
    </xf>
    <xf numFmtId="186" fontId="19" fillId="28" borderId="1" xfId="69" applyNumberFormat="1" applyFont="1" applyFill="1" applyBorder="1" applyAlignment="1" applyProtection="1">
      <alignment horizontal="right"/>
      <protection/>
    </xf>
    <xf numFmtId="215" fontId="17" fillId="27" borderId="1" xfId="0" applyNumberFormat="1" applyFont="1" applyFill="1" applyBorder="1" applyAlignment="1" applyProtection="1">
      <alignment horizontal="right"/>
      <protection locked="0"/>
    </xf>
    <xf numFmtId="215" fontId="20" fillId="24" borderId="1" xfId="0" applyNumberFormat="1" applyFont="1" applyFill="1" applyBorder="1" applyAlignment="1" applyProtection="1">
      <alignment horizontal="right"/>
      <protection/>
    </xf>
    <xf numFmtId="215" fontId="17" fillId="26" borderId="1" xfId="0" applyNumberFormat="1" applyFont="1" applyFill="1" applyBorder="1" applyAlignment="1" applyProtection="1">
      <alignment horizontal="right"/>
      <protection/>
    </xf>
    <xf numFmtId="215" fontId="20" fillId="20" borderId="1" xfId="0" applyNumberFormat="1" applyFont="1" applyFill="1" applyBorder="1" applyAlignment="1" applyProtection="1">
      <alignment horizontal="right"/>
      <protection/>
    </xf>
    <xf numFmtId="186" fontId="17" fillId="27" borderId="1" xfId="69" applyNumberFormat="1" applyFont="1" applyFill="1" applyBorder="1" applyAlignment="1" applyProtection="1">
      <alignment horizontal="right"/>
      <protection/>
    </xf>
    <xf numFmtId="186" fontId="17" fillId="28" borderId="1" xfId="69" applyNumberFormat="1" applyFont="1" applyFill="1" applyBorder="1" applyAlignment="1" applyProtection="1">
      <alignment horizontal="right"/>
      <protection/>
    </xf>
    <xf numFmtId="215" fontId="17" fillId="28" borderId="1" xfId="0" applyNumberFormat="1" applyFont="1" applyFill="1" applyBorder="1" applyAlignment="1" applyProtection="1">
      <alignment/>
      <protection/>
    </xf>
    <xf numFmtId="215" fontId="17" fillId="26" borderId="1" xfId="0" applyNumberFormat="1" applyFont="1" applyFill="1" applyBorder="1" applyAlignment="1" applyProtection="1">
      <alignment/>
      <protection/>
    </xf>
    <xf numFmtId="215" fontId="15" fillId="24" borderId="1" xfId="69" applyNumberFormat="1" applyFont="1" applyFill="1" applyBorder="1" applyAlignment="1" applyProtection="1">
      <alignment horizontal="right"/>
      <protection/>
    </xf>
    <xf numFmtId="215" fontId="19" fillId="28" borderId="1" xfId="0" applyNumberFormat="1" applyFont="1" applyFill="1" applyBorder="1" applyAlignment="1" applyProtection="1">
      <alignment horizontal="right"/>
      <protection/>
    </xf>
    <xf numFmtId="215" fontId="19" fillId="28" borderId="1" xfId="69" applyNumberFormat="1" applyFont="1" applyFill="1" applyBorder="1" applyAlignment="1" applyProtection="1">
      <alignment horizontal="right"/>
      <protection locked="0"/>
    </xf>
    <xf numFmtId="215" fontId="17" fillId="28" borderId="1" xfId="0" applyNumberFormat="1" applyFont="1" applyFill="1" applyBorder="1" applyAlignment="1" applyProtection="1">
      <alignment horizontal="right"/>
      <protection/>
    </xf>
    <xf numFmtId="217" fontId="17" fillId="27" borderId="1" xfId="0" applyNumberFormat="1" applyFont="1" applyFill="1" applyBorder="1" applyAlignment="1" applyProtection="1">
      <alignment horizontal="right"/>
      <protection locked="0"/>
    </xf>
    <xf numFmtId="217" fontId="17" fillId="28" borderId="1" xfId="44" applyNumberFormat="1" applyFont="1" applyFill="1" applyBorder="1" applyAlignment="1" applyProtection="1">
      <alignment horizontal="right"/>
      <protection/>
    </xf>
    <xf numFmtId="217" fontId="17" fillId="26" borderId="1" xfId="0" applyNumberFormat="1" applyFont="1" applyFill="1" applyBorder="1" applyAlignment="1" applyProtection="1">
      <alignment horizontal="right"/>
      <protection/>
    </xf>
    <xf numFmtId="217" fontId="20" fillId="20" borderId="1" xfId="0" applyNumberFormat="1" applyFont="1" applyFill="1" applyBorder="1" applyAlignment="1" applyProtection="1">
      <alignment horizontal="right"/>
      <protection/>
    </xf>
    <xf numFmtId="217" fontId="17" fillId="28" borderId="1" xfId="0" applyNumberFormat="1" applyFont="1" applyFill="1" applyBorder="1" applyAlignment="1" applyProtection="1">
      <alignment/>
      <protection/>
    </xf>
    <xf numFmtId="217" fontId="19" fillId="27" borderId="1" xfId="0" applyNumberFormat="1" applyFont="1" applyFill="1" applyBorder="1" applyAlignment="1" applyProtection="1">
      <alignment horizontal="right"/>
      <protection locked="0"/>
    </xf>
    <xf numFmtId="217" fontId="19" fillId="28" borderId="1" xfId="44" applyNumberFormat="1" applyFont="1" applyFill="1" applyBorder="1" applyAlignment="1" applyProtection="1">
      <alignment horizontal="right"/>
      <protection/>
    </xf>
    <xf numFmtId="217" fontId="19" fillId="26" borderId="1" xfId="0" applyNumberFormat="1" applyFont="1" applyFill="1" applyBorder="1" applyAlignment="1" applyProtection="1">
      <alignment horizontal="right"/>
      <protection/>
    </xf>
    <xf numFmtId="217" fontId="15" fillId="20" borderId="1" xfId="0" applyNumberFormat="1" applyFont="1" applyFill="1" applyBorder="1" applyAlignment="1" applyProtection="1">
      <alignment horizontal="right"/>
      <protection/>
    </xf>
    <xf numFmtId="217" fontId="19" fillId="28" borderId="1" xfId="0" applyNumberFormat="1" applyFont="1" applyFill="1" applyBorder="1" applyAlignment="1" applyProtection="1">
      <alignment/>
      <protection/>
    </xf>
    <xf numFmtId="217" fontId="20" fillId="24" borderId="1" xfId="0" applyNumberFormat="1" applyFont="1" applyFill="1" applyBorder="1" applyAlignment="1" applyProtection="1">
      <alignment horizontal="right"/>
      <protection/>
    </xf>
    <xf numFmtId="186" fontId="20" fillId="29" borderId="1" xfId="69" applyNumberFormat="1" applyFont="1" applyFill="1" applyBorder="1" applyAlignment="1" applyProtection="1">
      <alignment horizontal="right"/>
      <protection/>
    </xf>
    <xf numFmtId="186" fontId="20" fillId="24" borderId="1" xfId="69" applyNumberFormat="1" applyFont="1" applyFill="1" applyBorder="1" applyAlignment="1" applyProtection="1">
      <alignment horizontal="right"/>
      <protection/>
    </xf>
    <xf numFmtId="215" fontId="20" fillId="29" borderId="1" xfId="0" applyNumberFormat="1" applyFont="1" applyFill="1" applyBorder="1" applyAlignment="1" applyProtection="1">
      <alignment horizontal="right"/>
      <protection/>
    </xf>
    <xf numFmtId="215" fontId="54" fillId="26" borderId="1" xfId="0" applyNumberFormat="1" applyFont="1" applyFill="1" applyBorder="1" applyAlignment="1" applyProtection="1">
      <alignment horizontal="right"/>
      <protection/>
    </xf>
    <xf numFmtId="186" fontId="54" fillId="27" borderId="1" xfId="69" applyNumberFormat="1" applyFont="1" applyFill="1" applyBorder="1" applyAlignment="1" applyProtection="1">
      <alignment horizontal="right"/>
      <protection/>
    </xf>
    <xf numFmtId="186" fontId="54" fillId="28" borderId="1" xfId="69" applyNumberFormat="1" applyFont="1" applyFill="1" applyBorder="1" applyAlignment="1" applyProtection="1">
      <alignment horizontal="right"/>
      <protection/>
    </xf>
    <xf numFmtId="215" fontId="54" fillId="28" borderId="1" xfId="0" applyNumberFormat="1" applyFont="1" applyFill="1" applyBorder="1" applyAlignment="1" applyProtection="1">
      <alignment/>
      <protection/>
    </xf>
    <xf numFmtId="215" fontId="20" fillId="24" borderId="1" xfId="0" applyNumberFormat="1" applyFont="1" applyFill="1" applyBorder="1" applyAlignment="1" applyProtection="1">
      <alignment/>
      <protection/>
    </xf>
    <xf numFmtId="215" fontId="20" fillId="20" borderId="1" xfId="0" applyNumberFormat="1" applyFont="1" applyFill="1" applyBorder="1" applyAlignment="1" applyProtection="1">
      <alignment/>
      <protection/>
    </xf>
    <xf numFmtId="215" fontId="19" fillId="26" borderId="1" xfId="71" applyNumberFormat="1" applyFont="1" applyFill="1" applyBorder="1" applyAlignment="1" applyProtection="1">
      <alignment horizontal="right"/>
      <protection/>
    </xf>
    <xf numFmtId="215" fontId="19" fillId="28" borderId="1" xfId="71" applyNumberFormat="1" applyFont="1" applyFill="1" applyBorder="1" applyAlignment="1" applyProtection="1">
      <alignment horizontal="right"/>
      <protection/>
    </xf>
    <xf numFmtId="215" fontId="19" fillId="27" borderId="1" xfId="0" applyNumberFormat="1" applyFont="1" applyFill="1" applyBorder="1" applyAlignment="1" applyProtection="1">
      <alignment/>
      <protection/>
    </xf>
    <xf numFmtId="215" fontId="19" fillId="26" borderId="1" xfId="0" applyNumberFormat="1" applyFont="1" applyFill="1" applyBorder="1" applyAlignment="1" applyProtection="1">
      <alignment/>
      <protection/>
    </xf>
    <xf numFmtId="215" fontId="19" fillId="20" borderId="1" xfId="0" applyNumberFormat="1" applyFont="1" applyFill="1" applyBorder="1" applyAlignment="1" applyProtection="1">
      <alignment/>
      <protection/>
    </xf>
    <xf numFmtId="186" fontId="19" fillId="28" borderId="1" xfId="69" applyNumberFormat="1" applyFont="1" applyFill="1" applyBorder="1" applyAlignment="1" applyProtection="1">
      <alignment/>
      <protection/>
    </xf>
    <xf numFmtId="215" fontId="15" fillId="20" borderId="1" xfId="0" applyNumberFormat="1" applyFont="1" applyFill="1" applyBorder="1" applyAlignment="1" applyProtection="1">
      <alignment/>
      <protection/>
    </xf>
    <xf numFmtId="215" fontId="17" fillId="27" borderId="1" xfId="0" applyNumberFormat="1" applyFont="1" applyFill="1" applyBorder="1" applyAlignment="1" applyProtection="1">
      <alignment/>
      <protection/>
    </xf>
    <xf numFmtId="215" fontId="20" fillId="20" borderId="1" xfId="0" applyNumberFormat="1" applyFont="1" applyFill="1" applyBorder="1" applyAlignment="1" applyProtection="1">
      <alignment/>
      <protection/>
    </xf>
    <xf numFmtId="186" fontId="17" fillId="28" borderId="1" xfId="69" applyNumberFormat="1" applyFont="1" applyFill="1" applyBorder="1" applyAlignment="1" applyProtection="1">
      <alignment/>
      <protection/>
    </xf>
    <xf numFmtId="215" fontId="15" fillId="24" borderId="1" xfId="0" applyNumberFormat="1" applyFont="1" applyFill="1" applyBorder="1" applyAlignment="1" applyProtection="1">
      <alignment/>
      <protection/>
    </xf>
    <xf numFmtId="215" fontId="17" fillId="26" borderId="1" xfId="0" applyNumberFormat="1" applyFont="1" applyFill="1" applyBorder="1" applyAlignment="1" applyProtection="1">
      <alignment horizontal="left"/>
      <protection/>
    </xf>
    <xf numFmtId="215" fontId="15" fillId="20" borderId="1" xfId="0" applyNumberFormat="1" applyFont="1" applyFill="1" applyBorder="1" applyAlignment="1" applyProtection="1">
      <alignment/>
      <protection/>
    </xf>
    <xf numFmtId="215" fontId="15" fillId="26" borderId="1" xfId="0" applyNumberFormat="1" applyFont="1" applyFill="1" applyBorder="1" applyAlignment="1" applyProtection="1">
      <alignment/>
      <protection/>
    </xf>
    <xf numFmtId="215" fontId="54" fillId="26" borderId="1" xfId="0" applyNumberFormat="1" applyFont="1" applyFill="1" applyBorder="1" applyAlignment="1" applyProtection="1">
      <alignment/>
      <protection/>
    </xf>
    <xf numFmtId="215" fontId="20" fillId="24" borderId="1" xfId="0" applyNumberFormat="1" applyFont="1" applyFill="1" applyBorder="1" applyAlignment="1" applyProtection="1">
      <alignment/>
      <protection/>
    </xf>
    <xf numFmtId="215" fontId="17" fillId="20" borderId="1" xfId="0" applyNumberFormat="1" applyFont="1" applyFill="1" applyBorder="1" applyAlignment="1" applyProtection="1">
      <alignment/>
      <protection/>
    </xf>
    <xf numFmtId="215" fontId="17" fillId="24" borderId="1" xfId="0" applyNumberFormat="1" applyFont="1" applyFill="1" applyBorder="1" applyAlignment="1" applyProtection="1">
      <alignment horizontal="right"/>
      <protection/>
    </xf>
    <xf numFmtId="215" fontId="17" fillId="20" borderId="1" xfId="0" applyNumberFormat="1" applyFont="1" applyFill="1" applyBorder="1" applyAlignment="1" applyProtection="1">
      <alignment horizontal="right"/>
      <protection/>
    </xf>
    <xf numFmtId="215" fontId="15" fillId="24" borderId="1" xfId="0" applyNumberFormat="1" applyFont="1" applyFill="1" applyBorder="1" applyAlignment="1" applyProtection="1">
      <alignment horizontal="right"/>
      <protection/>
    </xf>
    <xf numFmtId="215" fontId="15" fillId="26" borderId="1" xfId="0" applyNumberFormat="1" applyFont="1" applyFill="1" applyBorder="1" applyAlignment="1" applyProtection="1">
      <alignment horizontal="right"/>
      <protection/>
    </xf>
    <xf numFmtId="215" fontId="54" fillId="28" borderId="1" xfId="0" applyNumberFormat="1" applyFont="1" applyFill="1" applyBorder="1" applyAlignment="1" applyProtection="1">
      <alignment horizontal="right"/>
      <protection/>
    </xf>
    <xf numFmtId="215" fontId="19" fillId="28" borderId="1" xfId="0" applyNumberFormat="1" applyFont="1" applyFill="1" applyBorder="1" applyAlignment="1" applyProtection="1">
      <alignment horizontal="right"/>
      <protection/>
    </xf>
    <xf numFmtId="215" fontId="19" fillId="27" borderId="1" xfId="0" applyNumberFormat="1" applyFont="1" applyFill="1" applyBorder="1" applyAlignment="1" applyProtection="1">
      <alignment horizontal="right"/>
      <protection/>
    </xf>
    <xf numFmtId="215" fontId="17" fillId="27" borderId="1" xfId="0" applyNumberFormat="1" applyFont="1" applyFill="1" applyBorder="1" applyAlignment="1" applyProtection="1">
      <alignment horizontal="right"/>
      <protection/>
    </xf>
    <xf numFmtId="186" fontId="19" fillId="26" borderId="1" xfId="69" applyNumberFormat="1" applyFont="1" applyFill="1" applyBorder="1" applyAlignment="1" applyProtection="1">
      <alignment horizontal="right"/>
      <protection/>
    </xf>
    <xf numFmtId="186" fontId="15" fillId="20" borderId="1" xfId="69" applyNumberFormat="1" applyFont="1" applyFill="1" applyBorder="1" applyAlignment="1" applyProtection="1">
      <alignment horizontal="right"/>
      <protection/>
    </xf>
    <xf numFmtId="186" fontId="20" fillId="20" borderId="1" xfId="69" applyNumberFormat="1" applyFont="1" applyFill="1" applyBorder="1" applyAlignment="1" applyProtection="1">
      <alignment horizontal="right"/>
      <protection/>
    </xf>
    <xf numFmtId="186" fontId="17" fillId="26" borderId="1" xfId="69" applyNumberFormat="1" applyFont="1" applyFill="1" applyBorder="1" applyAlignment="1" applyProtection="1">
      <alignment horizontal="right"/>
      <protection/>
    </xf>
    <xf numFmtId="186" fontId="17" fillId="20" borderId="1" xfId="69" applyNumberFormat="1" applyFont="1" applyFill="1" applyBorder="1" applyAlignment="1" applyProtection="1">
      <alignment horizontal="right"/>
      <protection/>
    </xf>
    <xf numFmtId="186" fontId="15" fillId="24" borderId="1" xfId="69" applyNumberFormat="1" applyFont="1" applyFill="1" applyBorder="1" applyAlignment="1" applyProtection="1">
      <alignment horizontal="right"/>
      <protection/>
    </xf>
    <xf numFmtId="186" fontId="15" fillId="29" borderId="1" xfId="69" applyNumberFormat="1" applyFont="1" applyFill="1" applyBorder="1" applyAlignment="1" applyProtection="1">
      <alignment horizontal="right"/>
      <protection/>
    </xf>
    <xf numFmtId="186" fontId="54" fillId="26" borderId="1" xfId="69" applyNumberFormat="1" applyFont="1" applyFill="1" applyBorder="1" applyAlignment="1" applyProtection="1">
      <alignment horizontal="right"/>
      <protection/>
    </xf>
    <xf numFmtId="186" fontId="59" fillId="24" borderId="1" xfId="69" applyNumberFormat="1" applyFont="1" applyFill="1" applyBorder="1" applyAlignment="1" applyProtection="1">
      <alignment horizontal="right"/>
      <protection/>
    </xf>
    <xf numFmtId="186" fontId="17" fillId="24" borderId="1" xfId="69" applyNumberFormat="1" applyFont="1" applyFill="1" applyBorder="1" applyAlignment="1" applyProtection="1">
      <alignment horizontal="right"/>
      <protection/>
    </xf>
    <xf numFmtId="186" fontId="54" fillId="27" borderId="1" xfId="69" applyNumberFormat="1" applyFont="1" applyFill="1" applyBorder="1" applyAlignment="1" applyProtection="1">
      <alignment horizontal="right"/>
      <protection/>
    </xf>
    <xf numFmtId="9" fontId="19" fillId="27" borderId="1" xfId="0" applyNumberFormat="1" applyFont="1" applyFill="1" applyBorder="1" applyAlignment="1" applyProtection="1">
      <alignment horizontal="right"/>
      <protection/>
    </xf>
    <xf numFmtId="9" fontId="19" fillId="28" borderId="1" xfId="71" applyNumberFormat="1" applyFont="1" applyFill="1" applyBorder="1" applyAlignment="1" applyProtection="1">
      <alignment horizontal="right"/>
      <protection/>
    </xf>
    <xf numFmtId="9" fontId="19" fillId="26" borderId="1" xfId="0" applyNumberFormat="1" applyFont="1" applyFill="1" applyBorder="1" applyAlignment="1" applyProtection="1">
      <alignment horizontal="right"/>
      <protection/>
    </xf>
    <xf numFmtId="9" fontId="19" fillId="28" borderId="1" xfId="69" applyNumberFormat="1" applyFont="1" applyFill="1" applyBorder="1" applyAlignment="1" applyProtection="1">
      <alignment horizontal="right"/>
      <protection/>
    </xf>
    <xf numFmtId="9" fontId="15" fillId="20" borderId="1" xfId="0" applyNumberFormat="1" applyFont="1" applyFill="1" applyBorder="1" applyAlignment="1" applyProtection="1">
      <alignment horizontal="right"/>
      <protection/>
    </xf>
    <xf numFmtId="9" fontId="19" fillId="26" borderId="1" xfId="71" applyNumberFormat="1" applyFont="1" applyFill="1" applyBorder="1" applyAlignment="1" applyProtection="1">
      <alignment horizontal="right"/>
      <protection/>
    </xf>
    <xf numFmtId="9" fontId="19" fillId="28" borderId="1" xfId="0" applyNumberFormat="1" applyFont="1" applyFill="1" applyBorder="1" applyAlignment="1" applyProtection="1">
      <alignment horizontal="right"/>
      <protection/>
    </xf>
    <xf numFmtId="9" fontId="15" fillId="29" borderId="1" xfId="0" applyNumberFormat="1" applyFont="1" applyFill="1" applyBorder="1" applyAlignment="1" applyProtection="1">
      <alignment horizontal="right"/>
      <protection/>
    </xf>
    <xf numFmtId="9" fontId="15" fillId="24" borderId="1" xfId="0" applyNumberFormat="1" applyFont="1" applyFill="1" applyBorder="1" applyAlignment="1" applyProtection="1">
      <alignment horizontal="right"/>
      <protection/>
    </xf>
    <xf numFmtId="9" fontId="20" fillId="24" borderId="1" xfId="0" applyNumberFormat="1" applyFont="1" applyFill="1" applyBorder="1" applyAlignment="1" applyProtection="1">
      <alignment horizontal="right"/>
      <protection/>
    </xf>
    <xf numFmtId="186" fontId="15" fillId="29" borderId="1" xfId="0" applyNumberFormat="1" applyFont="1" applyFill="1" applyBorder="1" applyAlignment="1" applyProtection="1">
      <alignment horizontal="right"/>
      <protection/>
    </xf>
    <xf numFmtId="186" fontId="15" fillId="24" borderId="1" xfId="0" applyNumberFormat="1" applyFont="1" applyFill="1" applyBorder="1" applyAlignment="1" applyProtection="1">
      <alignment horizontal="right"/>
      <protection/>
    </xf>
    <xf numFmtId="186" fontId="15" fillId="20" borderId="1" xfId="0" applyNumberFormat="1" applyFont="1" applyFill="1" applyBorder="1" applyAlignment="1" applyProtection="1">
      <alignment horizontal="right"/>
      <protection/>
    </xf>
    <xf numFmtId="186" fontId="20" fillId="24" borderId="1" xfId="0" applyNumberFormat="1" applyFont="1" applyFill="1" applyBorder="1" applyAlignment="1" applyProtection="1">
      <alignment horizontal="right"/>
      <protection/>
    </xf>
    <xf numFmtId="205" fontId="17" fillId="27" borderId="1" xfId="0" applyNumberFormat="1" applyFont="1" applyFill="1" applyBorder="1" applyAlignment="1" applyProtection="1">
      <alignment horizontal="right"/>
      <protection/>
    </xf>
    <xf numFmtId="205" fontId="17" fillId="28" borderId="1" xfId="71" applyNumberFormat="1" applyFont="1" applyFill="1" applyBorder="1" applyAlignment="1" applyProtection="1">
      <alignment/>
      <protection/>
    </xf>
    <xf numFmtId="205" fontId="17" fillId="26" borderId="1" xfId="71" applyNumberFormat="1" applyFont="1" applyFill="1" applyBorder="1" applyAlignment="1" applyProtection="1">
      <alignment/>
      <protection/>
    </xf>
    <xf numFmtId="205" fontId="17" fillId="26" borderId="1" xfId="0" applyNumberFormat="1" applyFont="1" applyFill="1" applyBorder="1" applyAlignment="1" applyProtection="1">
      <alignment horizontal="right"/>
      <protection/>
    </xf>
    <xf numFmtId="205" fontId="19" fillId="27" borderId="1" xfId="0" applyNumberFormat="1" applyFont="1" applyFill="1" applyBorder="1" applyAlignment="1" applyProtection="1">
      <alignment horizontal="right"/>
      <protection/>
    </xf>
    <xf numFmtId="205" fontId="19" fillId="28" borderId="1" xfId="71" applyNumberFormat="1" applyFont="1" applyFill="1" applyBorder="1" applyAlignment="1" applyProtection="1">
      <alignment/>
      <protection/>
    </xf>
    <xf numFmtId="205" fontId="19" fillId="26" borderId="1" xfId="0" applyNumberFormat="1" applyFont="1" applyFill="1" applyBorder="1" applyAlignment="1" applyProtection="1">
      <alignment horizontal="right"/>
      <protection/>
    </xf>
    <xf numFmtId="205" fontId="15" fillId="20" borderId="1" xfId="0" applyNumberFormat="1" applyFont="1" applyFill="1" applyBorder="1" applyAlignment="1" applyProtection="1">
      <alignment horizontal="right"/>
      <protection/>
    </xf>
    <xf numFmtId="205" fontId="19" fillId="28" borderId="1" xfId="0" applyNumberFormat="1" applyFont="1" applyFill="1" applyBorder="1" applyAlignment="1" applyProtection="1">
      <alignment horizontal="right"/>
      <protection/>
    </xf>
    <xf numFmtId="205" fontId="17" fillId="24" borderId="1" xfId="0" applyNumberFormat="1" applyFont="1" applyFill="1" applyBorder="1" applyAlignment="1" applyProtection="1">
      <alignment horizontal="right"/>
      <protection/>
    </xf>
    <xf numFmtId="205" fontId="17" fillId="20" borderId="1" xfId="0" applyNumberFormat="1" applyFont="1" applyFill="1" applyBorder="1" applyAlignment="1" applyProtection="1">
      <alignment horizontal="right"/>
      <protection/>
    </xf>
    <xf numFmtId="186" fontId="17" fillId="28" borderId="1" xfId="0" applyNumberFormat="1" applyFont="1" applyFill="1" applyBorder="1" applyAlignment="1" applyProtection="1">
      <alignment horizontal="right"/>
      <protection/>
    </xf>
    <xf numFmtId="205" fontId="17" fillId="28" borderId="1" xfId="0" applyNumberFormat="1" applyFont="1" applyFill="1" applyBorder="1" applyAlignment="1" applyProtection="1">
      <alignment horizontal="right"/>
      <protection/>
    </xf>
    <xf numFmtId="205" fontId="15" fillId="24" borderId="1" xfId="0" applyNumberFormat="1" applyFont="1" applyFill="1" applyBorder="1" applyAlignment="1" applyProtection="1">
      <alignment horizontal="right"/>
      <protection/>
    </xf>
    <xf numFmtId="205" fontId="15" fillId="29" borderId="1" xfId="0" applyNumberFormat="1" applyFont="1" applyFill="1" applyBorder="1" applyAlignment="1" applyProtection="1">
      <alignment horizontal="right"/>
      <protection/>
    </xf>
    <xf numFmtId="205" fontId="15" fillId="20" borderId="26" xfId="0" applyNumberFormat="1" applyFont="1" applyFill="1" applyBorder="1" applyAlignment="1" applyProtection="1">
      <alignment horizontal="right"/>
      <protection/>
    </xf>
    <xf numFmtId="208" fontId="17" fillId="24" borderId="1" xfId="71" applyNumberFormat="1" applyFont="1" applyFill="1" applyBorder="1" applyAlignment="1" applyProtection="1">
      <alignment horizontal="right"/>
      <protection/>
    </xf>
    <xf numFmtId="208" fontId="17" fillId="20" borderId="1" xfId="71" applyNumberFormat="1" applyFont="1" applyFill="1" applyBorder="1" applyAlignment="1" applyProtection="1">
      <alignment horizontal="right"/>
      <protection/>
    </xf>
    <xf numFmtId="208" fontId="17" fillId="29" borderId="1" xfId="71" applyNumberFormat="1" applyFont="1" applyFill="1" applyBorder="1" applyAlignment="1" applyProtection="1">
      <alignment horizontal="right"/>
      <protection/>
    </xf>
    <xf numFmtId="208" fontId="19" fillId="28" borderId="1" xfId="71" applyNumberFormat="1" applyFont="1" applyFill="1" applyBorder="1" applyAlignment="1" applyProtection="1">
      <alignment horizontal="right"/>
      <protection/>
    </xf>
    <xf numFmtId="208" fontId="19" fillId="26" borderId="1" xfId="71" applyNumberFormat="1" applyFont="1" applyFill="1" applyBorder="1" applyAlignment="1" applyProtection="1">
      <alignment horizontal="right"/>
      <protection/>
    </xf>
    <xf numFmtId="208" fontId="19" fillId="29" borderId="1" xfId="71" applyNumberFormat="1" applyFont="1" applyFill="1" applyBorder="1" applyAlignment="1" applyProtection="1">
      <alignment horizontal="right"/>
      <protection/>
    </xf>
    <xf numFmtId="208" fontId="19" fillId="28" borderId="1" xfId="44" applyNumberFormat="1" applyFont="1" applyFill="1" applyBorder="1" applyAlignment="1" applyProtection="1">
      <alignment horizontal="right"/>
      <protection/>
    </xf>
    <xf numFmtId="208" fontId="19" fillId="26" borderId="1" xfId="44" applyNumberFormat="1" applyFont="1" applyFill="1" applyBorder="1" applyAlignment="1" applyProtection="1">
      <alignment horizontal="right"/>
      <protection/>
    </xf>
    <xf numFmtId="208" fontId="19" fillId="29" borderId="1" xfId="44" applyNumberFormat="1" applyFont="1" applyFill="1" applyBorder="1" applyAlignment="1" applyProtection="1">
      <alignment horizontal="right"/>
      <protection/>
    </xf>
    <xf numFmtId="205" fontId="19" fillId="28" borderId="1" xfId="71" applyNumberFormat="1" applyFont="1" applyFill="1" applyBorder="1" applyAlignment="1" applyProtection="1">
      <alignment horizontal="right"/>
      <protection/>
    </xf>
    <xf numFmtId="205" fontId="19" fillId="26" borderId="1" xfId="71" applyNumberFormat="1" applyFont="1" applyFill="1" applyBorder="1" applyAlignment="1" applyProtection="1">
      <alignment horizontal="right"/>
      <protection/>
    </xf>
    <xf numFmtId="186" fontId="19" fillId="27" borderId="1" xfId="71" applyNumberFormat="1" applyFont="1" applyFill="1" applyBorder="1" applyAlignment="1" applyProtection="1">
      <alignment horizontal="right"/>
      <protection/>
    </xf>
    <xf numFmtId="186" fontId="19" fillId="28" borderId="1" xfId="71" applyNumberFormat="1" applyFont="1" applyFill="1" applyBorder="1" applyAlignment="1" applyProtection="1">
      <alignment horizontal="right"/>
      <protection/>
    </xf>
    <xf numFmtId="205" fontId="19" fillId="27" borderId="1" xfId="71" applyNumberFormat="1" applyFont="1" applyFill="1" applyBorder="1" applyAlignment="1" applyProtection="1">
      <alignment horizontal="right"/>
      <protection/>
    </xf>
    <xf numFmtId="205" fontId="17" fillId="28" borderId="1" xfId="71" applyNumberFormat="1" applyFont="1" applyFill="1" applyBorder="1" applyAlignment="1" applyProtection="1">
      <alignment horizontal="right"/>
      <protection/>
    </xf>
    <xf numFmtId="205" fontId="17" fillId="26" borderId="1" xfId="71" applyNumberFormat="1" applyFont="1" applyFill="1" applyBorder="1" applyAlignment="1" applyProtection="1">
      <alignment horizontal="right"/>
      <protection/>
    </xf>
    <xf numFmtId="205" fontId="17" fillId="27" borderId="1" xfId="71" applyNumberFormat="1" applyFont="1" applyFill="1" applyBorder="1" applyAlignment="1" applyProtection="1">
      <alignment horizontal="right"/>
      <protection/>
    </xf>
    <xf numFmtId="190" fontId="19" fillId="27" borderId="1" xfId="71" applyNumberFormat="1" applyFont="1" applyFill="1" applyBorder="1" applyAlignment="1" applyProtection="1">
      <alignment horizontal="right"/>
      <protection/>
    </xf>
    <xf numFmtId="190" fontId="19" fillId="28" borderId="1" xfId="71" applyNumberFormat="1" applyFont="1" applyFill="1" applyBorder="1" applyAlignment="1" applyProtection="1">
      <alignment horizontal="right"/>
      <protection/>
    </xf>
    <xf numFmtId="190" fontId="19" fillId="26" borderId="1" xfId="71" applyNumberFormat="1" applyFont="1" applyFill="1" applyBorder="1" applyAlignment="1" applyProtection="1">
      <alignment horizontal="right"/>
      <protection/>
    </xf>
    <xf numFmtId="9" fontId="17" fillId="27" borderId="1" xfId="69" applyFont="1" applyFill="1" applyBorder="1" applyAlignment="1" applyProtection="1">
      <alignment horizontal="right"/>
      <protection/>
    </xf>
    <xf numFmtId="9" fontId="17" fillId="26" borderId="1" xfId="69" applyFont="1" applyFill="1" applyBorder="1" applyAlignment="1" applyProtection="1">
      <alignment horizontal="right"/>
      <protection/>
    </xf>
    <xf numFmtId="0" fontId="17" fillId="26" borderId="1" xfId="0" applyNumberFormat="1" applyFont="1" applyFill="1" applyBorder="1" applyAlignment="1" applyProtection="1">
      <alignment horizontal="right"/>
      <protection/>
    </xf>
    <xf numFmtId="9" fontId="17" fillId="28" borderId="1" xfId="69" applyFont="1" applyFill="1" applyBorder="1" applyAlignment="1" applyProtection="1">
      <alignment horizontal="right"/>
      <protection/>
    </xf>
    <xf numFmtId="0" fontId="19" fillId="27" borderId="1" xfId="71" applyFont="1" applyFill="1" applyBorder="1" applyAlignment="1" applyProtection="1">
      <alignment horizontal="right"/>
      <protection/>
    </xf>
    <xf numFmtId="0" fontId="19" fillId="28" borderId="1" xfId="71" applyFont="1" applyFill="1" applyBorder="1" applyAlignment="1" applyProtection="1">
      <alignment horizontal="right"/>
      <protection/>
    </xf>
    <xf numFmtId="0" fontId="19" fillId="26" borderId="1" xfId="71" applyFont="1" applyFill="1" applyBorder="1" applyAlignment="1" applyProtection="1">
      <alignment horizontal="right"/>
      <protection/>
    </xf>
    <xf numFmtId="208" fontId="17" fillId="27" borderId="1" xfId="71" applyNumberFormat="1" applyFont="1" applyFill="1" applyBorder="1" applyAlignment="1" applyProtection="1">
      <alignment horizontal="right"/>
      <protection/>
    </xf>
    <xf numFmtId="208" fontId="17" fillId="28" borderId="1" xfId="71" applyNumberFormat="1" applyFont="1" applyFill="1" applyBorder="1" applyAlignment="1" applyProtection="1">
      <alignment horizontal="right"/>
      <protection/>
    </xf>
    <xf numFmtId="208" fontId="17" fillId="26" borderId="1" xfId="71" applyNumberFormat="1" applyFont="1" applyFill="1" applyBorder="1" applyAlignment="1" applyProtection="1">
      <alignment horizontal="right"/>
      <protection/>
    </xf>
    <xf numFmtId="208" fontId="19" fillId="27" borderId="1" xfId="71" applyNumberFormat="1" applyFont="1" applyFill="1" applyBorder="1" applyAlignment="1" applyProtection="1">
      <alignment horizontal="right"/>
      <protection/>
    </xf>
    <xf numFmtId="208" fontId="19" fillId="28" borderId="1" xfId="71" applyNumberFormat="1" applyFont="1" applyFill="1" applyBorder="1" applyAlignment="1" applyProtection="1">
      <alignment/>
      <protection/>
    </xf>
    <xf numFmtId="205" fontId="17" fillId="27" borderId="27" xfId="0" applyNumberFormat="1" applyFont="1" applyFill="1" applyBorder="1" applyAlignment="1" applyProtection="1">
      <alignment horizontal="right"/>
      <protection/>
    </xf>
    <xf numFmtId="205" fontId="17" fillId="28" borderId="27" xfId="0" applyNumberFormat="1" applyFont="1" applyFill="1" applyBorder="1" applyAlignment="1" applyProtection="1">
      <alignment horizontal="right"/>
      <protection/>
    </xf>
    <xf numFmtId="205" fontId="15" fillId="20" borderId="27" xfId="0" applyNumberFormat="1" applyFont="1" applyFill="1" applyBorder="1" applyAlignment="1" applyProtection="1">
      <alignment horizontal="right"/>
      <protection/>
    </xf>
    <xf numFmtId="186" fontId="17" fillId="28" borderId="27" xfId="69" applyNumberFormat="1" applyFont="1" applyFill="1" applyBorder="1" applyAlignment="1" applyProtection="1">
      <alignment horizontal="right"/>
      <protection/>
    </xf>
    <xf numFmtId="205" fontId="17" fillId="27" borderId="28" xfId="0" applyNumberFormat="1" applyFont="1" applyFill="1" applyBorder="1" applyAlignment="1" applyProtection="1">
      <alignment horizontal="right"/>
      <protection/>
    </xf>
    <xf numFmtId="205" fontId="17" fillId="28" borderId="28" xfId="0" applyNumberFormat="1" applyFont="1" applyFill="1" applyBorder="1" applyAlignment="1" applyProtection="1">
      <alignment horizontal="right"/>
      <protection/>
    </xf>
    <xf numFmtId="205" fontId="15" fillId="20" borderId="28" xfId="0" applyNumberFormat="1" applyFont="1" applyFill="1" applyBorder="1" applyAlignment="1" applyProtection="1">
      <alignment horizontal="right"/>
      <protection/>
    </xf>
    <xf numFmtId="186" fontId="19" fillId="27" borderId="27" xfId="69" applyNumberFormat="1" applyFont="1" applyFill="1" applyBorder="1" applyAlignment="1" applyProtection="1">
      <alignment horizontal="right"/>
      <protection/>
    </xf>
    <xf numFmtId="186" fontId="19" fillId="28" borderId="27" xfId="69" applyNumberFormat="1" applyFont="1" applyFill="1" applyBorder="1" applyAlignment="1" applyProtection="1">
      <alignment horizontal="right"/>
      <protection/>
    </xf>
    <xf numFmtId="205" fontId="19" fillId="27" borderId="28" xfId="71" applyNumberFormat="1" applyFont="1" applyFill="1" applyBorder="1" applyAlignment="1" applyProtection="1">
      <alignment horizontal="right"/>
      <protection/>
    </xf>
    <xf numFmtId="205" fontId="19" fillId="28" borderId="28" xfId="71" applyNumberFormat="1" applyFont="1" applyFill="1" applyBorder="1" applyAlignment="1" applyProtection="1">
      <alignment horizontal="right"/>
      <protection/>
    </xf>
    <xf numFmtId="205" fontId="19" fillId="26" borderId="28" xfId="71" applyNumberFormat="1" applyFont="1" applyFill="1" applyBorder="1" applyAlignment="1" applyProtection="1">
      <alignment horizontal="right"/>
      <protection/>
    </xf>
    <xf numFmtId="186" fontId="19" fillId="27" borderId="28" xfId="69" applyNumberFormat="1" applyFont="1" applyFill="1" applyBorder="1" applyAlignment="1" applyProtection="1">
      <alignment horizontal="right"/>
      <protection/>
    </xf>
    <xf numFmtId="186" fontId="19" fillId="28" borderId="28" xfId="69" applyNumberFormat="1" applyFont="1" applyFill="1" applyBorder="1" applyAlignment="1" applyProtection="1">
      <alignment horizontal="right"/>
      <protection/>
    </xf>
    <xf numFmtId="0" fontId="17" fillId="26" borderId="1" xfId="0" applyNumberFormat="1" applyFont="1" applyFill="1" applyBorder="1" applyAlignment="1" applyProtection="1">
      <alignment/>
      <protection/>
    </xf>
    <xf numFmtId="0" fontId="17" fillId="27" borderId="1" xfId="0" applyNumberFormat="1" applyFont="1" applyFill="1" applyBorder="1" applyAlignment="1" applyProtection="1">
      <alignment/>
      <protection/>
    </xf>
    <xf numFmtId="38" fontId="15" fillId="24" borderId="1" xfId="0" applyNumberFormat="1" applyFont="1" applyFill="1" applyBorder="1" applyAlignment="1" applyProtection="1">
      <alignment/>
      <protection/>
    </xf>
    <xf numFmtId="205" fontId="17" fillId="27" borderId="1" xfId="71" applyNumberFormat="1" applyFont="1" applyFill="1" applyBorder="1" applyAlignment="1" applyProtection="1">
      <alignment/>
      <protection/>
    </xf>
    <xf numFmtId="205" fontId="17" fillId="26" borderId="1" xfId="0" applyNumberFormat="1" applyFont="1" applyFill="1" applyBorder="1" applyAlignment="1" applyProtection="1">
      <alignment/>
      <protection/>
    </xf>
    <xf numFmtId="208" fontId="17" fillId="27" borderId="1" xfId="71" applyNumberFormat="1" applyFont="1" applyFill="1" applyBorder="1" applyAlignment="1" applyProtection="1">
      <alignment/>
      <protection/>
    </xf>
    <xf numFmtId="208" fontId="17" fillId="28" borderId="1" xfId="71" applyNumberFormat="1" applyFont="1" applyFill="1" applyBorder="1" applyAlignment="1" applyProtection="1">
      <alignment/>
      <protection/>
    </xf>
    <xf numFmtId="208" fontId="17" fillId="26" borderId="1" xfId="71" applyNumberFormat="1" applyFont="1" applyFill="1" applyBorder="1" applyAlignment="1" applyProtection="1">
      <alignment/>
      <protection/>
    </xf>
    <xf numFmtId="205" fontId="17" fillId="27" borderId="1" xfId="0" applyNumberFormat="1" applyFont="1" applyFill="1" applyBorder="1" applyAlignment="1" applyProtection="1">
      <alignment/>
      <protection/>
    </xf>
    <xf numFmtId="205" fontId="15" fillId="24" borderId="1" xfId="0" applyNumberFormat="1" applyFont="1" applyFill="1" applyBorder="1" applyAlignment="1" applyProtection="1">
      <alignment/>
      <protection/>
    </xf>
    <xf numFmtId="9" fontId="19" fillId="27" borderId="28" xfId="71" applyNumberFormat="1" applyFont="1" applyFill="1" applyBorder="1" applyAlignment="1" applyProtection="1">
      <alignment/>
      <protection/>
    </xf>
    <xf numFmtId="9" fontId="19" fillId="28" borderId="28" xfId="71" applyNumberFormat="1" applyFont="1" applyFill="1" applyBorder="1" applyAlignment="1" applyProtection="1">
      <alignment/>
      <protection/>
    </xf>
    <xf numFmtId="9" fontId="19" fillId="20" borderId="28" xfId="71" applyNumberFormat="1" applyFont="1" applyFill="1" applyBorder="1" applyAlignment="1" applyProtection="1">
      <alignment/>
      <protection/>
    </xf>
    <xf numFmtId="205" fontId="17" fillId="27" borderId="28" xfId="0" applyNumberFormat="1" applyFont="1" applyFill="1" applyBorder="1" applyAlignment="1" applyProtection="1">
      <alignment/>
      <protection/>
    </xf>
    <xf numFmtId="205" fontId="17" fillId="28" borderId="28" xfId="0" applyNumberFormat="1" applyFont="1" applyFill="1" applyBorder="1" applyAlignment="1" applyProtection="1">
      <alignment/>
      <protection/>
    </xf>
    <xf numFmtId="205" fontId="15" fillId="20" borderId="28" xfId="0" applyNumberFormat="1" applyFont="1" applyFill="1" applyBorder="1" applyAlignment="1" applyProtection="1">
      <alignment/>
      <protection/>
    </xf>
    <xf numFmtId="205" fontId="17" fillId="26" borderId="28" xfId="0" applyNumberFormat="1" applyFont="1" applyFill="1" applyBorder="1" applyAlignment="1" applyProtection="1">
      <alignment/>
      <protection/>
    </xf>
    <xf numFmtId="205" fontId="15" fillId="24" borderId="28" xfId="0" applyNumberFormat="1" applyFont="1" applyFill="1" applyBorder="1" applyAlignment="1" applyProtection="1">
      <alignment/>
      <protection/>
    </xf>
    <xf numFmtId="192" fontId="17" fillId="27" borderId="1" xfId="71" applyNumberFormat="1" applyFont="1" applyFill="1" applyBorder="1" applyAlignment="1" applyProtection="1">
      <alignment horizontal="right"/>
      <protection/>
    </xf>
    <xf numFmtId="192" fontId="17" fillId="28" borderId="1" xfId="71" applyNumberFormat="1" applyFont="1" applyFill="1" applyBorder="1" applyAlignment="1" applyProtection="1">
      <alignment/>
      <protection/>
    </xf>
    <xf numFmtId="192" fontId="17" fillId="26" borderId="1" xfId="71" applyNumberFormat="1" applyFont="1" applyFill="1" applyBorder="1" applyAlignment="1" applyProtection="1">
      <alignment/>
      <protection/>
    </xf>
    <xf numFmtId="192" fontId="19" fillId="27" borderId="1" xfId="71" applyNumberFormat="1" applyFont="1" applyFill="1" applyBorder="1" applyAlignment="1" applyProtection="1">
      <alignment horizontal="right"/>
      <protection/>
    </xf>
    <xf numFmtId="192" fontId="19" fillId="28" borderId="1" xfId="71" applyNumberFormat="1" applyFont="1" applyFill="1" applyBorder="1" applyAlignment="1" applyProtection="1">
      <alignment/>
      <protection/>
    </xf>
    <xf numFmtId="192" fontId="19" fillId="26" borderId="1" xfId="71" applyNumberFormat="1" applyFont="1" applyFill="1" applyBorder="1" applyAlignment="1" applyProtection="1">
      <alignment horizontal="right"/>
      <protection/>
    </xf>
    <xf numFmtId="192" fontId="19" fillId="28" borderId="1" xfId="71" applyNumberFormat="1" applyFont="1" applyFill="1" applyBorder="1" applyAlignment="1" applyProtection="1">
      <alignment horizontal="right"/>
      <protection/>
    </xf>
    <xf numFmtId="0" fontId="17" fillId="27" borderId="1" xfId="0" applyNumberFormat="1" applyFont="1" applyFill="1" applyBorder="1" applyAlignment="1" applyProtection="1">
      <alignment horizontal="right"/>
      <protection/>
    </xf>
    <xf numFmtId="38" fontId="15" fillId="24" borderId="1" xfId="0" applyNumberFormat="1" applyFont="1" applyFill="1" applyBorder="1" applyAlignment="1" applyProtection="1">
      <alignment horizontal="right"/>
      <protection/>
    </xf>
    <xf numFmtId="3" fontId="17" fillId="27" borderId="1" xfId="71" applyNumberFormat="1" applyFont="1" applyFill="1" applyBorder="1" applyAlignment="1" applyProtection="1">
      <alignment horizontal="right"/>
      <protection/>
    </xf>
    <xf numFmtId="3" fontId="17" fillId="28" borderId="1" xfId="71" applyNumberFormat="1" applyFont="1" applyFill="1" applyBorder="1" applyAlignment="1" applyProtection="1">
      <alignment horizontal="right"/>
      <protection/>
    </xf>
    <xf numFmtId="3" fontId="17" fillId="26" borderId="1" xfId="71" applyNumberFormat="1" applyFont="1" applyFill="1" applyBorder="1" applyAlignment="1" applyProtection="1">
      <alignment horizontal="right"/>
      <protection/>
    </xf>
    <xf numFmtId="3" fontId="17" fillId="27" borderId="0" xfId="71" applyNumberFormat="1" applyFont="1" applyFill="1" applyBorder="1" applyAlignment="1" applyProtection="1">
      <alignment horizontal="right"/>
      <protection/>
    </xf>
    <xf numFmtId="3" fontId="17" fillId="28" borderId="0" xfId="71" applyNumberFormat="1" applyFont="1" applyFill="1" applyBorder="1" applyAlignment="1" applyProtection="1">
      <alignment horizontal="right"/>
      <protection/>
    </xf>
    <xf numFmtId="3" fontId="17" fillId="26" borderId="0" xfId="71" applyNumberFormat="1" applyFont="1" applyFill="1" applyBorder="1" applyAlignment="1" applyProtection="1">
      <alignment horizontal="right"/>
      <protection/>
    </xf>
    <xf numFmtId="3" fontId="19" fillId="27" borderId="1" xfId="71" applyNumberFormat="1" applyFont="1" applyFill="1" applyBorder="1" applyAlignment="1" applyProtection="1">
      <alignment horizontal="right"/>
      <protection/>
    </xf>
    <xf numFmtId="3" fontId="19" fillId="28" borderId="1" xfId="71" applyNumberFormat="1" applyFont="1" applyFill="1" applyBorder="1" applyAlignment="1" applyProtection="1">
      <alignment horizontal="right"/>
      <protection/>
    </xf>
    <xf numFmtId="3" fontId="19" fillId="26" borderId="1" xfId="71" applyNumberFormat="1" applyFont="1" applyFill="1" applyBorder="1" applyAlignment="1" applyProtection="1">
      <alignment horizontal="right"/>
      <protection/>
    </xf>
    <xf numFmtId="3" fontId="19" fillId="28" borderId="1" xfId="71" applyNumberFormat="1" applyFont="1" applyFill="1" applyBorder="1" applyAlignment="1" applyProtection="1">
      <alignment/>
      <protection/>
    </xf>
    <xf numFmtId="3" fontId="19" fillId="20" borderId="1" xfId="71" applyNumberFormat="1" applyFont="1" applyFill="1" applyBorder="1" applyAlignment="1" applyProtection="1">
      <alignment horizontal="right"/>
      <protection/>
    </xf>
    <xf numFmtId="199" fontId="17" fillId="27" borderId="1" xfId="0" applyNumberFormat="1" applyFont="1" applyFill="1" applyBorder="1" applyAlignment="1" applyProtection="1">
      <alignment horizontal="right"/>
      <protection/>
    </xf>
    <xf numFmtId="192" fontId="17" fillId="28" borderId="1" xfId="62" applyNumberFormat="1" applyFont="1" applyFill="1" applyBorder="1" applyAlignment="1" applyProtection="1">
      <alignment horizontal="right"/>
      <protection/>
    </xf>
    <xf numFmtId="192" fontId="17" fillId="26" borderId="1" xfId="62" applyNumberFormat="1" applyFont="1" applyFill="1" applyBorder="1" applyAlignment="1" applyProtection="1">
      <alignment horizontal="right"/>
      <protection/>
    </xf>
    <xf numFmtId="193" fontId="19" fillId="27" borderId="1" xfId="71" applyNumberFormat="1" applyFont="1" applyFill="1" applyBorder="1" applyAlignment="1" applyProtection="1">
      <alignment horizontal="right"/>
      <protection/>
    </xf>
    <xf numFmtId="193" fontId="19" fillId="26" borderId="1" xfId="71" applyNumberFormat="1" applyFont="1" applyFill="1" applyBorder="1" applyAlignment="1" applyProtection="1">
      <alignment horizontal="right"/>
      <protection/>
    </xf>
    <xf numFmtId="193" fontId="19" fillId="28" borderId="1" xfId="71" applyNumberFormat="1" applyFont="1" applyFill="1" applyBorder="1" applyAlignment="1" applyProtection="1">
      <alignment horizontal="right"/>
      <protection/>
    </xf>
    <xf numFmtId="9" fontId="19" fillId="27" borderId="1" xfId="69" applyNumberFormat="1" applyFont="1" applyFill="1" applyBorder="1" applyAlignment="1" applyProtection="1">
      <alignment horizontal="right"/>
      <protection/>
    </xf>
    <xf numFmtId="9" fontId="19" fillId="26" borderId="1" xfId="69" applyNumberFormat="1" applyFont="1" applyFill="1" applyBorder="1" applyAlignment="1" applyProtection="1">
      <alignment horizontal="right"/>
      <protection/>
    </xf>
    <xf numFmtId="1" fontId="19" fillId="27" borderId="1" xfId="71" applyNumberFormat="1" applyFont="1" applyFill="1" applyBorder="1" applyAlignment="1" applyProtection="1">
      <alignment horizontal="right"/>
      <protection/>
    </xf>
    <xf numFmtId="1" fontId="19" fillId="26" borderId="1" xfId="71" applyNumberFormat="1" applyFont="1" applyFill="1" applyBorder="1" applyAlignment="1" applyProtection="1">
      <alignment horizontal="right"/>
      <protection/>
    </xf>
    <xf numFmtId="186" fontId="19" fillId="24" borderId="1" xfId="69" applyNumberFormat="1" applyFont="1" applyFill="1" applyBorder="1" applyAlignment="1" applyProtection="1">
      <alignment horizontal="right"/>
      <protection/>
    </xf>
    <xf numFmtId="1" fontId="19" fillId="28" borderId="1" xfId="71" applyNumberFormat="1" applyFont="1" applyFill="1" applyBorder="1" applyAlignment="1" applyProtection="1">
      <alignment horizontal="right"/>
      <protection/>
    </xf>
    <xf numFmtId="3" fontId="19" fillId="27" borderId="27" xfId="71" applyNumberFormat="1" applyFont="1" applyFill="1" applyBorder="1" applyAlignment="1" applyProtection="1">
      <alignment horizontal="right"/>
      <protection/>
    </xf>
    <xf numFmtId="3" fontId="19" fillId="28" borderId="27" xfId="71" applyNumberFormat="1" applyFont="1" applyFill="1" applyBorder="1" applyAlignment="1" applyProtection="1">
      <alignment horizontal="right"/>
      <protection/>
    </xf>
    <xf numFmtId="3" fontId="19" fillId="26" borderId="27" xfId="71" applyNumberFormat="1" applyFont="1" applyFill="1" applyBorder="1" applyAlignment="1" applyProtection="1">
      <alignment horizontal="right"/>
      <protection/>
    </xf>
    <xf numFmtId="3" fontId="19" fillId="27" borderId="28" xfId="71" applyNumberFormat="1" applyFont="1" applyFill="1" applyBorder="1" applyAlignment="1" applyProtection="1">
      <alignment horizontal="right"/>
      <protection/>
    </xf>
    <xf numFmtId="3" fontId="19" fillId="28" borderId="28" xfId="71" applyNumberFormat="1" applyFont="1" applyFill="1" applyBorder="1" applyAlignment="1" applyProtection="1">
      <alignment horizontal="right"/>
      <protection/>
    </xf>
    <xf numFmtId="3" fontId="19" fillId="26" borderId="28" xfId="71" applyNumberFormat="1" applyFont="1" applyFill="1" applyBorder="1" applyAlignment="1" applyProtection="1">
      <alignment horizontal="right"/>
      <protection/>
    </xf>
    <xf numFmtId="0" fontId="17" fillId="27" borderId="28" xfId="0" applyNumberFormat="1" applyFont="1" applyFill="1" applyBorder="1" applyAlignment="1" applyProtection="1">
      <alignment horizontal="right"/>
      <protection/>
    </xf>
    <xf numFmtId="38" fontId="15" fillId="24" borderId="28" xfId="0" applyNumberFormat="1" applyFont="1" applyFill="1" applyBorder="1" applyAlignment="1" applyProtection="1">
      <alignment horizontal="right"/>
      <protection/>
    </xf>
    <xf numFmtId="0" fontId="17" fillId="26" borderId="28" xfId="0" applyNumberFormat="1" applyFont="1" applyFill="1" applyBorder="1" applyAlignment="1" applyProtection="1">
      <alignment horizontal="right"/>
      <protection/>
    </xf>
    <xf numFmtId="9" fontId="20" fillId="24" borderId="28" xfId="0" applyNumberFormat="1" applyFont="1" applyFill="1" applyBorder="1" applyAlignment="1" applyProtection="1">
      <alignment horizontal="right"/>
      <protection/>
    </xf>
    <xf numFmtId="190" fontId="17" fillId="27" borderId="1" xfId="71" applyNumberFormat="1" applyFont="1" applyFill="1" applyBorder="1" applyAlignment="1" applyProtection="1">
      <alignment horizontal="right"/>
      <protection/>
    </xf>
    <xf numFmtId="190" fontId="17" fillId="28" borderId="1" xfId="71" applyNumberFormat="1" applyFont="1" applyFill="1" applyBorder="1" applyAlignment="1" applyProtection="1">
      <alignment horizontal="right"/>
      <protection/>
    </xf>
    <xf numFmtId="190" fontId="17" fillId="20" borderId="1" xfId="71" applyNumberFormat="1" applyFont="1" applyFill="1" applyBorder="1" applyAlignment="1" applyProtection="1">
      <alignment horizontal="right"/>
      <protection/>
    </xf>
    <xf numFmtId="190" fontId="17" fillId="26" borderId="1" xfId="71" applyNumberFormat="1" applyFont="1" applyFill="1" applyBorder="1" applyAlignment="1" applyProtection="1">
      <alignment horizontal="right"/>
      <protection/>
    </xf>
    <xf numFmtId="193" fontId="19" fillId="20" borderId="1" xfId="71" applyNumberFormat="1" applyFont="1" applyFill="1" applyBorder="1" applyAlignment="1" applyProtection="1">
      <alignment horizontal="right"/>
      <protection/>
    </xf>
    <xf numFmtId="193" fontId="17" fillId="27" borderId="1" xfId="71" applyNumberFormat="1" applyFont="1" applyFill="1" applyBorder="1" applyAlignment="1" applyProtection="1">
      <alignment horizontal="right"/>
      <protection/>
    </xf>
    <xf numFmtId="193" fontId="17" fillId="28" borderId="1" xfId="71" applyNumberFormat="1" applyFont="1" applyFill="1" applyBorder="1" applyAlignment="1" applyProtection="1">
      <alignment horizontal="right"/>
      <protection/>
    </xf>
    <xf numFmtId="193" fontId="17" fillId="26" borderId="1" xfId="71" applyNumberFormat="1" applyFont="1" applyFill="1" applyBorder="1" applyAlignment="1" applyProtection="1">
      <alignment horizontal="right"/>
      <protection/>
    </xf>
    <xf numFmtId="193" fontId="19" fillId="29" borderId="1" xfId="71" applyNumberFormat="1" applyFont="1" applyFill="1" applyBorder="1" applyAlignment="1" applyProtection="1">
      <alignment horizontal="right"/>
      <protection/>
    </xf>
    <xf numFmtId="190" fontId="17" fillId="28" borderId="1" xfId="71" applyNumberFormat="1" applyFont="1" applyFill="1" applyBorder="1" applyAlignment="1" applyProtection="1">
      <alignment/>
      <protection/>
    </xf>
    <xf numFmtId="190" fontId="19" fillId="28" borderId="1" xfId="71" applyNumberFormat="1" applyFont="1" applyFill="1" applyBorder="1" applyAlignment="1" applyProtection="1">
      <alignment/>
      <protection/>
    </xf>
    <xf numFmtId="190" fontId="19" fillId="20" borderId="1" xfId="71" applyNumberFormat="1" applyFont="1" applyFill="1" applyBorder="1" applyAlignment="1" applyProtection="1">
      <alignment horizontal="right"/>
      <protection/>
    </xf>
    <xf numFmtId="190" fontId="19" fillId="27" borderId="1" xfId="71" applyNumberFormat="1" applyFont="1" applyFill="1" applyBorder="1" applyAlignment="1" applyProtection="1">
      <alignment/>
      <protection/>
    </xf>
    <xf numFmtId="186" fontId="19" fillId="26" borderId="1" xfId="71" applyNumberFormat="1" applyFont="1" applyFill="1" applyBorder="1" applyAlignment="1" applyProtection="1">
      <alignment horizontal="right"/>
      <protection/>
    </xf>
    <xf numFmtId="0" fontId="19" fillId="27" borderId="28" xfId="71" applyFont="1" applyFill="1" applyBorder="1" applyAlignment="1" applyProtection="1">
      <alignment horizontal="right"/>
      <protection/>
    </xf>
    <xf numFmtId="0" fontId="19" fillId="28" borderId="28" xfId="71" applyFont="1" applyFill="1" applyBorder="1" applyAlignment="1" applyProtection="1">
      <alignment horizontal="right"/>
      <protection/>
    </xf>
    <xf numFmtId="0" fontId="19" fillId="26" borderId="28" xfId="71" applyFont="1" applyFill="1" applyBorder="1" applyAlignment="1" applyProtection="1">
      <alignment horizontal="right"/>
      <protection/>
    </xf>
    <xf numFmtId="9" fontId="19" fillId="27" borderId="1" xfId="71" applyNumberFormat="1" applyFont="1" applyFill="1" applyBorder="1" applyAlignment="1" applyProtection="1">
      <alignment horizontal="right"/>
      <protection/>
    </xf>
    <xf numFmtId="190" fontId="17" fillId="27" borderId="1" xfId="71" applyNumberFormat="1" applyFont="1" applyFill="1" applyBorder="1" applyAlignment="1" applyProtection="1">
      <alignment/>
      <protection/>
    </xf>
    <xf numFmtId="9" fontId="19" fillId="27" borderId="1" xfId="69" applyNumberFormat="1" applyFont="1" applyFill="1" applyBorder="1" applyAlignment="1" applyProtection="1">
      <alignment/>
      <protection/>
    </xf>
    <xf numFmtId="9" fontId="19" fillId="28" borderId="1" xfId="69" applyNumberFormat="1" applyFont="1" applyFill="1" applyBorder="1" applyAlignment="1" applyProtection="1">
      <alignment/>
      <protection/>
    </xf>
    <xf numFmtId="3" fontId="17" fillId="20" borderId="1" xfId="71" applyNumberFormat="1" applyFont="1" applyFill="1" applyBorder="1" applyAlignment="1" applyProtection="1">
      <alignment horizontal="right"/>
      <protection/>
    </xf>
    <xf numFmtId="189" fontId="17" fillId="26" borderId="1" xfId="44" applyNumberFormat="1" applyFont="1" applyFill="1" applyBorder="1" applyAlignment="1" applyProtection="1">
      <alignment horizontal="right"/>
      <protection/>
    </xf>
    <xf numFmtId="3" fontId="17" fillId="27" borderId="1" xfId="71" applyNumberFormat="1" applyFont="1" applyFill="1" applyBorder="1" applyAlignment="1" applyProtection="1">
      <alignment/>
      <protection/>
    </xf>
    <xf numFmtId="3" fontId="17" fillId="28" borderId="1" xfId="71" applyNumberFormat="1" applyFont="1" applyFill="1" applyBorder="1" applyAlignment="1" applyProtection="1">
      <alignment/>
      <protection/>
    </xf>
    <xf numFmtId="175" fontId="17" fillId="26" borderId="1" xfId="71" applyNumberFormat="1" applyFont="1" applyFill="1" applyBorder="1" applyAlignment="1" applyProtection="1">
      <alignment horizontal="right"/>
      <protection/>
    </xf>
    <xf numFmtId="175" fontId="17" fillId="28" borderId="1" xfId="71" applyNumberFormat="1" applyFont="1" applyFill="1" applyBorder="1" applyAlignment="1" applyProtection="1">
      <alignment horizontal="right"/>
      <protection/>
    </xf>
    <xf numFmtId="3" fontId="19" fillId="27" borderId="1" xfId="71" applyNumberFormat="1" applyFont="1" applyFill="1" applyBorder="1" applyAlignment="1" applyProtection="1">
      <alignment/>
      <protection/>
    </xf>
    <xf numFmtId="175" fontId="19" fillId="20" borderId="1" xfId="71" applyNumberFormat="1" applyFont="1" applyFill="1" applyBorder="1" applyAlignment="1" applyProtection="1">
      <alignment horizontal="right"/>
      <protection/>
    </xf>
    <xf numFmtId="175" fontId="19" fillId="26" borderId="1" xfId="71" applyNumberFormat="1" applyFont="1" applyFill="1" applyBorder="1" applyAlignment="1" applyProtection="1">
      <alignment horizontal="right"/>
      <protection/>
    </xf>
    <xf numFmtId="175" fontId="19" fillId="28" borderId="1" xfId="71" applyNumberFormat="1" applyFont="1" applyFill="1" applyBorder="1" applyAlignment="1" applyProtection="1">
      <alignment horizontal="right"/>
      <protection/>
    </xf>
    <xf numFmtId="190" fontId="19" fillId="0" borderId="1" xfId="71" applyNumberFormat="1" applyFont="1" applyFill="1" applyBorder="1" applyAlignment="1" applyProtection="1">
      <alignment/>
      <protection/>
    </xf>
    <xf numFmtId="9" fontId="17" fillId="27" borderId="1" xfId="69" applyFont="1" applyFill="1" applyBorder="1" applyAlignment="1" applyProtection="1">
      <alignment/>
      <protection/>
    </xf>
    <xf numFmtId="9" fontId="17" fillId="0" borderId="1" xfId="69" applyFont="1" applyFill="1" applyBorder="1" applyAlignment="1" applyProtection="1">
      <alignment/>
      <protection/>
    </xf>
    <xf numFmtId="9" fontId="17" fillId="26" borderId="1" xfId="71" applyNumberFormat="1" applyFont="1" applyFill="1" applyBorder="1" applyAlignment="1" applyProtection="1">
      <alignment horizontal="right"/>
      <protection/>
    </xf>
    <xf numFmtId="9" fontId="17" fillId="28" borderId="1" xfId="71" applyNumberFormat="1" applyFont="1" applyFill="1" applyBorder="1" applyAlignment="1" applyProtection="1">
      <alignment horizontal="right"/>
      <protection/>
    </xf>
    <xf numFmtId="9" fontId="19" fillId="27" borderId="1" xfId="69" applyFont="1" applyFill="1" applyBorder="1" applyAlignment="1" applyProtection="1">
      <alignment horizontal="right"/>
      <protection/>
    </xf>
    <xf numFmtId="9" fontId="19" fillId="28" borderId="1" xfId="69" applyFont="1" applyFill="1" applyBorder="1" applyAlignment="1" applyProtection="1">
      <alignment horizontal="right"/>
      <protection/>
    </xf>
    <xf numFmtId="38" fontId="17" fillId="27" borderId="1" xfId="71" applyNumberFormat="1" applyFont="1" applyFill="1" applyBorder="1" applyAlignment="1" applyProtection="1">
      <alignment horizontal="right"/>
      <protection/>
    </xf>
    <xf numFmtId="3" fontId="17" fillId="26" borderId="1" xfId="71" applyNumberFormat="1" applyFont="1" applyFill="1" applyBorder="1" applyAlignment="1" applyProtection="1">
      <alignment/>
      <protection/>
    </xf>
    <xf numFmtId="38" fontId="19" fillId="27" borderId="1" xfId="71" applyNumberFormat="1" applyFont="1" applyFill="1" applyBorder="1" applyAlignment="1" applyProtection="1">
      <alignment horizontal="right"/>
      <protection/>
    </xf>
    <xf numFmtId="38" fontId="19" fillId="26" borderId="1" xfId="71" applyNumberFormat="1" applyFont="1" applyFill="1" applyBorder="1" applyAlignment="1" applyProtection="1">
      <alignment horizontal="right"/>
      <protection/>
    </xf>
    <xf numFmtId="9" fontId="19" fillId="20" borderId="1" xfId="71" applyNumberFormat="1" applyFont="1" applyFill="1" applyBorder="1" applyAlignment="1" applyProtection="1">
      <alignment horizontal="right"/>
      <protection/>
    </xf>
    <xf numFmtId="189" fontId="17" fillId="27" borderId="1" xfId="44" applyNumberFormat="1" applyFont="1" applyFill="1" applyBorder="1" applyAlignment="1" applyProtection="1">
      <alignment horizontal="right"/>
      <protection/>
    </xf>
    <xf numFmtId="189" fontId="17" fillId="28" borderId="1" xfId="44" applyNumberFormat="1" applyFont="1" applyFill="1" applyBorder="1" applyAlignment="1" applyProtection="1">
      <alignment horizontal="right"/>
      <protection/>
    </xf>
    <xf numFmtId="9" fontId="17" fillId="28" borderId="1" xfId="69" applyFont="1" applyFill="1" applyBorder="1" applyAlignment="1" applyProtection="1">
      <alignment/>
      <protection/>
    </xf>
    <xf numFmtId="0" fontId="17" fillId="27" borderId="27" xfId="71" applyNumberFormat="1" applyFont="1" applyFill="1" applyBorder="1" applyAlignment="1" applyProtection="1">
      <alignment horizontal="right"/>
      <protection/>
    </xf>
    <xf numFmtId="0" fontId="17" fillId="28" borderId="27" xfId="71" applyNumberFormat="1" applyFont="1" applyFill="1" applyBorder="1" applyAlignment="1" applyProtection="1">
      <alignment horizontal="right"/>
      <protection/>
    </xf>
    <xf numFmtId="0" fontId="17" fillId="26" borderId="27" xfId="71" applyNumberFormat="1" applyFont="1" applyFill="1" applyBorder="1" applyAlignment="1" applyProtection="1">
      <alignment horizontal="right"/>
      <protection/>
    </xf>
    <xf numFmtId="215" fontId="17" fillId="27" borderId="1" xfId="71" applyNumberFormat="1" applyFont="1" applyFill="1" applyBorder="1" applyAlignment="1" applyProtection="1">
      <alignment horizontal="right"/>
      <protection/>
    </xf>
    <xf numFmtId="215" fontId="20" fillId="28" borderId="1" xfId="71" applyNumberFormat="1" applyFont="1" applyFill="1" applyBorder="1" applyAlignment="1" applyProtection="1">
      <alignment horizontal="right"/>
      <protection/>
    </xf>
    <xf numFmtId="215" fontId="17" fillId="26" borderId="1" xfId="71" applyNumberFormat="1" applyFont="1" applyFill="1" applyBorder="1" applyAlignment="1" applyProtection="1">
      <alignment horizontal="right"/>
      <protection/>
    </xf>
    <xf numFmtId="186" fontId="17" fillId="28" borderId="1" xfId="69" applyNumberFormat="1" applyFont="1" applyFill="1" applyBorder="1" applyAlignment="1" applyProtection="1">
      <alignment horizontal="right"/>
      <protection/>
    </xf>
    <xf numFmtId="215" fontId="17" fillId="28" borderId="1" xfId="71" applyNumberFormat="1" applyFont="1" applyFill="1" applyBorder="1" applyAlignment="1" applyProtection="1">
      <alignment horizontal="right"/>
      <protection/>
    </xf>
    <xf numFmtId="215" fontId="19" fillId="27" borderId="1" xfId="71" applyNumberFormat="1" applyFont="1" applyFill="1" applyBorder="1" applyAlignment="1" applyProtection="1">
      <alignment horizontal="right"/>
      <protection/>
    </xf>
    <xf numFmtId="186" fontId="19" fillId="28" borderId="1" xfId="69" applyNumberFormat="1" applyFont="1" applyFill="1" applyBorder="1" applyAlignment="1" applyProtection="1">
      <alignment horizontal="right"/>
      <protection/>
    </xf>
    <xf numFmtId="215" fontId="19" fillId="27" borderId="1" xfId="69" applyNumberFormat="1" applyFont="1" applyFill="1" applyBorder="1" applyAlignment="1" applyProtection="1">
      <alignment horizontal="right"/>
      <protection/>
    </xf>
    <xf numFmtId="215" fontId="19" fillId="28" borderId="1" xfId="69" applyNumberFormat="1" applyFont="1" applyFill="1" applyBorder="1" applyAlignment="1" applyProtection="1">
      <alignment horizontal="right"/>
      <protection/>
    </xf>
    <xf numFmtId="215" fontId="19" fillId="26" borderId="1" xfId="69" applyNumberFormat="1" applyFont="1" applyFill="1" applyBorder="1" applyAlignment="1" applyProtection="1">
      <alignment horizontal="right"/>
      <protection/>
    </xf>
    <xf numFmtId="215" fontId="17" fillId="28" borderId="1" xfId="71" applyNumberFormat="1" applyFont="1" applyFill="1" applyBorder="1" applyAlignment="1" applyProtection="1">
      <alignment horizontal="right"/>
      <protection/>
    </xf>
    <xf numFmtId="215" fontId="19" fillId="28" borderId="1" xfId="71" applyNumberFormat="1" applyFont="1" applyFill="1" applyBorder="1" applyAlignment="1" applyProtection="1">
      <alignment horizontal="right"/>
      <protection/>
    </xf>
    <xf numFmtId="186" fontId="19" fillId="28" borderId="1" xfId="69" applyNumberFormat="1" applyFont="1" applyFill="1" applyBorder="1" applyAlignment="1" applyProtection="1">
      <alignment/>
      <protection/>
    </xf>
    <xf numFmtId="215" fontId="20" fillId="29" borderId="1" xfId="0" applyNumberFormat="1" applyFont="1" applyFill="1" applyBorder="1" applyAlignment="1" applyProtection="1">
      <alignment/>
      <protection/>
    </xf>
    <xf numFmtId="186" fontId="20" fillId="24" borderId="1" xfId="69" applyNumberFormat="1" applyFont="1" applyFill="1" applyBorder="1" applyAlignment="1" applyProtection="1">
      <alignment/>
      <protection/>
    </xf>
    <xf numFmtId="215" fontId="15" fillId="29" borderId="1" xfId="0" applyNumberFormat="1" applyFont="1" applyFill="1" applyBorder="1" applyAlignment="1" applyProtection="1">
      <alignment/>
      <protection/>
    </xf>
    <xf numFmtId="215" fontId="15" fillId="24" borderId="1" xfId="0" applyNumberFormat="1" applyFont="1" applyFill="1" applyBorder="1" applyAlignment="1" applyProtection="1">
      <alignment/>
      <protection/>
    </xf>
    <xf numFmtId="186" fontId="15" fillId="24" borderId="1" xfId="69" applyNumberFormat="1" applyFont="1" applyFill="1" applyBorder="1" applyAlignment="1" applyProtection="1">
      <alignment/>
      <protection/>
    </xf>
    <xf numFmtId="215" fontId="54" fillId="27" borderId="1" xfId="71" applyNumberFormat="1" applyFont="1" applyFill="1" applyBorder="1" applyAlignment="1" applyProtection="1">
      <alignment horizontal="right"/>
      <protection/>
    </xf>
    <xf numFmtId="186" fontId="54" fillId="28" borderId="1" xfId="69" applyNumberFormat="1" applyFont="1" applyFill="1" applyBorder="1" applyAlignment="1" applyProtection="1">
      <alignment horizontal="right"/>
      <protection/>
    </xf>
    <xf numFmtId="215" fontId="15" fillId="29" borderId="1" xfId="0" applyNumberFormat="1" applyFont="1" applyFill="1" applyBorder="1" applyAlignment="1" applyProtection="1">
      <alignment horizontal="right"/>
      <protection/>
    </xf>
    <xf numFmtId="186" fontId="15" fillId="24" borderId="1" xfId="69" applyNumberFormat="1" applyFont="1" applyFill="1" applyBorder="1" applyAlignment="1" applyProtection="1">
      <alignment horizontal="right"/>
      <protection/>
    </xf>
    <xf numFmtId="215" fontId="20" fillId="24" borderId="1" xfId="0" applyNumberFormat="1" applyFont="1" applyFill="1" applyBorder="1" applyAlignment="1" applyProtection="1">
      <alignment horizontal="right"/>
      <protection/>
    </xf>
    <xf numFmtId="186" fontId="20" fillId="24" borderId="1" xfId="69" applyNumberFormat="1" applyFont="1" applyFill="1" applyBorder="1" applyAlignment="1" applyProtection="1">
      <alignment horizontal="right"/>
      <protection/>
    </xf>
    <xf numFmtId="217" fontId="17" fillId="27" borderId="1" xfId="71" applyNumberFormat="1" applyFont="1" applyFill="1" applyBorder="1" applyAlignment="1" applyProtection="1">
      <alignment horizontal="right"/>
      <protection/>
    </xf>
    <xf numFmtId="217" fontId="17" fillId="28" borderId="1" xfId="71" applyNumberFormat="1" applyFont="1" applyFill="1" applyBorder="1" applyAlignment="1" applyProtection="1">
      <alignment horizontal="right"/>
      <protection/>
    </xf>
    <xf numFmtId="217" fontId="17" fillId="26" borderId="1" xfId="71" applyNumberFormat="1" applyFont="1" applyFill="1" applyBorder="1" applyAlignment="1" applyProtection="1">
      <alignment horizontal="right"/>
      <protection/>
    </xf>
    <xf numFmtId="217" fontId="19" fillId="27" borderId="1" xfId="0" applyNumberFormat="1" applyFont="1" applyFill="1" applyBorder="1" applyAlignment="1" applyProtection="1">
      <alignment horizontal="right"/>
      <protection/>
    </xf>
    <xf numFmtId="217" fontId="19" fillId="28" borderId="1" xfId="0" applyNumberFormat="1" applyFont="1" applyFill="1" applyBorder="1" applyAlignment="1" applyProtection="1">
      <alignment horizontal="right"/>
      <protection/>
    </xf>
    <xf numFmtId="217" fontId="19" fillId="27" borderId="1" xfId="71" applyNumberFormat="1" applyFont="1" applyFill="1" applyBorder="1" applyAlignment="1" applyProtection="1">
      <alignment horizontal="right"/>
      <protection/>
    </xf>
    <xf numFmtId="217" fontId="19" fillId="28" borderId="1" xfId="71" applyNumberFormat="1" applyFont="1" applyFill="1" applyBorder="1" applyAlignment="1" applyProtection="1">
      <alignment horizontal="right"/>
      <protection/>
    </xf>
    <xf numFmtId="217" fontId="19" fillId="26" borderId="1" xfId="71" applyNumberFormat="1" applyFont="1" applyFill="1" applyBorder="1" applyAlignment="1" applyProtection="1">
      <alignment horizontal="right"/>
      <protection/>
    </xf>
    <xf numFmtId="217" fontId="17" fillId="28" borderId="1" xfId="0" applyNumberFormat="1" applyFont="1" applyFill="1" applyBorder="1" applyAlignment="1" applyProtection="1">
      <alignment horizontal="right"/>
      <protection/>
    </xf>
    <xf numFmtId="217" fontId="15" fillId="29" borderId="1" xfId="0" applyNumberFormat="1" applyFont="1" applyFill="1" applyBorder="1" applyAlignment="1" applyProtection="1">
      <alignment horizontal="right"/>
      <protection/>
    </xf>
    <xf numFmtId="217" fontId="15" fillId="24" borderId="1" xfId="0" applyNumberFormat="1" applyFont="1" applyFill="1" applyBorder="1" applyAlignment="1" applyProtection="1">
      <alignment horizontal="right"/>
      <protection/>
    </xf>
    <xf numFmtId="217" fontId="17" fillId="27" borderId="1" xfId="0" applyNumberFormat="1" applyFont="1" applyFill="1" applyBorder="1" applyAlignment="1" applyProtection="1">
      <alignment horizontal="right"/>
      <protection/>
    </xf>
    <xf numFmtId="217" fontId="54" fillId="27" borderId="1" xfId="71" applyNumberFormat="1" applyFont="1" applyFill="1" applyBorder="1" applyAlignment="1" applyProtection="1">
      <alignment horizontal="right"/>
      <protection/>
    </xf>
    <xf numFmtId="217" fontId="54" fillId="28" borderId="1" xfId="71" applyNumberFormat="1" applyFont="1" applyFill="1" applyBorder="1" applyAlignment="1" applyProtection="1">
      <alignment horizontal="right"/>
      <protection/>
    </xf>
    <xf numFmtId="217" fontId="54" fillId="26" borderId="1" xfId="71" applyNumberFormat="1" applyFont="1" applyFill="1" applyBorder="1" applyAlignment="1" applyProtection="1">
      <alignment horizontal="right"/>
      <protection/>
    </xf>
    <xf numFmtId="217" fontId="20" fillId="29" borderId="1" xfId="0" applyNumberFormat="1" applyFont="1" applyFill="1" applyBorder="1" applyAlignment="1" applyProtection="1">
      <alignment horizontal="right"/>
      <protection/>
    </xf>
    <xf numFmtId="217" fontId="20" fillId="24" borderId="1" xfId="0" applyNumberFormat="1" applyFont="1" applyFill="1" applyBorder="1" applyAlignment="1" applyProtection="1">
      <alignment horizontal="right"/>
      <protection/>
    </xf>
    <xf numFmtId="215" fontId="19" fillId="27" borderId="1" xfId="61" applyNumberFormat="1" applyFont="1" applyFill="1" applyBorder="1" applyAlignment="1" applyProtection="1">
      <alignment/>
      <protection/>
    </xf>
    <xf numFmtId="215" fontId="19" fillId="28" borderId="1" xfId="61" applyNumberFormat="1" applyFont="1" applyFill="1" applyBorder="1" applyAlignment="1" applyProtection="1">
      <alignment/>
      <protection/>
    </xf>
    <xf numFmtId="215" fontId="19" fillId="26" borderId="1" xfId="61" applyNumberFormat="1" applyFont="1" applyFill="1" applyBorder="1" applyAlignment="1" applyProtection="1">
      <alignment/>
      <protection/>
    </xf>
    <xf numFmtId="215" fontId="17" fillId="27" borderId="1" xfId="61" applyNumberFormat="1" applyFont="1" applyFill="1" applyBorder="1" applyAlignment="1" applyProtection="1">
      <alignment/>
      <protection/>
    </xf>
    <xf numFmtId="215" fontId="20" fillId="24" borderId="1" xfId="61" applyNumberFormat="1" applyFont="1" applyFill="1" applyBorder="1" applyAlignment="1" applyProtection="1">
      <alignment/>
      <protection/>
    </xf>
    <xf numFmtId="215" fontId="20" fillId="20" borderId="1" xfId="61" applyNumberFormat="1" applyFont="1" applyFill="1" applyBorder="1" applyAlignment="1" applyProtection="1">
      <alignment/>
      <protection/>
    </xf>
    <xf numFmtId="215" fontId="20" fillId="20" borderId="1" xfId="61" applyNumberFormat="1" applyFont="1" applyFill="1" applyBorder="1" applyAlignment="1" applyProtection="1">
      <alignment/>
      <protection/>
    </xf>
    <xf numFmtId="186" fontId="17" fillId="28" borderId="1" xfId="69" applyNumberFormat="1" applyFont="1" applyFill="1" applyBorder="1" applyAlignment="1" applyProtection="1">
      <alignment/>
      <protection/>
    </xf>
    <xf numFmtId="215" fontId="15" fillId="24" borderId="1" xfId="61" applyNumberFormat="1" applyFont="1" applyFill="1" applyBorder="1" applyAlignment="1" applyProtection="1">
      <alignment/>
      <protection/>
    </xf>
    <xf numFmtId="215" fontId="17" fillId="26" borderId="1" xfId="61" applyNumberFormat="1" applyFont="1" applyFill="1" applyBorder="1" applyAlignment="1" applyProtection="1">
      <alignment horizontal="left"/>
      <protection/>
    </xf>
    <xf numFmtId="186" fontId="17" fillId="28" borderId="1" xfId="69" applyNumberFormat="1" applyFont="1" applyFill="1" applyBorder="1" applyAlignment="1" applyProtection="1">
      <alignment horizontal="left"/>
      <protection/>
    </xf>
    <xf numFmtId="215" fontId="54" fillId="28" borderId="1" xfId="61" applyNumberFormat="1" applyFont="1" applyFill="1" applyBorder="1" applyAlignment="1" applyProtection="1">
      <alignment/>
      <protection/>
    </xf>
    <xf numFmtId="215" fontId="54" fillId="26" borderId="1" xfId="61" applyNumberFormat="1" applyFont="1" applyFill="1" applyBorder="1" applyAlignment="1" applyProtection="1">
      <alignment/>
      <protection/>
    </xf>
    <xf numFmtId="186" fontId="54" fillId="28" borderId="1" xfId="69" applyNumberFormat="1" applyFont="1" applyFill="1" applyBorder="1" applyAlignment="1" applyProtection="1">
      <alignment/>
      <protection/>
    </xf>
    <xf numFmtId="215" fontId="53" fillId="26" borderId="1" xfId="61" applyNumberFormat="1" applyFont="1" applyFill="1" applyBorder="1" applyAlignment="1" applyProtection="1">
      <alignment/>
      <protection/>
    </xf>
    <xf numFmtId="215" fontId="20" fillId="24" borderId="1" xfId="61" applyNumberFormat="1" applyFont="1" applyFill="1" applyBorder="1" applyAlignment="1" applyProtection="1">
      <alignment/>
      <protection/>
    </xf>
    <xf numFmtId="186" fontId="20" fillId="24" borderId="1" xfId="69" applyNumberFormat="1" applyFont="1" applyFill="1" applyBorder="1" applyAlignment="1" applyProtection="1">
      <alignment/>
      <protection/>
    </xf>
    <xf numFmtId="215" fontId="17" fillId="28" borderId="1" xfId="61" applyNumberFormat="1" applyFont="1" applyFill="1" applyBorder="1" applyAlignment="1" applyProtection="1">
      <alignment/>
      <protection/>
    </xf>
    <xf numFmtId="215" fontId="17" fillId="20" borderId="1" xfId="61" applyNumberFormat="1" applyFont="1" applyFill="1" applyBorder="1" applyAlignment="1" applyProtection="1">
      <alignment/>
      <protection/>
    </xf>
    <xf numFmtId="215" fontId="19" fillId="28" borderId="1" xfId="61" applyNumberFormat="1" applyFont="1" applyFill="1" applyBorder="1" applyAlignment="1" applyProtection="1">
      <alignment horizontal="right"/>
      <protection/>
    </xf>
    <xf numFmtId="215" fontId="19" fillId="26" borderId="1" xfId="61" applyNumberFormat="1" applyFont="1" applyFill="1" applyBorder="1" applyAlignment="1" applyProtection="1">
      <alignment horizontal="right"/>
      <protection/>
    </xf>
    <xf numFmtId="215" fontId="15" fillId="20" borderId="1" xfId="61" applyNumberFormat="1" applyFont="1" applyFill="1" applyBorder="1" applyAlignment="1" applyProtection="1">
      <alignment horizontal="right"/>
      <protection/>
    </xf>
    <xf numFmtId="215" fontId="20" fillId="24" borderId="1" xfId="61" applyNumberFormat="1" applyFont="1" applyFill="1" applyBorder="1" applyAlignment="1" applyProtection="1">
      <alignment horizontal="right"/>
      <protection/>
    </xf>
    <xf numFmtId="215" fontId="20" fillId="20" borderId="1" xfId="61" applyNumberFormat="1" applyFont="1" applyFill="1" applyBorder="1" applyAlignment="1" applyProtection="1">
      <alignment horizontal="right"/>
      <protection/>
    </xf>
    <xf numFmtId="215" fontId="15" fillId="24" borderId="1" xfId="61" applyNumberFormat="1" applyFont="1" applyFill="1" applyBorder="1" applyAlignment="1" applyProtection="1">
      <alignment horizontal="right"/>
      <protection/>
    </xf>
    <xf numFmtId="215" fontId="17" fillId="26" borderId="1" xfId="61" applyNumberFormat="1" applyFont="1" applyFill="1" applyBorder="1" applyAlignment="1" applyProtection="1">
      <alignment horizontal="right"/>
      <protection/>
    </xf>
    <xf numFmtId="215" fontId="54" fillId="28" borderId="1" xfId="61" applyNumberFormat="1" applyFont="1" applyFill="1" applyBorder="1" applyAlignment="1" applyProtection="1">
      <alignment horizontal="right"/>
      <protection/>
    </xf>
    <xf numFmtId="215" fontId="54" fillId="26" borderId="1" xfId="61" applyNumberFormat="1" applyFont="1" applyFill="1" applyBorder="1" applyAlignment="1" applyProtection="1">
      <alignment horizontal="right"/>
      <protection/>
    </xf>
    <xf numFmtId="215" fontId="53" fillId="26" borderId="1" xfId="61" applyNumberFormat="1" applyFont="1" applyFill="1" applyBorder="1" applyAlignment="1" applyProtection="1">
      <alignment horizontal="right"/>
      <protection/>
    </xf>
    <xf numFmtId="215" fontId="17" fillId="28" borderId="1" xfId="61" applyNumberFormat="1" applyFont="1" applyFill="1" applyBorder="1" applyAlignment="1" applyProtection="1">
      <alignment horizontal="right"/>
      <protection/>
    </xf>
    <xf numFmtId="215" fontId="17" fillId="20" borderId="1" xfId="61" applyNumberFormat="1" applyFont="1" applyFill="1" applyBorder="1" applyAlignment="1" applyProtection="1">
      <alignment horizontal="right"/>
      <protection/>
    </xf>
    <xf numFmtId="215" fontId="19" fillId="27" borderId="1" xfId="61" applyNumberFormat="1" applyFont="1" applyFill="1" applyBorder="1" applyAlignment="1" applyProtection="1">
      <alignment horizontal="right"/>
      <protection/>
    </xf>
    <xf numFmtId="215" fontId="17" fillId="27" borderId="1" xfId="61" applyNumberFormat="1" applyFont="1" applyFill="1" applyBorder="1" applyAlignment="1" applyProtection="1">
      <alignment horizontal="right"/>
      <protection/>
    </xf>
    <xf numFmtId="215" fontId="17" fillId="24" borderId="1" xfId="61" applyNumberFormat="1" applyFont="1" applyFill="1" applyBorder="1" applyAlignment="1" applyProtection="1">
      <alignment horizontal="right"/>
      <protection/>
    </xf>
    <xf numFmtId="215" fontId="19" fillId="30" borderId="1" xfId="61" applyNumberFormat="1" applyFont="1" applyFill="1" applyBorder="1" applyAlignment="1" applyProtection="1">
      <alignment horizontal="right"/>
      <protection/>
    </xf>
    <xf numFmtId="215" fontId="17" fillId="30" borderId="1" xfId="61" applyNumberFormat="1" applyFont="1" applyFill="1" applyBorder="1" applyAlignment="1" applyProtection="1">
      <alignment horizontal="right"/>
      <protection/>
    </xf>
    <xf numFmtId="215" fontId="17" fillId="24" borderId="1" xfId="61" applyNumberFormat="1" applyFont="1" applyFill="1" applyBorder="1" applyAlignment="1" applyProtection="1">
      <alignment horizontal="right"/>
      <protection/>
    </xf>
    <xf numFmtId="186" fontId="19" fillId="30" borderId="1" xfId="69" applyNumberFormat="1" applyFont="1" applyFill="1" applyBorder="1" applyAlignment="1" applyProtection="1">
      <alignment horizontal="right"/>
      <protection/>
    </xf>
    <xf numFmtId="186" fontId="20" fillId="6" borderId="1" xfId="69" applyNumberFormat="1" applyFont="1" applyFill="1" applyBorder="1" applyAlignment="1" applyProtection="1">
      <alignment horizontal="right"/>
      <protection/>
    </xf>
    <xf numFmtId="186" fontId="15" fillId="6" borderId="1" xfId="69" applyNumberFormat="1" applyFont="1" applyFill="1" applyBorder="1" applyAlignment="1" applyProtection="1">
      <alignment horizontal="right"/>
      <protection/>
    </xf>
    <xf numFmtId="186" fontId="17" fillId="24" borderId="1" xfId="69" applyNumberFormat="1" applyFont="1" applyFill="1" applyBorder="1" applyAlignment="1" applyProtection="1">
      <alignment horizontal="right"/>
      <protection/>
    </xf>
    <xf numFmtId="186" fontId="17" fillId="29" borderId="1" xfId="69" applyNumberFormat="1" applyFont="1" applyFill="1" applyBorder="1" applyAlignment="1" applyProtection="1">
      <alignment horizontal="right"/>
      <protection/>
    </xf>
    <xf numFmtId="215" fontId="53" fillId="28" borderId="1" xfId="61" applyNumberFormat="1" applyFont="1" applyFill="1" applyBorder="1" applyAlignment="1" applyProtection="1">
      <alignment horizontal="right"/>
      <protection/>
    </xf>
    <xf numFmtId="215" fontId="17" fillId="28" borderId="1" xfId="61" applyNumberFormat="1" applyFont="1" applyFill="1" applyBorder="1" applyAlignment="1" applyProtection="1">
      <alignment horizontal="left"/>
      <protection/>
    </xf>
    <xf numFmtId="186" fontId="17" fillId="30" borderId="1" xfId="69" applyNumberFormat="1" applyFont="1" applyFill="1" applyBorder="1" applyAlignment="1" applyProtection="1">
      <alignment horizontal="right"/>
      <protection/>
    </xf>
    <xf numFmtId="216" fontId="19" fillId="27" borderId="1" xfId="0" applyNumberFormat="1" applyFont="1" applyFill="1" applyBorder="1" applyAlignment="1" applyProtection="1">
      <alignment horizontal="right"/>
      <protection locked="0"/>
    </xf>
    <xf numFmtId="216" fontId="19" fillId="26" borderId="1" xfId="0" applyNumberFormat="1" applyFont="1" applyFill="1" applyBorder="1" applyAlignment="1" applyProtection="1">
      <alignment horizontal="right"/>
      <protection/>
    </xf>
    <xf numFmtId="216" fontId="19" fillId="28" borderId="1" xfId="69" applyNumberFormat="1" applyFont="1" applyFill="1" applyBorder="1" applyAlignment="1" applyProtection="1">
      <alignment horizontal="right"/>
      <protection/>
    </xf>
    <xf numFmtId="216" fontId="19" fillId="28" borderId="1" xfId="0" applyNumberFormat="1" applyFont="1" applyFill="1" applyBorder="1" applyAlignment="1" applyProtection="1">
      <alignment/>
      <protection/>
    </xf>
    <xf numFmtId="216" fontId="19" fillId="0" borderId="1" xfId="0" applyNumberFormat="1" applyFont="1" applyFill="1" applyBorder="1" applyAlignment="1" applyProtection="1">
      <alignment horizontal="right"/>
      <protection/>
    </xf>
    <xf numFmtId="215" fontId="19" fillId="0" borderId="1" xfId="0" applyNumberFormat="1" applyFont="1" applyFill="1" applyBorder="1" applyAlignment="1" applyProtection="1">
      <alignment/>
      <protection/>
    </xf>
    <xf numFmtId="215" fontId="19" fillId="0" borderId="1" xfId="61" applyNumberFormat="1" applyFont="1" applyFill="1" applyBorder="1" applyAlignment="1" applyProtection="1">
      <alignment horizontal="right"/>
      <protection/>
    </xf>
    <xf numFmtId="215" fontId="17" fillId="24" borderId="1" xfId="61" applyNumberFormat="1" applyFont="1" applyFill="1" applyBorder="1" applyAlignment="1" applyProtection="1">
      <alignment/>
      <protection/>
    </xf>
    <xf numFmtId="186" fontId="19" fillId="26" borderId="0" xfId="69" applyNumberFormat="1" applyFont="1" applyFill="1" applyBorder="1" applyAlignment="1" applyProtection="1">
      <alignment horizontal="right"/>
      <protection/>
    </xf>
    <xf numFmtId="186" fontId="19" fillId="28" borderId="28" xfId="71" applyNumberFormat="1" applyFont="1" applyFill="1" applyBorder="1" applyAlignment="1" applyProtection="1">
      <alignment horizontal="right"/>
      <protection/>
    </xf>
    <xf numFmtId="186" fontId="17" fillId="28" borderId="28" xfId="69" applyNumberFormat="1" applyFont="1" applyFill="1" applyBorder="1" applyAlignment="1" applyProtection="1">
      <alignment/>
      <protection/>
    </xf>
    <xf numFmtId="186" fontId="19" fillId="28" borderId="28" xfId="69" applyNumberFormat="1" applyFont="1" applyFill="1" applyBorder="1" applyAlignment="1" applyProtection="1">
      <alignment/>
      <protection/>
    </xf>
    <xf numFmtId="205" fontId="17" fillId="24" borderId="1" xfId="71" applyNumberFormat="1" applyFont="1" applyFill="1" applyBorder="1" applyAlignment="1" applyProtection="1">
      <alignment horizontal="right"/>
      <protection/>
    </xf>
    <xf numFmtId="9" fontId="17" fillId="0" borderId="1" xfId="71" applyNumberFormat="1" applyFont="1" applyFill="1" applyBorder="1" applyAlignment="1" applyProtection="1">
      <alignment horizontal="right"/>
      <protection/>
    </xf>
    <xf numFmtId="215" fontId="56" fillId="24" borderId="0" xfId="0" applyNumberFormat="1" applyFont="1" applyFill="1" applyAlignment="1">
      <alignment/>
    </xf>
    <xf numFmtId="9" fontId="10" fillId="20" borderId="0" xfId="72" applyNumberFormat="1" applyFont="1" applyFill="1" applyAlignment="1">
      <alignment/>
      <protection/>
    </xf>
    <xf numFmtId="9" fontId="9" fillId="26" borderId="0" xfId="69" applyNumberFormat="1" applyFont="1" applyFill="1" applyBorder="1" applyAlignment="1">
      <alignment horizontal="right"/>
    </xf>
    <xf numFmtId="0" fontId="7" fillId="26" borderId="0" xfId="71" applyFont="1" applyFill="1" applyBorder="1" applyAlignment="1" applyProtection="1">
      <alignment/>
      <protection/>
    </xf>
    <xf numFmtId="0" fontId="7" fillId="26" borderId="0" xfId="71" applyFont="1" applyFill="1" applyBorder="1" applyAlignment="1" applyProtection="1">
      <alignment horizontal="center"/>
      <protection/>
    </xf>
    <xf numFmtId="190" fontId="7" fillId="26" borderId="0" xfId="71" applyNumberFormat="1" applyFont="1" applyFill="1" applyBorder="1" applyAlignment="1" applyProtection="1">
      <alignment horizontal="center"/>
      <protection/>
    </xf>
    <xf numFmtId="190" fontId="7" fillId="26" borderId="0" xfId="71" applyNumberFormat="1" applyFont="1" applyFill="1" applyBorder="1" applyAlignment="1" applyProtection="1">
      <alignment/>
      <protection/>
    </xf>
    <xf numFmtId="0" fontId="15" fillId="25" borderId="0" xfId="60" applyFont="1" applyFill="1" applyProtection="1">
      <alignment/>
      <protection/>
    </xf>
    <xf numFmtId="0" fontId="15" fillId="20" borderId="0" xfId="60" applyFont="1" applyFill="1" applyProtection="1">
      <alignment/>
      <protection/>
    </xf>
    <xf numFmtId="0" fontId="22" fillId="26" borderId="0" xfId="71" applyFont="1" applyFill="1" applyBorder="1" applyAlignment="1" applyProtection="1">
      <alignment horizontal="left"/>
      <protection/>
    </xf>
    <xf numFmtId="0" fontId="19" fillId="26" borderId="0" xfId="71" applyFont="1" applyFill="1" applyBorder="1" applyAlignment="1" applyProtection="1">
      <alignment horizontal="center"/>
      <protection/>
    </xf>
    <xf numFmtId="190" fontId="19" fillId="26" borderId="0" xfId="71" applyNumberFormat="1" applyFont="1" applyFill="1" applyBorder="1" applyAlignment="1" applyProtection="1">
      <alignment horizontal="center"/>
      <protection/>
    </xf>
    <xf numFmtId="190" fontId="19" fillId="26" borderId="0" xfId="71" applyNumberFormat="1" applyFont="1" applyFill="1" applyBorder="1" applyAlignment="1" applyProtection="1">
      <alignment/>
      <protection/>
    </xf>
    <xf numFmtId="10" fontId="15" fillId="20" borderId="0" xfId="70" applyNumberFormat="1" applyFont="1" applyFill="1" applyBorder="1" applyAlignment="1" applyProtection="1">
      <alignment horizontal="right"/>
      <protection/>
    </xf>
    <xf numFmtId="15" fontId="15" fillId="20" borderId="0" xfId="70" applyNumberFormat="1" applyFont="1" applyFill="1" applyBorder="1" applyProtection="1">
      <alignment/>
      <protection/>
    </xf>
    <xf numFmtId="16" fontId="15" fillId="20" borderId="0" xfId="70" applyNumberFormat="1" applyFont="1" applyFill="1" applyBorder="1" applyAlignment="1" applyProtection="1">
      <alignment horizontal="right"/>
      <protection/>
    </xf>
    <xf numFmtId="3" fontId="15" fillId="20" borderId="0" xfId="70" applyNumberFormat="1" applyFont="1" applyFill="1" applyBorder="1" applyAlignment="1" applyProtection="1">
      <alignment horizontal="center"/>
      <protection/>
    </xf>
    <xf numFmtId="3" fontId="15" fillId="20" borderId="0" xfId="70" applyNumberFormat="1" applyFont="1" applyFill="1" applyBorder="1" applyAlignment="1" applyProtection="1">
      <alignment horizontal="right" wrapText="1"/>
      <protection/>
    </xf>
    <xf numFmtId="0" fontId="15" fillId="20" borderId="0" xfId="70" applyFont="1" applyFill="1" applyBorder="1" applyProtection="1">
      <alignment/>
      <protection/>
    </xf>
    <xf numFmtId="0" fontId="15" fillId="20" borderId="0" xfId="70" applyFont="1" applyFill="1" applyBorder="1" applyAlignment="1" applyProtection="1">
      <alignment horizontal="center"/>
      <protection/>
    </xf>
    <xf numFmtId="0" fontId="15" fillId="20" borderId="0" xfId="73" applyFont="1" applyFill="1">
      <alignment/>
      <protection/>
    </xf>
    <xf numFmtId="0" fontId="15" fillId="20" borderId="0" xfId="60" applyFont="1" applyFill="1">
      <alignment/>
      <protection/>
    </xf>
    <xf numFmtId="215" fontId="17" fillId="29" borderId="0" xfId="0" applyNumberFormat="1" applyFont="1" applyFill="1" applyBorder="1" applyAlignment="1" applyProtection="1">
      <alignment/>
      <protection/>
    </xf>
    <xf numFmtId="186" fontId="19" fillId="27" borderId="19" xfId="69" applyNumberFormat="1" applyFont="1" applyFill="1" applyBorder="1" applyAlignment="1" applyProtection="1">
      <alignment horizontal="right"/>
      <protection/>
    </xf>
    <xf numFmtId="186" fontId="17" fillId="27" borderId="19" xfId="69" applyNumberFormat="1" applyFont="1" applyFill="1" applyBorder="1" applyAlignment="1" applyProtection="1">
      <alignment horizontal="right"/>
      <protection/>
    </xf>
    <xf numFmtId="186" fontId="20" fillId="29" borderId="19" xfId="69" applyNumberFormat="1" applyFont="1" applyFill="1" applyBorder="1" applyAlignment="1" applyProtection="1">
      <alignment horizontal="right"/>
      <protection/>
    </xf>
    <xf numFmtId="216" fontId="19" fillId="27" borderId="19" xfId="69" applyNumberFormat="1" applyFont="1" applyFill="1" applyBorder="1" applyAlignment="1" applyProtection="1">
      <alignment horizontal="right"/>
      <protection locked="0"/>
    </xf>
    <xf numFmtId="186" fontId="54" fillId="27" borderId="19" xfId="69" applyNumberFormat="1" applyFont="1" applyFill="1" applyBorder="1" applyAlignment="1" applyProtection="1">
      <alignment horizontal="right"/>
      <protection/>
    </xf>
    <xf numFmtId="186" fontId="19" fillId="27" borderId="19" xfId="69" applyNumberFormat="1" applyFont="1" applyFill="1" applyBorder="1" applyAlignment="1" applyProtection="1">
      <alignment horizontal="right"/>
      <protection locked="0"/>
    </xf>
    <xf numFmtId="186" fontId="54" fillId="27" borderId="19" xfId="69" applyNumberFormat="1" applyFont="1" applyFill="1" applyBorder="1" applyAlignment="1" applyProtection="1">
      <alignment horizontal="right"/>
      <protection locked="0"/>
    </xf>
    <xf numFmtId="215" fontId="15" fillId="29" borderId="26" xfId="0" applyNumberFormat="1" applyFont="1" applyFill="1" applyBorder="1" applyAlignment="1" applyProtection="1">
      <alignment horizontal="right"/>
      <protection/>
    </xf>
    <xf numFmtId="215" fontId="20" fillId="29" borderId="26" xfId="0" applyNumberFormat="1" applyFont="1" applyFill="1" applyBorder="1" applyAlignment="1" applyProtection="1">
      <alignment horizontal="right"/>
      <protection/>
    </xf>
    <xf numFmtId="215" fontId="20" fillId="29" borderId="26" xfId="44" applyNumberFormat="1" applyFont="1" applyFill="1" applyBorder="1" applyAlignment="1" applyProtection="1">
      <alignment/>
      <protection/>
    </xf>
    <xf numFmtId="217" fontId="20" fillId="29" borderId="26" xfId="0" applyNumberFormat="1" applyFont="1" applyFill="1" applyBorder="1" applyAlignment="1" applyProtection="1">
      <alignment horizontal="right"/>
      <protection/>
    </xf>
    <xf numFmtId="217" fontId="15" fillId="29" borderId="26" xfId="0" applyNumberFormat="1" applyFont="1" applyFill="1" applyBorder="1" applyAlignment="1" applyProtection="1">
      <alignment horizontal="right"/>
      <protection/>
    </xf>
    <xf numFmtId="215" fontId="15" fillId="20" borderId="26" xfId="0" applyNumberFormat="1" applyFont="1" applyFill="1" applyBorder="1" applyAlignment="1" applyProtection="1">
      <alignment horizontal="right"/>
      <protection/>
    </xf>
    <xf numFmtId="215" fontId="20" fillId="20" borderId="26" xfId="0" applyNumberFormat="1" applyFont="1" applyFill="1" applyBorder="1" applyAlignment="1" applyProtection="1">
      <alignment horizontal="right"/>
      <protection/>
    </xf>
    <xf numFmtId="215" fontId="17" fillId="26" borderId="26" xfId="0" applyNumberFormat="1" applyFont="1" applyFill="1" applyBorder="1" applyAlignment="1" applyProtection="1">
      <alignment horizontal="right"/>
      <protection/>
    </xf>
    <xf numFmtId="216" fontId="15" fillId="20" borderId="26" xfId="0" applyNumberFormat="1" applyFont="1" applyFill="1" applyBorder="1" applyAlignment="1" applyProtection="1">
      <alignment horizontal="right"/>
      <protection/>
    </xf>
    <xf numFmtId="215" fontId="19" fillId="26" borderId="26" xfId="0" applyNumberFormat="1" applyFont="1" applyFill="1" applyBorder="1" applyAlignment="1" applyProtection="1">
      <alignment horizontal="right"/>
      <protection/>
    </xf>
    <xf numFmtId="215" fontId="54" fillId="26" borderId="26" xfId="0" applyNumberFormat="1" applyFont="1" applyFill="1" applyBorder="1" applyAlignment="1" applyProtection="1">
      <alignment horizontal="right"/>
      <protection/>
    </xf>
    <xf numFmtId="215" fontId="24" fillId="26" borderId="26" xfId="0" applyNumberFormat="1" applyFont="1" applyFill="1" applyBorder="1" applyAlignment="1" applyProtection="1">
      <alignment horizontal="right"/>
      <protection/>
    </xf>
    <xf numFmtId="215" fontId="19" fillId="26" borderId="19" xfId="0" applyNumberFormat="1" applyFont="1" applyFill="1" applyBorder="1" applyAlignment="1" applyProtection="1">
      <alignment horizontal="right"/>
      <protection locked="0"/>
    </xf>
    <xf numFmtId="215" fontId="17" fillId="26" borderId="19" xfId="0" applyNumberFormat="1" applyFont="1" applyFill="1" applyBorder="1" applyAlignment="1" applyProtection="1">
      <alignment horizontal="right"/>
      <protection locked="0"/>
    </xf>
    <xf numFmtId="217" fontId="17" fillId="26" borderId="19" xfId="0" applyNumberFormat="1" applyFont="1" applyFill="1" applyBorder="1" applyAlignment="1" applyProtection="1">
      <alignment horizontal="right"/>
      <protection locked="0"/>
    </xf>
    <xf numFmtId="217" fontId="19" fillId="26" borderId="19" xfId="0" applyNumberFormat="1" applyFont="1" applyFill="1" applyBorder="1" applyAlignment="1" applyProtection="1">
      <alignment horizontal="right"/>
      <protection locked="0"/>
    </xf>
    <xf numFmtId="215" fontId="17" fillId="27" borderId="26" xfId="0" applyNumberFormat="1" applyFont="1" applyFill="1" applyBorder="1" applyAlignment="1" applyProtection="1">
      <alignment horizontal="right"/>
      <protection/>
    </xf>
    <xf numFmtId="216" fontId="15" fillId="29" borderId="26" xfId="0" applyNumberFormat="1" applyFont="1" applyFill="1" applyBorder="1" applyAlignment="1" applyProtection="1">
      <alignment horizontal="right"/>
      <protection/>
    </xf>
    <xf numFmtId="215" fontId="19" fillId="27" borderId="26" xfId="0" applyNumberFormat="1" applyFont="1" applyFill="1" applyBorder="1" applyAlignment="1" applyProtection="1">
      <alignment horizontal="right"/>
      <protection/>
    </xf>
    <xf numFmtId="215" fontId="54" fillId="27" borderId="26" xfId="0" applyNumberFormat="1" applyFont="1" applyFill="1" applyBorder="1" applyAlignment="1" applyProtection="1">
      <alignment horizontal="right"/>
      <protection/>
    </xf>
    <xf numFmtId="215" fontId="24" fillId="27" borderId="26" xfId="0" applyNumberFormat="1" applyFont="1" applyFill="1" applyBorder="1" applyAlignment="1" applyProtection="1">
      <alignment horizontal="right"/>
      <protection/>
    </xf>
    <xf numFmtId="9" fontId="17" fillId="27" borderId="19" xfId="69" applyNumberFormat="1" applyFont="1" applyFill="1" applyBorder="1" applyAlignment="1" applyProtection="1">
      <alignment horizontal="right"/>
      <protection/>
    </xf>
    <xf numFmtId="215" fontId="17" fillId="29" borderId="0" xfId="0" applyNumberFormat="1" applyFont="1" applyFill="1" applyAlignment="1" applyProtection="1">
      <alignment/>
      <protection/>
    </xf>
    <xf numFmtId="215" fontId="15" fillId="29" borderId="0" xfId="0" applyNumberFormat="1" applyFont="1" applyFill="1" applyAlignment="1" applyProtection="1">
      <alignment/>
      <protection/>
    </xf>
    <xf numFmtId="215" fontId="15" fillId="29" borderId="0" xfId="44" applyNumberFormat="1" applyFont="1" applyFill="1" applyBorder="1" applyAlignment="1" applyProtection="1">
      <alignment/>
      <protection/>
    </xf>
    <xf numFmtId="215" fontId="20" fillId="29" borderId="0" xfId="44" applyNumberFormat="1" applyFont="1" applyFill="1" applyBorder="1" applyAlignment="1" applyProtection="1">
      <alignment/>
      <protection/>
    </xf>
    <xf numFmtId="215" fontId="15" fillId="29" borderId="0" xfId="0" applyNumberFormat="1" applyFont="1" applyFill="1" applyBorder="1" applyAlignment="1">
      <alignment vertical="top" wrapText="1"/>
    </xf>
    <xf numFmtId="215" fontId="15" fillId="29" borderId="0" xfId="44" applyNumberFormat="1" applyFont="1" applyFill="1" applyBorder="1" applyAlignment="1" applyProtection="1">
      <alignment/>
      <protection/>
    </xf>
    <xf numFmtId="215" fontId="15" fillId="29" borderId="0" xfId="69" applyNumberFormat="1" applyFont="1" applyFill="1" applyBorder="1" applyAlignment="1" applyProtection="1">
      <alignment/>
      <protection/>
    </xf>
    <xf numFmtId="38" fontId="17" fillId="29" borderId="0" xfId="0" applyNumberFormat="1" applyFont="1" applyFill="1" applyAlignment="1" applyProtection="1">
      <alignment/>
      <protection/>
    </xf>
    <xf numFmtId="38" fontId="15" fillId="29" borderId="0" xfId="0" applyNumberFormat="1" applyFont="1" applyFill="1" applyAlignment="1" applyProtection="1">
      <alignment/>
      <protection/>
    </xf>
    <xf numFmtId="38" fontId="15" fillId="29" borderId="0" xfId="64" applyNumberFormat="1" applyFont="1" applyFill="1" applyProtection="1">
      <alignment/>
      <protection/>
    </xf>
    <xf numFmtId="38" fontId="15" fillId="29" borderId="0" xfId="64" applyNumberFormat="1" applyFont="1" applyFill="1" applyBorder="1" applyProtection="1">
      <alignment/>
      <protection/>
    </xf>
    <xf numFmtId="9" fontId="19" fillId="27" borderId="0" xfId="71" applyNumberFormat="1" applyFont="1" applyFill="1" applyBorder="1" applyAlignment="1" applyProtection="1">
      <alignment/>
      <protection/>
    </xf>
    <xf numFmtId="38" fontId="15" fillId="29" borderId="0" xfId="63" applyNumberFormat="1" applyFont="1" applyFill="1" applyBorder="1" applyProtection="1">
      <alignment/>
      <protection/>
    </xf>
    <xf numFmtId="38" fontId="15" fillId="29" borderId="0" xfId="63" applyNumberFormat="1" applyFont="1" applyFill="1" applyProtection="1">
      <alignment/>
      <protection/>
    </xf>
    <xf numFmtId="38" fontId="15" fillId="29" borderId="0" xfId="62" applyNumberFormat="1" applyFont="1" applyFill="1" applyProtection="1">
      <alignment/>
      <protection/>
    </xf>
    <xf numFmtId="38" fontId="15" fillId="29" borderId="0" xfId="62" applyNumberFormat="1" applyFont="1" applyFill="1" applyBorder="1" applyProtection="1">
      <alignment/>
      <protection/>
    </xf>
    <xf numFmtId="3" fontId="17" fillId="27" borderId="0" xfId="62" applyNumberFormat="1" applyFont="1" applyFill="1" applyBorder="1" applyAlignment="1" applyProtection="1">
      <alignment horizontal="center"/>
      <protection/>
    </xf>
    <xf numFmtId="0" fontId="17" fillId="27" borderId="0" xfId="63" applyNumberFormat="1" applyFont="1" applyFill="1" applyBorder="1" applyAlignment="1" applyProtection="1">
      <alignment horizontal="center"/>
      <protection/>
    </xf>
    <xf numFmtId="215" fontId="17" fillId="29" borderId="0" xfId="44" applyNumberFormat="1" applyFont="1" applyFill="1" applyBorder="1" applyAlignment="1" applyProtection="1">
      <alignment/>
      <protection locked="0"/>
    </xf>
    <xf numFmtId="215" fontId="20" fillId="29" borderId="0" xfId="44" applyNumberFormat="1" applyFont="1" applyFill="1" applyBorder="1" applyAlignment="1" applyProtection="1">
      <alignment/>
      <protection/>
    </xf>
    <xf numFmtId="215" fontId="17" fillId="29" borderId="0" xfId="61" applyNumberFormat="1" applyFont="1" applyFill="1" applyAlignment="1" applyProtection="1">
      <alignment/>
      <protection/>
    </xf>
    <xf numFmtId="215" fontId="15" fillId="29" borderId="0" xfId="61" applyNumberFormat="1" applyFont="1" applyFill="1" applyAlignment="1" applyProtection="1">
      <alignment/>
      <protection/>
    </xf>
    <xf numFmtId="215" fontId="15" fillId="29" borderId="0" xfId="46" applyNumberFormat="1" applyFont="1" applyFill="1" applyBorder="1" applyAlignment="1" applyProtection="1">
      <alignment/>
      <protection/>
    </xf>
    <xf numFmtId="215" fontId="20" fillId="29" borderId="0" xfId="46" applyNumberFormat="1" applyFont="1" applyFill="1" applyBorder="1" applyAlignment="1" applyProtection="1">
      <alignment/>
      <protection/>
    </xf>
    <xf numFmtId="215" fontId="15" fillId="29" borderId="0" xfId="61" applyNumberFormat="1" applyFont="1" applyFill="1" applyBorder="1" applyAlignment="1">
      <alignment vertical="top" wrapText="1"/>
    </xf>
    <xf numFmtId="215" fontId="15" fillId="29" borderId="0" xfId="61" applyNumberFormat="1" applyFont="1" applyFill="1" applyBorder="1" applyAlignment="1" applyProtection="1">
      <alignment/>
      <protection/>
    </xf>
    <xf numFmtId="186" fontId="19" fillId="27" borderId="19" xfId="69" applyNumberFormat="1" applyFont="1" applyFill="1" applyBorder="1" applyAlignment="1" applyProtection="1">
      <alignment/>
      <protection/>
    </xf>
    <xf numFmtId="186" fontId="17" fillId="27" borderId="19" xfId="69" applyNumberFormat="1" applyFont="1" applyFill="1" applyBorder="1" applyAlignment="1" applyProtection="1">
      <alignment/>
      <protection/>
    </xf>
    <xf numFmtId="215" fontId="19" fillId="29" borderId="26" xfId="0" applyNumberFormat="1" applyFont="1" applyFill="1" applyBorder="1" applyAlignment="1" applyProtection="1">
      <alignment/>
      <protection/>
    </xf>
    <xf numFmtId="215" fontId="20" fillId="29" borderId="26" xfId="0" applyNumberFormat="1" applyFont="1" applyFill="1" applyBorder="1" applyAlignment="1" applyProtection="1">
      <alignment/>
      <protection/>
    </xf>
    <xf numFmtId="215" fontId="17" fillId="29" borderId="26" xfId="44" applyNumberFormat="1" applyFont="1" applyFill="1" applyBorder="1" applyAlignment="1" applyProtection="1">
      <alignment/>
      <protection/>
    </xf>
    <xf numFmtId="215" fontId="19" fillId="29" borderId="26" xfId="44" applyNumberFormat="1" applyFont="1" applyFill="1" applyBorder="1" applyAlignment="1" applyProtection="1">
      <alignment/>
      <protection/>
    </xf>
    <xf numFmtId="215" fontId="54" fillId="29" borderId="26" xfId="0" applyNumberFormat="1" applyFont="1" applyFill="1" applyBorder="1" applyAlignment="1" applyProtection="1">
      <alignment/>
      <protection/>
    </xf>
    <xf numFmtId="215" fontId="55" fillId="29" borderId="26" xfId="44" applyNumberFormat="1" applyFont="1" applyFill="1" applyBorder="1" applyAlignment="1" applyProtection="1">
      <alignment/>
      <protection/>
    </xf>
    <xf numFmtId="215" fontId="54" fillId="29" borderId="26" xfId="44" applyNumberFormat="1" applyFont="1" applyFill="1" applyBorder="1" applyAlignment="1" applyProtection="1">
      <alignment/>
      <protection/>
    </xf>
    <xf numFmtId="215" fontId="20" fillId="29" borderId="26" xfId="0" applyNumberFormat="1" applyFont="1" applyFill="1" applyBorder="1" applyAlignment="1" applyProtection="1">
      <alignment/>
      <protection/>
    </xf>
    <xf numFmtId="215" fontId="15" fillId="29" borderId="26" xfId="0" applyNumberFormat="1" applyFont="1" applyFill="1" applyBorder="1" applyAlignment="1" applyProtection="1">
      <alignment/>
      <protection/>
    </xf>
    <xf numFmtId="215" fontId="53" fillId="29" borderId="26" xfId="0" applyNumberFormat="1" applyFont="1" applyFill="1" applyBorder="1" applyAlignment="1" applyProtection="1">
      <alignment/>
      <protection/>
    </xf>
    <xf numFmtId="186" fontId="15" fillId="29" borderId="19" xfId="69" applyNumberFormat="1" applyFont="1" applyFill="1" applyBorder="1" applyAlignment="1" applyProtection="1">
      <alignment horizontal="right"/>
      <protection/>
    </xf>
    <xf numFmtId="215" fontId="17" fillId="29" borderId="26" xfId="44" applyNumberFormat="1" applyFont="1" applyFill="1" applyBorder="1" applyAlignment="1" applyProtection="1">
      <alignment horizontal="right"/>
      <protection/>
    </xf>
    <xf numFmtId="215" fontId="53" fillId="29" borderId="26" xfId="0" applyNumberFormat="1" applyFont="1" applyFill="1" applyBorder="1" applyAlignment="1" applyProtection="1">
      <alignment horizontal="right"/>
      <protection/>
    </xf>
    <xf numFmtId="186" fontId="15" fillId="29" borderId="26" xfId="69" applyNumberFormat="1" applyFont="1" applyFill="1" applyBorder="1" applyAlignment="1" applyProtection="1">
      <alignment horizontal="right"/>
      <protection/>
    </xf>
    <xf numFmtId="186" fontId="20" fillId="29" borderId="26" xfId="69" applyNumberFormat="1" applyFont="1" applyFill="1" applyBorder="1" applyAlignment="1" applyProtection="1">
      <alignment horizontal="right"/>
      <protection/>
    </xf>
    <xf numFmtId="186" fontId="17" fillId="29" borderId="26" xfId="69" applyNumberFormat="1" applyFont="1" applyFill="1" applyBorder="1" applyAlignment="1" applyProtection="1">
      <alignment horizontal="right"/>
      <protection/>
    </xf>
    <xf numFmtId="186" fontId="59" fillId="29" borderId="26" xfId="69" applyNumberFormat="1" applyFont="1" applyFill="1" applyBorder="1" applyAlignment="1" applyProtection="1">
      <alignment horizontal="right"/>
      <protection/>
    </xf>
    <xf numFmtId="215" fontId="17" fillId="29" borderId="26" xfId="0" applyNumberFormat="1" applyFont="1" applyFill="1" applyBorder="1" applyAlignment="1" applyProtection="1">
      <alignment/>
      <protection/>
    </xf>
    <xf numFmtId="215" fontId="19" fillId="29" borderId="26" xfId="69" applyNumberFormat="1" applyFont="1" applyFill="1" applyBorder="1" applyAlignment="1" applyProtection="1">
      <alignment/>
      <protection/>
    </xf>
    <xf numFmtId="215" fontId="15" fillId="29" borderId="26" xfId="69" applyNumberFormat="1" applyFont="1" applyFill="1" applyBorder="1" applyAlignment="1" applyProtection="1">
      <alignment/>
      <protection/>
    </xf>
    <xf numFmtId="9" fontId="19" fillId="27" borderId="19" xfId="0" applyNumberFormat="1" applyFont="1" applyFill="1" applyBorder="1" applyAlignment="1" applyProtection="1">
      <alignment horizontal="right"/>
      <protection/>
    </xf>
    <xf numFmtId="9" fontId="15" fillId="29" borderId="19" xfId="0" applyNumberFormat="1" applyFont="1" applyFill="1" applyBorder="1" applyAlignment="1" applyProtection="1">
      <alignment horizontal="right"/>
      <protection/>
    </xf>
    <xf numFmtId="186" fontId="15" fillId="29" borderId="19" xfId="0" applyNumberFormat="1" applyFont="1" applyFill="1" applyBorder="1" applyAlignment="1" applyProtection="1">
      <alignment horizontal="right"/>
      <protection/>
    </xf>
    <xf numFmtId="186" fontId="17" fillId="27" borderId="19" xfId="0" applyNumberFormat="1" applyFont="1" applyFill="1" applyBorder="1" applyAlignment="1" applyProtection="1">
      <alignment horizontal="right"/>
      <protection/>
    </xf>
    <xf numFmtId="186" fontId="19" fillId="27" borderId="19" xfId="71" applyNumberFormat="1" applyFont="1" applyFill="1" applyBorder="1" applyAlignment="1" applyProtection="1">
      <alignment horizontal="right"/>
      <protection/>
    </xf>
    <xf numFmtId="186" fontId="19" fillId="27" borderId="29" xfId="71" applyNumberFormat="1" applyFont="1" applyFill="1" applyBorder="1" applyAlignment="1" applyProtection="1">
      <alignment horizontal="right"/>
      <protection/>
    </xf>
    <xf numFmtId="186" fontId="19" fillId="27" borderId="18" xfId="69" applyNumberFormat="1" applyFont="1" applyFill="1" applyBorder="1" applyAlignment="1" applyProtection="1">
      <alignment horizontal="right"/>
      <protection/>
    </xf>
    <xf numFmtId="186" fontId="19" fillId="27" borderId="29" xfId="69" applyNumberFormat="1" applyFont="1" applyFill="1" applyBorder="1" applyAlignment="1" applyProtection="1">
      <alignment horizontal="right"/>
      <protection/>
    </xf>
    <xf numFmtId="38" fontId="17" fillId="29" borderId="0" xfId="0" applyNumberFormat="1" applyFont="1" applyFill="1" applyBorder="1" applyAlignment="1" applyProtection="1">
      <alignment/>
      <protection/>
    </xf>
    <xf numFmtId="9" fontId="17" fillId="27" borderId="26" xfId="64" applyNumberFormat="1" applyFont="1" applyFill="1" applyBorder="1" applyAlignment="1" applyProtection="1">
      <alignment horizontal="center"/>
      <protection/>
    </xf>
    <xf numFmtId="38" fontId="15" fillId="29" borderId="26" xfId="64" applyNumberFormat="1" applyFont="1" applyFill="1" applyBorder="1" applyProtection="1">
      <alignment/>
      <protection/>
    </xf>
    <xf numFmtId="0" fontId="17" fillId="27" borderId="26" xfId="62" applyNumberFormat="1" applyFont="1" applyFill="1" applyBorder="1" applyAlignment="1" applyProtection="1">
      <alignment horizontal="center"/>
      <protection/>
    </xf>
    <xf numFmtId="3" fontId="17" fillId="27" borderId="26" xfId="64" applyNumberFormat="1" applyFont="1" applyFill="1" applyBorder="1" applyAlignment="1" applyProtection="1">
      <alignment horizontal="center"/>
      <protection/>
    </xf>
    <xf numFmtId="0" fontId="17" fillId="27" borderId="26" xfId="64" applyNumberFormat="1" applyFont="1" applyFill="1" applyBorder="1" applyAlignment="1" applyProtection="1">
      <alignment horizontal="center"/>
      <protection/>
    </xf>
    <xf numFmtId="38" fontId="20" fillId="24" borderId="0" xfId="65" applyNumberFormat="1" applyFont="1" applyFill="1" applyBorder="1" applyAlignment="1" applyProtection="1">
      <alignment horizontal="center"/>
      <protection/>
    </xf>
    <xf numFmtId="38" fontId="15" fillId="29" borderId="30" xfId="64" applyNumberFormat="1" applyFont="1" applyFill="1" applyBorder="1" applyProtection="1">
      <alignment/>
      <protection/>
    </xf>
    <xf numFmtId="0" fontId="15" fillId="24" borderId="0" xfId="64" applyFont="1" applyFill="1" applyBorder="1">
      <alignment/>
      <protection/>
    </xf>
    <xf numFmtId="38" fontId="15" fillId="29" borderId="30" xfId="63" applyNumberFormat="1" applyFont="1" applyFill="1" applyBorder="1" applyProtection="1">
      <alignment/>
      <protection/>
    </xf>
    <xf numFmtId="0" fontId="17" fillId="27" borderId="26" xfId="63" applyNumberFormat="1" applyFont="1" applyFill="1" applyBorder="1" applyAlignment="1" applyProtection="1">
      <alignment horizontal="center"/>
      <protection/>
    </xf>
    <xf numFmtId="3" fontId="17" fillId="27" borderId="26" xfId="63" applyNumberFormat="1" applyFont="1" applyFill="1" applyBorder="1" applyAlignment="1" applyProtection="1">
      <alignment horizontal="center"/>
      <protection/>
    </xf>
    <xf numFmtId="9" fontId="17" fillId="27" borderId="19" xfId="0" applyNumberFormat="1" applyFont="1" applyFill="1" applyBorder="1" applyAlignment="1" applyProtection="1">
      <alignment horizontal="right"/>
      <protection/>
    </xf>
    <xf numFmtId="186" fontId="17" fillId="27" borderId="18" xfId="69" applyNumberFormat="1" applyFont="1" applyFill="1" applyBorder="1" applyAlignment="1" applyProtection="1">
      <alignment horizontal="right"/>
      <protection/>
    </xf>
    <xf numFmtId="186" fontId="17" fillId="27" borderId="29" xfId="69" applyNumberFormat="1" applyFont="1" applyFill="1" applyBorder="1" applyAlignment="1" applyProtection="1">
      <alignment/>
      <protection/>
    </xf>
    <xf numFmtId="186" fontId="19" fillId="27" borderId="29" xfId="69" applyNumberFormat="1" applyFont="1" applyFill="1" applyBorder="1" applyAlignment="1" applyProtection="1">
      <alignment/>
      <protection/>
    </xf>
    <xf numFmtId="3" fontId="17" fillId="27" borderId="26" xfId="62" applyNumberFormat="1" applyFont="1" applyFill="1" applyBorder="1" applyAlignment="1" applyProtection="1">
      <alignment horizontal="center"/>
      <protection/>
    </xf>
    <xf numFmtId="0" fontId="17" fillId="27" borderId="31" xfId="62" applyNumberFormat="1" applyFont="1" applyFill="1" applyBorder="1" applyAlignment="1" applyProtection="1">
      <alignment horizontal="center"/>
      <protection/>
    </xf>
    <xf numFmtId="0" fontId="17" fillId="27" borderId="30" xfId="62" applyNumberFormat="1" applyFont="1" applyFill="1" applyBorder="1" applyAlignment="1" applyProtection="1">
      <alignment horizontal="center"/>
      <protection/>
    </xf>
    <xf numFmtId="38" fontId="15" fillId="29" borderId="30" xfId="62" applyNumberFormat="1" applyFont="1" applyFill="1" applyBorder="1" applyProtection="1">
      <alignment/>
      <protection/>
    </xf>
    <xf numFmtId="38" fontId="15" fillId="29" borderId="26" xfId="62" applyNumberFormat="1" applyFont="1" applyFill="1" applyBorder="1" applyProtection="1">
      <alignment/>
      <protection/>
    </xf>
    <xf numFmtId="38" fontId="15" fillId="29" borderId="31" xfId="62" applyNumberFormat="1" applyFont="1" applyFill="1" applyBorder="1" applyProtection="1">
      <alignment/>
      <protection/>
    </xf>
    <xf numFmtId="0" fontId="15" fillId="24" borderId="0" xfId="62" applyFont="1" applyFill="1" applyBorder="1" applyAlignment="1">
      <alignment horizontal="center"/>
      <protection/>
    </xf>
    <xf numFmtId="194" fontId="17" fillId="27" borderId="26" xfId="62" applyNumberFormat="1" applyFont="1" applyFill="1" applyBorder="1" applyAlignment="1" applyProtection="1">
      <alignment horizontal="center"/>
      <protection/>
    </xf>
    <xf numFmtId="186" fontId="52" fillId="24" borderId="0" xfId="69" applyNumberFormat="1" applyFont="1" applyFill="1" applyBorder="1" applyAlignment="1" applyProtection="1">
      <alignment/>
      <protection hidden="1"/>
    </xf>
    <xf numFmtId="38" fontId="15" fillId="29" borderId="26" xfId="63" applyNumberFormat="1" applyFont="1" applyFill="1" applyBorder="1" applyProtection="1">
      <alignment/>
      <protection/>
    </xf>
    <xf numFmtId="38" fontId="15" fillId="29" borderId="31" xfId="63" applyNumberFormat="1" applyFont="1" applyFill="1" applyBorder="1" applyProtection="1">
      <alignment/>
      <protection/>
    </xf>
    <xf numFmtId="0" fontId="17" fillId="27" borderId="26" xfId="66" applyNumberFormat="1" applyFont="1" applyFill="1" applyBorder="1" applyAlignment="1" applyProtection="1">
      <alignment horizontal="center"/>
      <protection/>
    </xf>
    <xf numFmtId="186" fontId="52" fillId="24" borderId="0" xfId="69" applyNumberFormat="1" applyFont="1" applyFill="1" applyBorder="1" applyAlignment="1" applyProtection="1">
      <alignment/>
      <protection/>
    </xf>
    <xf numFmtId="215" fontId="20" fillId="29" borderId="26" xfId="44" applyNumberFormat="1" applyFont="1" applyFill="1" applyBorder="1" applyAlignment="1" applyProtection="1">
      <alignment/>
      <protection locked="0"/>
    </xf>
    <xf numFmtId="215" fontId="19" fillId="29" borderId="26" xfId="44" applyNumberFormat="1" applyFont="1" applyFill="1" applyBorder="1" applyAlignment="1" applyProtection="1">
      <alignment/>
      <protection locked="0"/>
    </xf>
    <xf numFmtId="215" fontId="17" fillId="29" borderId="26" xfId="44" applyNumberFormat="1" applyFont="1" applyFill="1" applyBorder="1" applyAlignment="1" applyProtection="1">
      <alignment/>
      <protection locked="0"/>
    </xf>
    <xf numFmtId="215" fontId="54" fillId="29" borderId="26" xfId="44" applyNumberFormat="1" applyFont="1" applyFill="1" applyBorder="1" applyAlignment="1" applyProtection="1">
      <alignment/>
      <protection locked="0"/>
    </xf>
    <xf numFmtId="215" fontId="15" fillId="29" borderId="26" xfId="44" applyNumberFormat="1" applyFont="1" applyFill="1" applyBorder="1" applyAlignment="1" applyProtection="1">
      <alignment/>
      <protection/>
    </xf>
    <xf numFmtId="215" fontId="20" fillId="29" borderId="26" xfId="44" applyNumberFormat="1" applyFont="1" applyFill="1" applyBorder="1" applyAlignment="1" applyProtection="1">
      <alignment/>
      <protection/>
    </xf>
    <xf numFmtId="186" fontId="19" fillId="27" borderId="26" xfId="69" applyNumberFormat="1" applyFont="1" applyFill="1" applyBorder="1" applyAlignment="1" applyProtection="1">
      <alignment horizontal="right"/>
      <protection/>
    </xf>
    <xf numFmtId="186" fontId="17" fillId="27" borderId="26" xfId="69" applyNumberFormat="1" applyFont="1" applyFill="1" applyBorder="1" applyAlignment="1" applyProtection="1">
      <alignment horizontal="right"/>
      <protection/>
    </xf>
    <xf numFmtId="216" fontId="19" fillId="29" borderId="26" xfId="44" applyNumberFormat="1" applyFont="1" applyFill="1" applyBorder="1" applyAlignment="1" applyProtection="1">
      <alignment/>
      <protection locked="0"/>
    </xf>
    <xf numFmtId="216" fontId="20" fillId="29" borderId="26" xfId="44" applyNumberFormat="1" applyFont="1" applyFill="1" applyBorder="1" applyAlignment="1" applyProtection="1">
      <alignment/>
      <protection locked="0"/>
    </xf>
    <xf numFmtId="216" fontId="54" fillId="29" borderId="26" xfId="44" applyNumberFormat="1" applyFont="1" applyFill="1" applyBorder="1" applyAlignment="1" applyProtection="1">
      <alignment/>
      <protection locked="0"/>
    </xf>
    <xf numFmtId="216" fontId="15" fillId="29" borderId="26" xfId="44" applyNumberFormat="1" applyFont="1" applyFill="1" applyBorder="1" applyAlignment="1" applyProtection="1">
      <alignment/>
      <protection/>
    </xf>
    <xf numFmtId="216" fontId="17" fillId="29" borderId="26" xfId="44" applyNumberFormat="1" applyFont="1" applyFill="1" applyBorder="1" applyAlignment="1" applyProtection="1">
      <alignment/>
      <protection locked="0"/>
    </xf>
    <xf numFmtId="186" fontId="52" fillId="24" borderId="0" xfId="69" applyNumberFormat="1" applyFont="1" applyFill="1" applyBorder="1" applyAlignment="1">
      <alignment/>
    </xf>
    <xf numFmtId="186" fontId="20" fillId="29" borderId="19" xfId="69" applyNumberFormat="1" applyFont="1" applyFill="1" applyBorder="1" applyAlignment="1" applyProtection="1">
      <alignment/>
      <protection/>
    </xf>
    <xf numFmtId="186" fontId="15" fillId="29" borderId="19" xfId="69" applyNumberFormat="1" applyFont="1" applyFill="1" applyBorder="1" applyAlignment="1" applyProtection="1">
      <alignment/>
      <protection/>
    </xf>
    <xf numFmtId="215" fontId="19" fillId="29" borderId="26" xfId="61" applyNumberFormat="1" applyFont="1" applyFill="1" applyBorder="1" applyAlignment="1" applyProtection="1">
      <alignment/>
      <protection/>
    </xf>
    <xf numFmtId="215" fontId="20" fillId="29" borderId="26" xfId="61" applyNumberFormat="1" applyFont="1" applyFill="1" applyBorder="1" applyAlignment="1" applyProtection="1">
      <alignment/>
      <protection/>
    </xf>
    <xf numFmtId="215" fontId="17" fillId="29" borderId="26" xfId="46" applyNumberFormat="1" applyFont="1" applyFill="1" applyBorder="1" applyAlignment="1" applyProtection="1">
      <alignment/>
      <protection/>
    </xf>
    <xf numFmtId="215" fontId="19" fillId="29" borderId="26" xfId="46" applyNumberFormat="1" applyFont="1" applyFill="1" applyBorder="1" applyAlignment="1" applyProtection="1">
      <alignment/>
      <protection/>
    </xf>
    <xf numFmtId="215" fontId="54" fillId="29" borderId="26" xfId="46" applyNumberFormat="1" applyFont="1" applyFill="1" applyBorder="1" applyAlignment="1" applyProtection="1">
      <alignment/>
      <protection/>
    </xf>
    <xf numFmtId="215" fontId="20" fillId="29" borderId="26" xfId="46" applyNumberFormat="1" applyFont="1" applyFill="1" applyBorder="1" applyAlignment="1" applyProtection="1">
      <alignment/>
      <protection/>
    </xf>
    <xf numFmtId="215" fontId="54" fillId="29" borderId="26" xfId="61" applyNumberFormat="1" applyFont="1" applyFill="1" applyBorder="1" applyAlignment="1" applyProtection="1">
      <alignment/>
      <protection/>
    </xf>
    <xf numFmtId="215" fontId="55" fillId="29" borderId="26" xfId="46" applyNumberFormat="1" applyFont="1" applyFill="1" applyBorder="1" applyAlignment="1" applyProtection="1">
      <alignment/>
      <protection/>
    </xf>
    <xf numFmtId="186" fontId="17" fillId="27" borderId="19" xfId="69" applyNumberFormat="1" applyFont="1" applyFill="1" applyBorder="1" applyAlignment="1" applyProtection="1">
      <alignment horizontal="left"/>
      <protection/>
    </xf>
    <xf numFmtId="186" fontId="54" fillId="27" borderId="19" xfId="69" applyNumberFormat="1" applyFont="1" applyFill="1" applyBorder="1" applyAlignment="1" applyProtection="1">
      <alignment/>
      <protection/>
    </xf>
    <xf numFmtId="186" fontId="20" fillId="29" borderId="19" xfId="69" applyNumberFormat="1" applyFont="1" applyFill="1" applyBorder="1" applyAlignment="1" applyProtection="1">
      <alignment/>
      <protection/>
    </xf>
    <xf numFmtId="215" fontId="20" fillId="29" borderId="26" xfId="61" applyNumberFormat="1" applyFont="1" applyFill="1" applyBorder="1" applyAlignment="1" applyProtection="1">
      <alignment/>
      <protection/>
    </xf>
    <xf numFmtId="215" fontId="15" fillId="29" borderId="26" xfId="61" applyNumberFormat="1" applyFont="1" applyFill="1" applyBorder="1" applyAlignment="1" applyProtection="1">
      <alignment/>
      <protection/>
    </xf>
    <xf numFmtId="215" fontId="53" fillId="29" borderId="26" xfId="61" applyNumberFormat="1" applyFont="1" applyFill="1" applyBorder="1" applyAlignment="1" applyProtection="1">
      <alignment/>
      <protection/>
    </xf>
    <xf numFmtId="215" fontId="15" fillId="29" borderId="26" xfId="61" applyNumberFormat="1" applyFont="1" applyFill="1" applyBorder="1" applyAlignment="1" applyProtection="1">
      <alignment horizontal="right"/>
      <protection/>
    </xf>
    <xf numFmtId="215" fontId="20" fillId="29" borderId="26" xfId="61" applyNumberFormat="1" applyFont="1" applyFill="1" applyBorder="1" applyAlignment="1" applyProtection="1">
      <alignment horizontal="right"/>
      <protection/>
    </xf>
    <xf numFmtId="215" fontId="17" fillId="29" borderId="26" xfId="46" applyNumberFormat="1" applyFont="1" applyFill="1" applyBorder="1" applyAlignment="1" applyProtection="1">
      <alignment horizontal="right"/>
      <protection/>
    </xf>
    <xf numFmtId="215" fontId="53" fillId="29" borderId="26" xfId="61" applyNumberFormat="1" applyFont="1" applyFill="1" applyBorder="1" applyAlignment="1" applyProtection="1">
      <alignment horizontal="right"/>
      <protection/>
    </xf>
    <xf numFmtId="216" fontId="19" fillId="26" borderId="19" xfId="0" applyNumberFormat="1" applyFont="1" applyFill="1" applyBorder="1" applyAlignment="1" applyProtection="1">
      <alignment horizontal="right"/>
      <protection locked="0"/>
    </xf>
    <xf numFmtId="215" fontId="19" fillId="26" borderId="19" xfId="0" applyNumberFormat="1" applyFont="1" applyFill="1" applyBorder="1" applyAlignment="1" applyProtection="1">
      <alignment horizontal="right"/>
      <protection/>
    </xf>
    <xf numFmtId="215" fontId="54" fillId="26" borderId="19" xfId="0" applyNumberFormat="1" applyFont="1" applyFill="1" applyBorder="1" applyAlignment="1" applyProtection="1">
      <alignment horizontal="right"/>
      <protection/>
    </xf>
    <xf numFmtId="215" fontId="20" fillId="20" borderId="19" xfId="0" applyNumberFormat="1" applyFont="1" applyFill="1" applyBorder="1" applyAlignment="1" applyProtection="1">
      <alignment horizontal="right"/>
      <protection/>
    </xf>
    <xf numFmtId="215" fontId="19" fillId="26" borderId="19" xfId="71" applyNumberFormat="1" applyFont="1" applyFill="1" applyBorder="1" applyAlignment="1" applyProtection="1">
      <alignment horizontal="right"/>
      <protection/>
    </xf>
    <xf numFmtId="215" fontId="54" fillId="26" borderId="19" xfId="0" applyNumberFormat="1" applyFont="1" applyFill="1" applyBorder="1" applyAlignment="1" applyProtection="1">
      <alignment horizontal="right"/>
      <protection locked="0"/>
    </xf>
    <xf numFmtId="215" fontId="20" fillId="20" borderId="26" xfId="44" applyNumberFormat="1" applyFont="1" applyFill="1" applyBorder="1" applyAlignment="1" applyProtection="1">
      <alignment/>
      <protection/>
    </xf>
    <xf numFmtId="217" fontId="20" fillId="20" borderId="26" xfId="0" applyNumberFormat="1" applyFont="1" applyFill="1" applyBorder="1" applyAlignment="1" applyProtection="1">
      <alignment horizontal="right"/>
      <protection/>
    </xf>
    <xf numFmtId="217" fontId="15" fillId="20" borderId="26" xfId="0" applyNumberFormat="1" applyFont="1" applyFill="1" applyBorder="1" applyAlignment="1" applyProtection="1">
      <alignment horizontal="right"/>
      <protection/>
    </xf>
    <xf numFmtId="215" fontId="19" fillId="20" borderId="26" xfId="0" applyNumberFormat="1" applyFont="1" applyFill="1" applyBorder="1" applyAlignment="1" applyProtection="1">
      <alignment/>
      <protection/>
    </xf>
    <xf numFmtId="215" fontId="20" fillId="20" borderId="26" xfId="0" applyNumberFormat="1" applyFont="1" applyFill="1" applyBorder="1" applyAlignment="1" applyProtection="1">
      <alignment/>
      <protection/>
    </xf>
    <xf numFmtId="215" fontId="17" fillId="20" borderId="26" xfId="44" applyNumberFormat="1" applyFont="1" applyFill="1" applyBorder="1" applyAlignment="1" applyProtection="1">
      <alignment/>
      <protection/>
    </xf>
    <xf numFmtId="215" fontId="19" fillId="20" borderId="26" xfId="44" applyNumberFormat="1" applyFont="1" applyFill="1" applyBorder="1" applyAlignment="1" applyProtection="1">
      <alignment/>
      <protection/>
    </xf>
    <xf numFmtId="215" fontId="54" fillId="20" borderId="26" xfId="0" applyNumberFormat="1" applyFont="1" applyFill="1" applyBorder="1" applyAlignment="1" applyProtection="1">
      <alignment/>
      <protection/>
    </xf>
    <xf numFmtId="215" fontId="55" fillId="20" borderId="26" xfId="44" applyNumberFormat="1" applyFont="1" applyFill="1" applyBorder="1" applyAlignment="1" applyProtection="1">
      <alignment/>
      <protection/>
    </xf>
    <xf numFmtId="215" fontId="19" fillId="26" borderId="19" xfId="0" applyNumberFormat="1" applyFont="1" applyFill="1" applyBorder="1" applyAlignment="1" applyProtection="1">
      <alignment/>
      <protection/>
    </xf>
    <xf numFmtId="215" fontId="17" fillId="26" borderId="19" xfId="0" applyNumberFormat="1" applyFont="1" applyFill="1" applyBorder="1" applyAlignment="1" applyProtection="1">
      <alignment/>
      <protection/>
    </xf>
    <xf numFmtId="215" fontId="54" fillId="20" borderId="26" xfId="44" applyNumberFormat="1" applyFont="1" applyFill="1" applyBorder="1" applyAlignment="1" applyProtection="1">
      <alignment/>
      <protection/>
    </xf>
    <xf numFmtId="215" fontId="20" fillId="20" borderId="26" xfId="0" applyNumberFormat="1" applyFont="1" applyFill="1" applyBorder="1" applyAlignment="1" applyProtection="1">
      <alignment/>
      <protection/>
    </xf>
    <xf numFmtId="215" fontId="15" fillId="20" borderId="26" xfId="0" applyNumberFormat="1" applyFont="1" applyFill="1" applyBorder="1" applyAlignment="1" applyProtection="1">
      <alignment/>
      <protection/>
    </xf>
    <xf numFmtId="215" fontId="53" fillId="20" borderId="26" xfId="0" applyNumberFormat="1" applyFont="1" applyFill="1" applyBorder="1" applyAlignment="1" applyProtection="1">
      <alignment/>
      <protection/>
    </xf>
    <xf numFmtId="215" fontId="17" fillId="26" borderId="19" xfId="0" applyNumberFormat="1" applyFont="1" applyFill="1" applyBorder="1" applyAlignment="1" applyProtection="1">
      <alignment horizontal="right"/>
      <protection/>
    </xf>
    <xf numFmtId="215" fontId="17" fillId="20" borderId="26" xfId="44" applyNumberFormat="1" applyFont="1" applyFill="1" applyBorder="1" applyAlignment="1" applyProtection="1">
      <alignment horizontal="right"/>
      <protection/>
    </xf>
    <xf numFmtId="215" fontId="53" fillId="20" borderId="26" xfId="0" applyNumberFormat="1" applyFont="1" applyFill="1" applyBorder="1" applyAlignment="1" applyProtection="1">
      <alignment horizontal="right"/>
      <protection/>
    </xf>
    <xf numFmtId="186" fontId="15" fillId="20" borderId="26" xfId="69" applyNumberFormat="1" applyFont="1" applyFill="1" applyBorder="1" applyAlignment="1" applyProtection="1">
      <alignment horizontal="right"/>
      <protection/>
    </xf>
    <xf numFmtId="186" fontId="20" fillId="20" borderId="26" xfId="69" applyNumberFormat="1" applyFont="1" applyFill="1" applyBorder="1" applyAlignment="1" applyProtection="1">
      <alignment horizontal="right"/>
      <protection/>
    </xf>
    <xf numFmtId="186" fontId="17" fillId="20" borderId="26" xfId="69" applyNumberFormat="1" applyFont="1" applyFill="1" applyBorder="1" applyAlignment="1" applyProtection="1">
      <alignment horizontal="right"/>
      <protection/>
    </xf>
    <xf numFmtId="186" fontId="59" fillId="20" borderId="26" xfId="69" applyNumberFormat="1" applyFont="1" applyFill="1" applyBorder="1" applyAlignment="1" applyProtection="1">
      <alignment horizontal="right"/>
      <protection/>
    </xf>
    <xf numFmtId="186" fontId="19" fillId="26" borderId="19" xfId="69" applyNumberFormat="1" applyFont="1" applyFill="1" applyBorder="1" applyAlignment="1" applyProtection="1">
      <alignment horizontal="right"/>
      <protection/>
    </xf>
    <xf numFmtId="186" fontId="20" fillId="20" borderId="19" xfId="69" applyNumberFormat="1" applyFont="1" applyFill="1" applyBorder="1" applyAlignment="1" applyProtection="1">
      <alignment horizontal="right"/>
      <protection/>
    </xf>
    <xf numFmtId="186" fontId="17" fillId="26" borderId="19" xfId="69" applyNumberFormat="1" applyFont="1" applyFill="1" applyBorder="1" applyAlignment="1" applyProtection="1">
      <alignment horizontal="right"/>
      <protection/>
    </xf>
    <xf numFmtId="186" fontId="54" fillId="26" borderId="19" xfId="69" applyNumberFormat="1" applyFont="1" applyFill="1" applyBorder="1" applyAlignment="1" applyProtection="1">
      <alignment horizontal="right"/>
      <protection/>
    </xf>
    <xf numFmtId="186" fontId="15" fillId="20" borderId="19" xfId="69" applyNumberFormat="1" applyFont="1" applyFill="1" applyBorder="1" applyAlignment="1" applyProtection="1">
      <alignment horizontal="right"/>
      <protection/>
    </xf>
    <xf numFmtId="215" fontId="17" fillId="20" borderId="26" xfId="0" applyNumberFormat="1" applyFont="1" applyFill="1" applyBorder="1" applyAlignment="1" applyProtection="1">
      <alignment/>
      <protection/>
    </xf>
    <xf numFmtId="215" fontId="19" fillId="20" borderId="26" xfId="69" applyNumberFormat="1" applyFont="1" applyFill="1" applyBorder="1" applyAlignment="1" applyProtection="1">
      <alignment/>
      <protection/>
    </xf>
    <xf numFmtId="215" fontId="15" fillId="20" borderId="26" xfId="69" applyNumberFormat="1" applyFont="1" applyFill="1" applyBorder="1" applyAlignment="1" applyProtection="1">
      <alignment/>
      <protection/>
    </xf>
    <xf numFmtId="9" fontId="17" fillId="26" borderId="26" xfId="64" applyNumberFormat="1" applyFont="1" applyFill="1" applyBorder="1" applyAlignment="1" applyProtection="1">
      <alignment horizontal="center"/>
      <protection/>
    </xf>
    <xf numFmtId="38" fontId="15" fillId="20" borderId="26" xfId="64" applyNumberFormat="1" applyFont="1" applyFill="1" applyBorder="1" applyProtection="1">
      <alignment/>
      <protection/>
    </xf>
    <xf numFmtId="0" fontId="17" fillId="26" borderId="26" xfId="62" applyNumberFormat="1" applyFont="1" applyFill="1" applyBorder="1" applyAlignment="1" applyProtection="1">
      <alignment horizontal="center"/>
      <protection/>
    </xf>
    <xf numFmtId="3" fontId="17" fillId="26" borderId="26" xfId="64" applyNumberFormat="1" applyFont="1" applyFill="1" applyBorder="1" applyAlignment="1" applyProtection="1">
      <alignment horizontal="center"/>
      <protection/>
    </xf>
    <xf numFmtId="0" fontId="17" fillId="26" borderId="26" xfId="64" applyNumberFormat="1" applyFont="1" applyFill="1" applyBorder="1" applyAlignment="1" applyProtection="1">
      <alignment horizontal="center"/>
      <protection/>
    </xf>
    <xf numFmtId="38" fontId="15" fillId="20" borderId="30" xfId="64" applyNumberFormat="1" applyFont="1" applyFill="1" applyBorder="1" applyProtection="1">
      <alignment/>
      <protection/>
    </xf>
    <xf numFmtId="38" fontId="15" fillId="20" borderId="30" xfId="63" applyNumberFormat="1" applyFont="1" applyFill="1" applyBorder="1" applyProtection="1">
      <alignment/>
      <protection/>
    </xf>
    <xf numFmtId="0" fontId="17" fillId="26" borderId="26" xfId="63" applyNumberFormat="1" applyFont="1" applyFill="1" applyBorder="1" applyAlignment="1" applyProtection="1">
      <alignment horizontal="center"/>
      <protection/>
    </xf>
    <xf numFmtId="3" fontId="17" fillId="26" borderId="26" xfId="63" applyNumberFormat="1" applyFont="1" applyFill="1" applyBorder="1" applyAlignment="1" applyProtection="1">
      <alignment horizontal="center"/>
      <protection/>
    </xf>
    <xf numFmtId="9" fontId="19" fillId="26" borderId="19" xfId="0" applyNumberFormat="1" applyFont="1" applyFill="1" applyBorder="1" applyAlignment="1" applyProtection="1">
      <alignment horizontal="right"/>
      <protection/>
    </xf>
    <xf numFmtId="9" fontId="15" fillId="20" borderId="19" xfId="0" applyNumberFormat="1" applyFont="1" applyFill="1" applyBorder="1" applyAlignment="1" applyProtection="1">
      <alignment horizontal="right"/>
      <protection/>
    </xf>
    <xf numFmtId="186" fontId="15" fillId="20" borderId="19" xfId="0" applyNumberFormat="1" applyFont="1" applyFill="1" applyBorder="1" applyAlignment="1" applyProtection="1">
      <alignment horizontal="right"/>
      <protection/>
    </xf>
    <xf numFmtId="205" fontId="17" fillId="26" borderId="19" xfId="0" applyNumberFormat="1" applyFont="1" applyFill="1" applyBorder="1" applyAlignment="1" applyProtection="1">
      <alignment horizontal="right"/>
      <protection/>
    </xf>
    <xf numFmtId="205" fontId="19" fillId="26" borderId="19" xfId="0" applyNumberFormat="1" applyFont="1" applyFill="1" applyBorder="1" applyAlignment="1" applyProtection="1">
      <alignment horizontal="right"/>
      <protection/>
    </xf>
    <xf numFmtId="205" fontId="15" fillId="20" borderId="19" xfId="0" applyNumberFormat="1" applyFont="1" applyFill="1" applyBorder="1" applyAlignment="1" applyProtection="1">
      <alignment horizontal="right"/>
      <protection/>
    </xf>
    <xf numFmtId="208" fontId="17" fillId="20" borderId="19" xfId="71" applyNumberFormat="1" applyFont="1" applyFill="1" applyBorder="1" applyAlignment="1" applyProtection="1">
      <alignment horizontal="right"/>
      <protection/>
    </xf>
    <xf numFmtId="208" fontId="19" fillId="26" borderId="19" xfId="71" applyNumberFormat="1" applyFont="1" applyFill="1" applyBorder="1" applyAlignment="1" applyProtection="1">
      <alignment horizontal="right"/>
      <protection/>
    </xf>
    <xf numFmtId="208" fontId="19" fillId="26" borderId="19" xfId="44" applyNumberFormat="1" applyFont="1" applyFill="1" applyBorder="1" applyAlignment="1" applyProtection="1">
      <alignment horizontal="right"/>
      <protection/>
    </xf>
    <xf numFmtId="205" fontId="19" fillId="26" borderId="19" xfId="71" applyNumberFormat="1" applyFont="1" applyFill="1" applyBorder="1" applyAlignment="1" applyProtection="1">
      <alignment horizontal="right"/>
      <protection/>
    </xf>
    <xf numFmtId="205" fontId="17" fillId="26" borderId="19" xfId="71" applyNumberFormat="1" applyFont="1" applyFill="1" applyBorder="1" applyAlignment="1" applyProtection="1">
      <alignment horizontal="right"/>
      <protection/>
    </xf>
    <xf numFmtId="190" fontId="19" fillId="26" borderId="19" xfId="71" applyNumberFormat="1" applyFont="1" applyFill="1" applyBorder="1" applyAlignment="1" applyProtection="1">
      <alignment horizontal="right"/>
      <protection/>
    </xf>
    <xf numFmtId="208" fontId="17" fillId="26" borderId="19" xfId="71" applyNumberFormat="1" applyFont="1" applyFill="1" applyBorder="1" applyAlignment="1" applyProtection="1">
      <alignment horizontal="right"/>
      <protection/>
    </xf>
    <xf numFmtId="205" fontId="19" fillId="26" borderId="29" xfId="71" applyNumberFormat="1" applyFont="1" applyFill="1" applyBorder="1" applyAlignment="1" applyProtection="1">
      <alignment horizontal="right"/>
      <protection/>
    </xf>
    <xf numFmtId="3" fontId="19" fillId="26" borderId="29" xfId="71" applyNumberFormat="1" applyFont="1" applyFill="1" applyBorder="1" applyAlignment="1" applyProtection="1">
      <alignment horizontal="right"/>
      <protection/>
    </xf>
    <xf numFmtId="3" fontId="17" fillId="26" borderId="19" xfId="71" applyNumberFormat="1" applyFont="1" applyFill="1" applyBorder="1" applyAlignment="1" applyProtection="1">
      <alignment horizontal="right"/>
      <protection/>
    </xf>
    <xf numFmtId="3" fontId="19" fillId="26" borderId="19" xfId="71" applyNumberFormat="1" applyFont="1" applyFill="1" applyBorder="1" applyAlignment="1" applyProtection="1">
      <alignment horizontal="right"/>
      <protection/>
    </xf>
    <xf numFmtId="3" fontId="19" fillId="26" borderId="18" xfId="71" applyNumberFormat="1" applyFont="1" applyFill="1" applyBorder="1" applyAlignment="1" applyProtection="1">
      <alignment horizontal="right"/>
      <protection/>
    </xf>
    <xf numFmtId="190" fontId="17" fillId="26" borderId="19" xfId="71" applyNumberFormat="1" applyFont="1" applyFill="1" applyBorder="1" applyAlignment="1" applyProtection="1">
      <alignment horizontal="right"/>
      <protection/>
    </xf>
    <xf numFmtId="0" fontId="19" fillId="26" borderId="19" xfId="71" applyFont="1" applyFill="1" applyBorder="1" applyAlignment="1" applyProtection="1">
      <alignment horizontal="right"/>
      <protection/>
    </xf>
    <xf numFmtId="3" fontId="17" fillId="26" borderId="26" xfId="62" applyNumberFormat="1" applyFont="1" applyFill="1" applyBorder="1" applyAlignment="1" applyProtection="1">
      <alignment horizontal="center"/>
      <protection/>
    </xf>
    <xf numFmtId="0" fontId="17" fillId="26" borderId="31" xfId="62" applyNumberFormat="1" applyFont="1" applyFill="1" applyBorder="1" applyAlignment="1" applyProtection="1">
      <alignment horizontal="center"/>
      <protection/>
    </xf>
    <xf numFmtId="0" fontId="17" fillId="26" borderId="30" xfId="62" applyNumberFormat="1" applyFont="1" applyFill="1" applyBorder="1" applyAlignment="1" applyProtection="1">
      <alignment horizontal="center"/>
      <protection/>
    </xf>
    <xf numFmtId="38" fontId="15" fillId="20" borderId="30" xfId="62" applyNumberFormat="1" applyFont="1" applyFill="1" applyBorder="1" applyProtection="1">
      <alignment/>
      <protection/>
    </xf>
    <xf numFmtId="38" fontId="15" fillId="20" borderId="26" xfId="62" applyNumberFormat="1" applyFont="1" applyFill="1" applyBorder="1" applyProtection="1">
      <alignment/>
      <protection/>
    </xf>
    <xf numFmtId="38" fontId="15" fillId="20" borderId="31" xfId="62" applyNumberFormat="1" applyFont="1" applyFill="1" applyBorder="1" applyProtection="1">
      <alignment/>
      <protection/>
    </xf>
    <xf numFmtId="9" fontId="17" fillId="26" borderId="19" xfId="69" applyFont="1" applyFill="1" applyBorder="1" applyAlignment="1" applyProtection="1">
      <alignment horizontal="right"/>
      <protection/>
    </xf>
    <xf numFmtId="205" fontId="17" fillId="26" borderId="18" xfId="0" applyNumberFormat="1" applyFont="1" applyFill="1" applyBorder="1" applyAlignment="1" applyProtection="1">
      <alignment horizontal="right"/>
      <protection/>
    </xf>
    <xf numFmtId="205" fontId="17" fillId="26" borderId="29" xfId="0" applyNumberFormat="1" applyFont="1" applyFill="1" applyBorder="1" applyAlignment="1" applyProtection="1">
      <alignment horizontal="right"/>
      <protection/>
    </xf>
    <xf numFmtId="9" fontId="19" fillId="26" borderId="29" xfId="71" applyNumberFormat="1" applyFont="1" applyFill="1" applyBorder="1" applyAlignment="1" applyProtection="1">
      <alignment/>
      <protection/>
    </xf>
    <xf numFmtId="0" fontId="17" fillId="26" borderId="19" xfId="0" applyNumberFormat="1" applyFont="1" applyFill="1" applyBorder="1" applyAlignment="1" applyProtection="1">
      <alignment/>
      <protection/>
    </xf>
    <xf numFmtId="205" fontId="17" fillId="26" borderId="29" xfId="0" applyNumberFormat="1" applyFont="1" applyFill="1" applyBorder="1" applyAlignment="1" applyProtection="1">
      <alignment/>
      <protection/>
    </xf>
    <xf numFmtId="208" fontId="17" fillId="26" borderId="19" xfId="71" applyNumberFormat="1" applyFont="1" applyFill="1" applyBorder="1" applyAlignment="1" applyProtection="1">
      <alignment/>
      <protection/>
    </xf>
    <xf numFmtId="205" fontId="17" fillId="26" borderId="19" xfId="71" applyNumberFormat="1" applyFont="1" applyFill="1" applyBorder="1" applyAlignment="1" applyProtection="1">
      <alignment/>
      <protection/>
    </xf>
    <xf numFmtId="205" fontId="17" fillId="26" borderId="19" xfId="0" applyNumberFormat="1" applyFont="1" applyFill="1" applyBorder="1" applyAlignment="1" applyProtection="1">
      <alignment/>
      <protection/>
    </xf>
    <xf numFmtId="192" fontId="17" fillId="26" borderId="19" xfId="71" applyNumberFormat="1" applyFont="1" applyFill="1" applyBorder="1" applyAlignment="1" applyProtection="1">
      <alignment horizontal="right"/>
      <protection/>
    </xf>
    <xf numFmtId="192" fontId="19" fillId="26" borderId="19" xfId="71" applyNumberFormat="1" applyFont="1" applyFill="1" applyBorder="1" applyAlignment="1" applyProtection="1">
      <alignment horizontal="right"/>
      <protection/>
    </xf>
    <xf numFmtId="0" fontId="17" fillId="26" borderId="19" xfId="0" applyNumberFormat="1" applyFont="1" applyFill="1" applyBorder="1" applyAlignment="1" applyProtection="1">
      <alignment horizontal="right"/>
      <protection/>
    </xf>
    <xf numFmtId="0" fontId="17" fillId="26" borderId="29" xfId="0" applyNumberFormat="1" applyFont="1" applyFill="1" applyBorder="1" applyAlignment="1" applyProtection="1">
      <alignment horizontal="right"/>
      <protection/>
    </xf>
    <xf numFmtId="199" fontId="17" fillId="26" borderId="19" xfId="0" applyNumberFormat="1" applyFont="1" applyFill="1" applyBorder="1" applyAlignment="1" applyProtection="1">
      <alignment horizontal="right"/>
      <protection/>
    </xf>
    <xf numFmtId="193" fontId="19" fillId="26" borderId="19" xfId="71" applyNumberFormat="1" applyFont="1" applyFill="1" applyBorder="1" applyAlignment="1" applyProtection="1">
      <alignment horizontal="right"/>
      <protection/>
    </xf>
    <xf numFmtId="9" fontId="19" fillId="26" borderId="19" xfId="69" applyNumberFormat="1" applyFont="1" applyFill="1" applyBorder="1" applyAlignment="1" applyProtection="1">
      <alignment horizontal="right"/>
      <protection/>
    </xf>
    <xf numFmtId="1" fontId="19" fillId="26" borderId="19" xfId="71" applyNumberFormat="1" applyFont="1" applyFill="1" applyBorder="1" applyAlignment="1" applyProtection="1">
      <alignment horizontal="right"/>
      <protection/>
    </xf>
    <xf numFmtId="194" fontId="17" fillId="26" borderId="26" xfId="62" applyNumberFormat="1" applyFont="1" applyFill="1" applyBorder="1" applyAlignment="1" applyProtection="1">
      <alignment horizontal="center"/>
      <protection/>
    </xf>
    <xf numFmtId="193" fontId="17" fillId="26" borderId="19" xfId="71" applyNumberFormat="1" applyFont="1" applyFill="1" applyBorder="1" applyAlignment="1" applyProtection="1">
      <alignment horizontal="right"/>
      <protection/>
    </xf>
    <xf numFmtId="38" fontId="15" fillId="20" borderId="26" xfId="63" applyNumberFormat="1" applyFont="1" applyFill="1" applyBorder="1" applyProtection="1">
      <alignment/>
      <protection/>
    </xf>
    <xf numFmtId="38" fontId="15" fillId="20" borderId="31" xfId="63" applyNumberFormat="1" applyFont="1" applyFill="1" applyBorder="1" applyProtection="1">
      <alignment/>
      <protection/>
    </xf>
    <xf numFmtId="0" fontId="17" fillId="26" borderId="26" xfId="66" applyNumberFormat="1" applyFont="1" applyFill="1" applyBorder="1" applyAlignment="1" applyProtection="1">
      <alignment horizontal="center"/>
      <protection/>
    </xf>
    <xf numFmtId="0" fontId="19" fillId="26" borderId="29" xfId="71" applyFont="1" applyFill="1" applyBorder="1" applyAlignment="1" applyProtection="1">
      <alignment horizontal="right"/>
      <protection/>
    </xf>
    <xf numFmtId="186" fontId="19" fillId="26" borderId="19" xfId="71" applyNumberFormat="1" applyFont="1" applyFill="1" applyBorder="1" applyAlignment="1" applyProtection="1">
      <alignment horizontal="right"/>
      <protection/>
    </xf>
    <xf numFmtId="9" fontId="19" fillId="26" borderId="19" xfId="71" applyNumberFormat="1" applyFont="1" applyFill="1" applyBorder="1" applyAlignment="1" applyProtection="1">
      <alignment horizontal="right"/>
      <protection/>
    </xf>
    <xf numFmtId="175" fontId="17" fillId="26" borderId="19" xfId="71" applyNumberFormat="1" applyFont="1" applyFill="1" applyBorder="1" applyAlignment="1" applyProtection="1">
      <alignment horizontal="right"/>
      <protection/>
    </xf>
    <xf numFmtId="175" fontId="19" fillId="26" borderId="19" xfId="71" applyNumberFormat="1" applyFont="1" applyFill="1" applyBorder="1" applyAlignment="1" applyProtection="1">
      <alignment horizontal="right"/>
      <protection/>
    </xf>
    <xf numFmtId="9" fontId="17" fillId="26" borderId="19" xfId="71" applyNumberFormat="1" applyFont="1" applyFill="1" applyBorder="1" applyAlignment="1" applyProtection="1">
      <alignment horizontal="right"/>
      <protection/>
    </xf>
    <xf numFmtId="9" fontId="19" fillId="26" borderId="19" xfId="69" applyFont="1" applyFill="1" applyBorder="1" applyAlignment="1" applyProtection="1">
      <alignment horizontal="right"/>
      <protection/>
    </xf>
    <xf numFmtId="189" fontId="17" fillId="26" borderId="19" xfId="44" applyNumberFormat="1" applyFont="1" applyFill="1" applyBorder="1" applyAlignment="1" applyProtection="1">
      <alignment horizontal="right"/>
      <protection/>
    </xf>
    <xf numFmtId="0" fontId="17" fillId="26" borderId="18" xfId="71" applyNumberFormat="1" applyFont="1" applyFill="1" applyBorder="1" applyAlignment="1" applyProtection="1">
      <alignment horizontal="right"/>
      <protection/>
    </xf>
    <xf numFmtId="215" fontId="20" fillId="20" borderId="26" xfId="44" applyNumberFormat="1" applyFont="1" applyFill="1" applyBorder="1" applyAlignment="1" applyProtection="1">
      <alignment/>
      <protection locked="0"/>
    </xf>
    <xf numFmtId="215" fontId="19" fillId="20" borderId="26" xfId="44" applyNumberFormat="1" applyFont="1" applyFill="1" applyBorder="1" applyAlignment="1" applyProtection="1">
      <alignment/>
      <protection locked="0"/>
    </xf>
    <xf numFmtId="215" fontId="17" fillId="20" borderId="26" xfId="44" applyNumberFormat="1" applyFont="1" applyFill="1" applyBorder="1" applyAlignment="1" applyProtection="1">
      <alignment/>
      <protection locked="0"/>
    </xf>
    <xf numFmtId="215" fontId="54" fillId="20" borderId="26" xfId="44" applyNumberFormat="1" applyFont="1" applyFill="1" applyBorder="1" applyAlignment="1" applyProtection="1">
      <alignment/>
      <protection locked="0"/>
    </xf>
    <xf numFmtId="215" fontId="15" fillId="20" borderId="26" xfId="44" applyNumberFormat="1" applyFont="1" applyFill="1" applyBorder="1" applyAlignment="1" applyProtection="1">
      <alignment/>
      <protection/>
    </xf>
    <xf numFmtId="215" fontId="20" fillId="20" borderId="26" xfId="44" applyNumberFormat="1" applyFont="1" applyFill="1" applyBorder="1" applyAlignment="1" applyProtection="1">
      <alignment/>
      <protection/>
    </xf>
    <xf numFmtId="186" fontId="19" fillId="26" borderId="26" xfId="69" applyNumberFormat="1" applyFont="1" applyFill="1" applyBorder="1" applyAlignment="1" applyProtection="1">
      <alignment horizontal="right"/>
      <protection/>
    </xf>
    <xf numFmtId="186" fontId="17" fillId="26" borderId="26" xfId="69" applyNumberFormat="1" applyFont="1" applyFill="1" applyBorder="1" applyAlignment="1" applyProtection="1">
      <alignment horizontal="right"/>
      <protection/>
    </xf>
    <xf numFmtId="216" fontId="19" fillId="20" borderId="26" xfId="44" applyNumberFormat="1" applyFont="1" applyFill="1" applyBorder="1" applyAlignment="1" applyProtection="1">
      <alignment/>
      <protection locked="0"/>
    </xf>
    <xf numFmtId="216" fontId="20" fillId="20" borderId="26" xfId="44" applyNumberFormat="1" applyFont="1" applyFill="1" applyBorder="1" applyAlignment="1" applyProtection="1">
      <alignment/>
      <protection locked="0"/>
    </xf>
    <xf numFmtId="216" fontId="54" fillId="20" borderId="26" xfId="44" applyNumberFormat="1" applyFont="1" applyFill="1" applyBorder="1" applyAlignment="1" applyProtection="1">
      <alignment/>
      <protection locked="0"/>
    </xf>
    <xf numFmtId="216" fontId="15" fillId="20" borderId="26" xfId="44" applyNumberFormat="1" applyFont="1" applyFill="1" applyBorder="1" applyAlignment="1" applyProtection="1">
      <alignment/>
      <protection/>
    </xf>
    <xf numFmtId="216" fontId="17" fillId="20" borderId="26" xfId="44" applyNumberFormat="1" applyFont="1" applyFill="1" applyBorder="1" applyAlignment="1" applyProtection="1">
      <alignment/>
      <protection locked="0"/>
    </xf>
    <xf numFmtId="215" fontId="17" fillId="26" borderId="19" xfId="71" applyNumberFormat="1" applyFont="1" applyFill="1" applyBorder="1" applyAlignment="1" applyProtection="1">
      <alignment horizontal="right"/>
      <protection/>
    </xf>
    <xf numFmtId="215" fontId="19" fillId="26" borderId="19" xfId="69" applyNumberFormat="1" applyFont="1" applyFill="1" applyBorder="1" applyAlignment="1" applyProtection="1">
      <alignment horizontal="right"/>
      <protection/>
    </xf>
    <xf numFmtId="215" fontId="20" fillId="20" borderId="19" xfId="0" applyNumberFormat="1" applyFont="1" applyFill="1" applyBorder="1" applyAlignment="1" applyProtection="1">
      <alignment/>
      <protection/>
    </xf>
    <xf numFmtId="215" fontId="15" fillId="20" borderId="19" xfId="0" applyNumberFormat="1" applyFont="1" applyFill="1" applyBorder="1" applyAlignment="1" applyProtection="1">
      <alignment/>
      <protection/>
    </xf>
    <xf numFmtId="215" fontId="54" fillId="26" borderId="19" xfId="0" applyNumberFormat="1" applyFont="1" applyFill="1" applyBorder="1" applyAlignment="1" applyProtection="1">
      <alignment/>
      <protection/>
    </xf>
    <xf numFmtId="215" fontId="15" fillId="20" borderId="19" xfId="0" applyNumberFormat="1" applyFont="1" applyFill="1" applyBorder="1" applyAlignment="1" applyProtection="1">
      <alignment horizontal="right"/>
      <protection/>
    </xf>
    <xf numFmtId="217" fontId="17" fillId="26" borderId="19" xfId="71" applyNumberFormat="1" applyFont="1" applyFill="1" applyBorder="1" applyAlignment="1" applyProtection="1">
      <alignment horizontal="right"/>
      <protection/>
    </xf>
    <xf numFmtId="217" fontId="19" fillId="26" borderId="19" xfId="0" applyNumberFormat="1" applyFont="1" applyFill="1" applyBorder="1" applyAlignment="1" applyProtection="1">
      <alignment horizontal="right"/>
      <protection/>
    </xf>
    <xf numFmtId="217" fontId="19" fillId="26" borderId="19" xfId="71" applyNumberFormat="1" applyFont="1" applyFill="1" applyBorder="1" applyAlignment="1" applyProtection="1">
      <alignment horizontal="right"/>
      <protection/>
    </xf>
    <xf numFmtId="217" fontId="17" fillId="26" borderId="19" xfId="0" applyNumberFormat="1" applyFont="1" applyFill="1" applyBorder="1" applyAlignment="1" applyProtection="1">
      <alignment horizontal="right"/>
      <protection/>
    </xf>
    <xf numFmtId="217" fontId="15" fillId="20" borderId="19" xfId="0" applyNumberFormat="1" applyFont="1" applyFill="1" applyBorder="1" applyAlignment="1" applyProtection="1">
      <alignment horizontal="right"/>
      <protection/>
    </xf>
    <xf numFmtId="217" fontId="20" fillId="20" borderId="19" xfId="0" applyNumberFormat="1" applyFont="1" applyFill="1" applyBorder="1" applyAlignment="1" applyProtection="1">
      <alignment horizontal="right"/>
      <protection/>
    </xf>
    <xf numFmtId="217" fontId="54" fillId="26" borderId="19" xfId="71" applyNumberFormat="1" applyFont="1" applyFill="1" applyBorder="1" applyAlignment="1" applyProtection="1">
      <alignment horizontal="right"/>
      <protection/>
    </xf>
    <xf numFmtId="215" fontId="19" fillId="20" borderId="26" xfId="61" applyNumberFormat="1" applyFont="1" applyFill="1" applyBorder="1" applyAlignment="1" applyProtection="1">
      <alignment/>
      <protection/>
    </xf>
    <xf numFmtId="215" fontId="20" fillId="20" borderId="26" xfId="61" applyNumberFormat="1" applyFont="1" applyFill="1" applyBorder="1" applyAlignment="1" applyProtection="1">
      <alignment/>
      <protection/>
    </xf>
    <xf numFmtId="215" fontId="17" fillId="20" borderId="26" xfId="46" applyNumberFormat="1" applyFont="1" applyFill="1" applyBorder="1" applyAlignment="1" applyProtection="1">
      <alignment/>
      <protection/>
    </xf>
    <xf numFmtId="215" fontId="19" fillId="20" borderId="26" xfId="46" applyNumberFormat="1" applyFont="1" applyFill="1" applyBorder="1" applyAlignment="1" applyProtection="1">
      <alignment/>
      <protection/>
    </xf>
    <xf numFmtId="215" fontId="54" fillId="20" borderId="26" xfId="46" applyNumberFormat="1" applyFont="1" applyFill="1" applyBorder="1" applyAlignment="1" applyProtection="1">
      <alignment/>
      <protection/>
    </xf>
    <xf numFmtId="215" fontId="20" fillId="20" borderId="26" xfId="46" applyNumberFormat="1" applyFont="1" applyFill="1" applyBorder="1" applyAlignment="1" applyProtection="1">
      <alignment/>
      <protection/>
    </xf>
    <xf numFmtId="215" fontId="54" fillId="20" borderId="26" xfId="61" applyNumberFormat="1" applyFont="1" applyFill="1" applyBorder="1" applyAlignment="1" applyProtection="1">
      <alignment/>
      <protection/>
    </xf>
    <xf numFmtId="215" fontId="55" fillId="20" borderId="26" xfId="46" applyNumberFormat="1" applyFont="1" applyFill="1" applyBorder="1" applyAlignment="1" applyProtection="1">
      <alignment/>
      <protection/>
    </xf>
    <xf numFmtId="215" fontId="19" fillId="26" borderId="19" xfId="61" applyNumberFormat="1" applyFont="1" applyFill="1" applyBorder="1" applyAlignment="1" applyProtection="1">
      <alignment/>
      <protection/>
    </xf>
    <xf numFmtId="215" fontId="20" fillId="20" borderId="19" xfId="61" applyNumberFormat="1" applyFont="1" applyFill="1" applyBorder="1" applyAlignment="1" applyProtection="1">
      <alignment/>
      <protection/>
    </xf>
    <xf numFmtId="215" fontId="17" fillId="26" borderId="19" xfId="61" applyNumberFormat="1" applyFont="1" applyFill="1" applyBorder="1" applyAlignment="1" applyProtection="1">
      <alignment horizontal="left"/>
      <protection/>
    </xf>
    <xf numFmtId="215" fontId="54" fillId="26" borderId="19" xfId="61" applyNumberFormat="1" applyFont="1" applyFill="1" applyBorder="1" applyAlignment="1" applyProtection="1">
      <alignment/>
      <protection/>
    </xf>
    <xf numFmtId="215" fontId="53" fillId="26" borderId="19" xfId="61" applyNumberFormat="1" applyFont="1" applyFill="1" applyBorder="1" applyAlignment="1" applyProtection="1">
      <alignment/>
      <protection/>
    </xf>
    <xf numFmtId="215" fontId="20" fillId="20" borderId="19" xfId="61" applyNumberFormat="1" applyFont="1" applyFill="1" applyBorder="1" applyAlignment="1" applyProtection="1">
      <alignment/>
      <protection/>
    </xf>
    <xf numFmtId="215" fontId="17" fillId="26" borderId="19" xfId="61" applyNumberFormat="1" applyFont="1" applyFill="1" applyBorder="1" applyAlignment="1" applyProtection="1">
      <alignment/>
      <protection/>
    </xf>
    <xf numFmtId="215" fontId="19" fillId="26" borderId="19" xfId="61" applyNumberFormat="1" applyFont="1" applyFill="1" applyBorder="1" applyAlignment="1" applyProtection="1">
      <alignment horizontal="right"/>
      <protection/>
    </xf>
    <xf numFmtId="215" fontId="20" fillId="20" borderId="19" xfId="61" applyNumberFormat="1" applyFont="1" applyFill="1" applyBorder="1" applyAlignment="1" applyProtection="1">
      <alignment horizontal="right"/>
      <protection/>
    </xf>
    <xf numFmtId="215" fontId="17" fillId="26" borderId="19" xfId="61" applyNumberFormat="1" applyFont="1" applyFill="1" applyBorder="1" applyAlignment="1" applyProtection="1">
      <alignment horizontal="right"/>
      <protection/>
    </xf>
    <xf numFmtId="215" fontId="54" fillId="26" borderId="19" xfId="61" applyNumberFormat="1" applyFont="1" applyFill="1" applyBorder="1" applyAlignment="1" applyProtection="1">
      <alignment horizontal="right"/>
      <protection/>
    </xf>
    <xf numFmtId="215" fontId="53" fillId="26" borderId="19" xfId="61" applyNumberFormat="1" applyFont="1" applyFill="1" applyBorder="1" applyAlignment="1" applyProtection="1">
      <alignment horizontal="right"/>
      <protection/>
    </xf>
    <xf numFmtId="215" fontId="19" fillId="20" borderId="19" xfId="61" applyNumberFormat="1" applyFont="1" applyFill="1" applyBorder="1" applyAlignment="1" applyProtection="1">
      <alignment horizontal="right"/>
      <protection/>
    </xf>
    <xf numFmtId="215" fontId="20" fillId="20" borderId="26" xfId="61" applyNumberFormat="1" applyFont="1" applyFill="1" applyBorder="1" applyAlignment="1" applyProtection="1">
      <alignment/>
      <protection/>
    </xf>
    <xf numFmtId="215" fontId="15" fillId="20" borderId="26" xfId="61" applyNumberFormat="1" applyFont="1" applyFill="1" applyBorder="1" applyAlignment="1" applyProtection="1">
      <alignment/>
      <protection/>
    </xf>
    <xf numFmtId="215" fontId="53" fillId="20" borderId="26" xfId="61" applyNumberFormat="1" applyFont="1" applyFill="1" applyBorder="1" applyAlignment="1" applyProtection="1">
      <alignment/>
      <protection/>
    </xf>
    <xf numFmtId="215" fontId="15" fillId="20" borderId="19" xfId="61" applyNumberFormat="1" applyFont="1" applyFill="1" applyBorder="1" applyAlignment="1" applyProtection="1">
      <alignment horizontal="right"/>
      <protection/>
    </xf>
    <xf numFmtId="215" fontId="15" fillId="20" borderId="26" xfId="61" applyNumberFormat="1" applyFont="1" applyFill="1" applyBorder="1" applyAlignment="1" applyProtection="1">
      <alignment horizontal="right"/>
      <protection/>
    </xf>
    <xf numFmtId="215" fontId="20" fillId="20" borderId="26" xfId="61" applyNumberFormat="1" applyFont="1" applyFill="1" applyBorder="1" applyAlignment="1" applyProtection="1">
      <alignment horizontal="right"/>
      <protection/>
    </xf>
    <xf numFmtId="215" fontId="17" fillId="20" borderId="26" xfId="46" applyNumberFormat="1" applyFont="1" applyFill="1" applyBorder="1" applyAlignment="1" applyProtection="1">
      <alignment horizontal="right"/>
      <protection/>
    </xf>
    <xf numFmtId="215" fontId="53" fillId="20" borderId="26" xfId="61" applyNumberFormat="1" applyFont="1" applyFill="1" applyBorder="1" applyAlignment="1" applyProtection="1">
      <alignment horizontal="right"/>
      <protection/>
    </xf>
    <xf numFmtId="215" fontId="19" fillId="26" borderId="26" xfId="0" applyNumberFormat="1" applyFont="1" applyFill="1" applyBorder="1" applyAlignment="1" applyProtection="1">
      <alignment horizontal="right"/>
      <protection locked="0"/>
    </xf>
    <xf numFmtId="215" fontId="17" fillId="26" borderId="26" xfId="0" applyNumberFormat="1" applyFont="1" applyFill="1" applyBorder="1" applyAlignment="1" applyProtection="1">
      <alignment horizontal="right"/>
      <protection locked="0"/>
    </xf>
    <xf numFmtId="217" fontId="17" fillId="26" borderId="26" xfId="0" applyNumberFormat="1" applyFont="1" applyFill="1" applyBorder="1" applyAlignment="1" applyProtection="1">
      <alignment horizontal="right"/>
      <protection locked="0"/>
    </xf>
    <xf numFmtId="217" fontId="19" fillId="26" borderId="26" xfId="0" applyNumberFormat="1" applyFont="1" applyFill="1" applyBorder="1" applyAlignment="1" applyProtection="1">
      <alignment horizontal="right"/>
      <protection locked="0"/>
    </xf>
    <xf numFmtId="216" fontId="19" fillId="26" borderId="26" xfId="0" applyNumberFormat="1" applyFont="1" applyFill="1" applyBorder="1" applyAlignment="1" applyProtection="1">
      <alignment horizontal="right"/>
      <protection locked="0"/>
    </xf>
    <xf numFmtId="215" fontId="52" fillId="24" borderId="0" xfId="0" applyNumberFormat="1" applyFont="1" applyFill="1" applyBorder="1" applyAlignment="1">
      <alignment horizontal="left"/>
    </xf>
    <xf numFmtId="215" fontId="19" fillId="20" borderId="26" xfId="44" applyNumberFormat="1" applyFont="1" applyFill="1" applyBorder="1" applyAlignment="1" applyProtection="1">
      <alignment horizontal="right"/>
      <protection/>
    </xf>
    <xf numFmtId="215" fontId="20" fillId="20" borderId="26" xfId="44" applyNumberFormat="1" applyFont="1" applyFill="1" applyBorder="1" applyAlignment="1" applyProtection="1">
      <alignment horizontal="right"/>
      <protection/>
    </xf>
    <xf numFmtId="215" fontId="17" fillId="26" borderId="19" xfId="0" applyNumberFormat="1" applyFont="1" applyFill="1" applyBorder="1" applyAlignment="1" applyProtection="1">
      <alignment horizontal="left"/>
      <protection/>
    </xf>
    <xf numFmtId="215" fontId="15" fillId="26" borderId="19" xfId="0" applyNumberFormat="1" applyFont="1" applyFill="1" applyBorder="1" applyAlignment="1" applyProtection="1">
      <alignment/>
      <protection/>
    </xf>
    <xf numFmtId="215" fontId="20" fillId="20" borderId="19" xfId="0" applyNumberFormat="1" applyFont="1" applyFill="1" applyBorder="1" applyAlignment="1" applyProtection="1">
      <alignment/>
      <protection/>
    </xf>
    <xf numFmtId="215" fontId="17" fillId="20" borderId="19" xfId="0" applyNumberFormat="1" applyFont="1" applyFill="1" applyBorder="1" applyAlignment="1" applyProtection="1">
      <alignment horizontal="right"/>
      <protection/>
    </xf>
    <xf numFmtId="215" fontId="15" fillId="26" borderId="19" xfId="0" applyNumberFormat="1" applyFont="1" applyFill="1" applyBorder="1" applyAlignment="1" applyProtection="1">
      <alignment horizontal="right"/>
      <protection/>
    </xf>
    <xf numFmtId="215" fontId="19" fillId="20" borderId="19" xfId="0" applyNumberFormat="1" applyFont="1" applyFill="1" applyBorder="1" applyAlignment="1" applyProtection="1">
      <alignment horizontal="right"/>
      <protection/>
    </xf>
    <xf numFmtId="186" fontId="53" fillId="20" borderId="26" xfId="69" applyNumberFormat="1" applyFont="1" applyFill="1" applyBorder="1" applyAlignment="1" applyProtection="1">
      <alignment horizontal="right"/>
      <protection/>
    </xf>
    <xf numFmtId="215" fontId="54" fillId="20" borderId="19" xfId="0" applyNumberFormat="1" applyFont="1" applyFill="1" applyBorder="1" applyAlignment="1" applyProtection="1">
      <alignment horizontal="right"/>
      <protection/>
    </xf>
    <xf numFmtId="9" fontId="15" fillId="20" borderId="26" xfId="0" applyNumberFormat="1" applyFont="1" applyFill="1" applyBorder="1" applyAlignment="1" applyProtection="1">
      <alignment horizontal="right"/>
      <protection/>
    </xf>
    <xf numFmtId="9" fontId="15" fillId="20" borderId="26" xfId="44" applyNumberFormat="1" applyFont="1" applyFill="1" applyBorder="1" applyAlignment="1" applyProtection="1">
      <alignment horizontal="right"/>
      <protection/>
    </xf>
    <xf numFmtId="186" fontId="15" fillId="20" borderId="26" xfId="44" applyNumberFormat="1" applyFont="1" applyFill="1" applyBorder="1" applyAlignment="1" applyProtection="1">
      <alignment horizontal="right"/>
      <protection/>
    </xf>
    <xf numFmtId="205" fontId="20" fillId="20" borderId="26" xfId="0" applyNumberFormat="1" applyFont="1" applyFill="1" applyBorder="1" applyAlignment="1" applyProtection="1">
      <alignment horizontal="right"/>
      <protection/>
    </xf>
    <xf numFmtId="205" fontId="15" fillId="20" borderId="26" xfId="44" applyNumberFormat="1" applyFont="1" applyFill="1" applyBorder="1" applyAlignment="1" applyProtection="1">
      <alignment horizontal="right"/>
      <protection/>
    </xf>
    <xf numFmtId="208" fontId="20" fillId="20" borderId="26" xfId="71" applyNumberFormat="1" applyFont="1" applyFill="1" applyBorder="1" applyAlignment="1" applyProtection="1">
      <alignment horizontal="right"/>
      <protection hidden="1"/>
    </xf>
    <xf numFmtId="208" fontId="15" fillId="20" borderId="26" xfId="71" applyNumberFormat="1" applyFont="1" applyFill="1" applyBorder="1" applyAlignment="1" applyProtection="1">
      <alignment horizontal="right"/>
      <protection hidden="1"/>
    </xf>
    <xf numFmtId="205" fontId="20" fillId="20" borderId="26" xfId="71" applyNumberFormat="1" applyFont="1" applyFill="1" applyBorder="1" applyAlignment="1" applyProtection="1">
      <alignment horizontal="right"/>
      <protection hidden="1"/>
    </xf>
    <xf numFmtId="0" fontId="20" fillId="20" borderId="26" xfId="71" applyFont="1" applyFill="1" applyBorder="1" applyAlignment="1" applyProtection="1">
      <alignment horizontal="right"/>
      <protection hidden="1"/>
    </xf>
    <xf numFmtId="208" fontId="15" fillId="20" borderId="26" xfId="0" applyNumberFormat="1" applyFont="1" applyFill="1" applyBorder="1" applyAlignment="1" applyProtection="1">
      <alignment horizontal="right"/>
      <protection/>
    </xf>
    <xf numFmtId="205" fontId="15" fillId="20" borderId="30" xfId="0" applyNumberFormat="1" applyFont="1" applyFill="1" applyBorder="1" applyAlignment="1" applyProtection="1">
      <alignment horizontal="right"/>
      <protection/>
    </xf>
    <xf numFmtId="205" fontId="15" fillId="20" borderId="31" xfId="0" applyNumberFormat="1" applyFont="1" applyFill="1" applyBorder="1" applyAlignment="1" applyProtection="1">
      <alignment horizontal="right"/>
      <protection/>
    </xf>
    <xf numFmtId="0" fontId="17" fillId="26" borderId="30" xfId="0" applyNumberFormat="1" applyFont="1" applyFill="1" applyBorder="1" applyAlignment="1" applyProtection="1">
      <alignment horizontal="right"/>
      <protection/>
    </xf>
    <xf numFmtId="0" fontId="17" fillId="26" borderId="26" xfId="0" applyNumberFormat="1" applyFont="1" applyFill="1" applyBorder="1" applyAlignment="1" applyProtection="1">
      <alignment horizontal="right"/>
      <protection/>
    </xf>
    <xf numFmtId="0" fontId="17" fillId="26" borderId="31" xfId="0" applyNumberFormat="1" applyFont="1" applyFill="1" applyBorder="1" applyAlignment="1" applyProtection="1">
      <alignment horizontal="right"/>
      <protection/>
    </xf>
    <xf numFmtId="38" fontId="15" fillId="20" borderId="26" xfId="0" applyNumberFormat="1" applyFont="1" applyFill="1" applyBorder="1" applyAlignment="1" applyProtection="1">
      <alignment horizontal="right"/>
      <protection/>
    </xf>
    <xf numFmtId="9" fontId="19" fillId="20" borderId="19" xfId="0" applyNumberFormat="1" applyFont="1" applyFill="1" applyBorder="1" applyAlignment="1" applyProtection="1">
      <alignment horizontal="right"/>
      <protection/>
    </xf>
    <xf numFmtId="205" fontId="17" fillId="20" borderId="19" xfId="71" applyNumberFormat="1" applyFont="1" applyFill="1" applyBorder="1" applyAlignment="1" applyProtection="1">
      <alignment horizontal="right"/>
      <protection/>
    </xf>
    <xf numFmtId="3" fontId="17" fillId="26" borderId="26" xfId="0" applyNumberFormat="1" applyFont="1" applyFill="1" applyBorder="1" applyAlignment="1" applyProtection="1">
      <alignment horizontal="right"/>
      <protection/>
    </xf>
    <xf numFmtId="205" fontId="17" fillId="26" borderId="26" xfId="0" applyNumberFormat="1" applyFont="1" applyFill="1" applyBorder="1" applyAlignment="1" applyProtection="1">
      <alignment horizontal="right"/>
      <protection/>
    </xf>
    <xf numFmtId="208" fontId="17" fillId="26" borderId="26" xfId="0" applyNumberFormat="1" applyFont="1" applyFill="1" applyBorder="1" applyAlignment="1" applyProtection="1">
      <alignment horizontal="right"/>
      <protection/>
    </xf>
    <xf numFmtId="205" fontId="17" fillId="26" borderId="30" xfId="0" applyNumberFormat="1" applyFont="1" applyFill="1" applyBorder="1" applyAlignment="1" applyProtection="1">
      <alignment horizontal="right"/>
      <protection/>
    </xf>
    <xf numFmtId="0" fontId="17" fillId="26" borderId="30" xfId="0" applyNumberFormat="1" applyFont="1" applyFill="1" applyBorder="1" applyAlignment="1" applyProtection="1">
      <alignment/>
      <protection/>
    </xf>
    <xf numFmtId="38" fontId="15" fillId="20" borderId="26" xfId="0" applyNumberFormat="1" applyFont="1" applyFill="1" applyBorder="1" applyAlignment="1" applyProtection="1">
      <alignment/>
      <protection/>
    </xf>
    <xf numFmtId="205" fontId="15" fillId="20" borderId="30" xfId="0" applyNumberFormat="1" applyFont="1" applyFill="1" applyBorder="1" applyAlignment="1" applyProtection="1">
      <alignment/>
      <protection/>
    </xf>
    <xf numFmtId="208" fontId="15" fillId="20" borderId="26" xfId="0" applyNumberFormat="1" applyFont="1" applyFill="1" applyBorder="1" applyAlignment="1" applyProtection="1">
      <alignment/>
      <protection/>
    </xf>
    <xf numFmtId="205" fontId="17" fillId="26" borderId="30" xfId="0" applyNumberFormat="1" applyFont="1" applyFill="1" applyBorder="1" applyAlignment="1" applyProtection="1">
      <alignment/>
      <protection/>
    </xf>
    <xf numFmtId="205" fontId="17" fillId="26" borderId="26" xfId="0" applyNumberFormat="1" applyFont="1" applyFill="1" applyBorder="1" applyAlignment="1" applyProtection="1">
      <alignment/>
      <protection/>
    </xf>
    <xf numFmtId="208" fontId="17" fillId="26" borderId="26" xfId="0" applyNumberFormat="1" applyFont="1" applyFill="1" applyBorder="1" applyAlignment="1" applyProtection="1">
      <alignment/>
      <protection/>
    </xf>
    <xf numFmtId="9" fontId="17" fillId="26" borderId="26" xfId="0" applyNumberFormat="1" applyFont="1" applyFill="1" applyBorder="1" applyAlignment="1" applyProtection="1">
      <alignment horizontal="right"/>
      <protection/>
    </xf>
    <xf numFmtId="192" fontId="17" fillId="26" borderId="19" xfId="71" applyNumberFormat="1" applyFont="1" applyFill="1" applyBorder="1" applyAlignment="1" applyProtection="1">
      <alignment/>
      <protection/>
    </xf>
    <xf numFmtId="0" fontId="20" fillId="20" borderId="31" xfId="71" applyFont="1" applyFill="1" applyBorder="1" applyAlignment="1" applyProtection="1">
      <alignment horizontal="right"/>
      <protection hidden="1"/>
    </xf>
    <xf numFmtId="0" fontId="20" fillId="20" borderId="30" xfId="71" applyFont="1" applyFill="1" applyBorder="1" applyAlignment="1" applyProtection="1">
      <alignment horizontal="right"/>
      <protection hidden="1"/>
    </xf>
    <xf numFmtId="192" fontId="20" fillId="20" borderId="26" xfId="71" applyNumberFormat="1" applyFont="1" applyFill="1" applyBorder="1" applyAlignment="1" applyProtection="1">
      <alignment horizontal="right"/>
      <protection hidden="1"/>
    </xf>
    <xf numFmtId="1" fontId="20" fillId="20" borderId="26" xfId="71" applyNumberFormat="1" applyFont="1" applyFill="1" applyBorder="1" applyAlignment="1" applyProtection="1">
      <alignment horizontal="right"/>
      <protection hidden="1"/>
    </xf>
    <xf numFmtId="9" fontId="20" fillId="20" borderId="26" xfId="71" applyNumberFormat="1" applyFont="1" applyFill="1" applyBorder="1" applyAlignment="1" applyProtection="1">
      <alignment horizontal="right"/>
      <protection hidden="1"/>
    </xf>
    <xf numFmtId="192" fontId="17" fillId="26" borderId="19" xfId="62" applyNumberFormat="1" applyFont="1" applyFill="1" applyBorder="1" applyAlignment="1" applyProtection="1">
      <alignment horizontal="right"/>
      <protection/>
    </xf>
    <xf numFmtId="0" fontId="24" fillId="26" borderId="26" xfId="0" applyNumberFormat="1" applyFont="1" applyFill="1" applyBorder="1" applyAlignment="1" applyProtection="1">
      <alignment horizontal="right"/>
      <protection/>
    </xf>
    <xf numFmtId="3" fontId="19" fillId="26" borderId="26" xfId="71" applyNumberFormat="1" applyFont="1" applyFill="1" applyBorder="1" applyAlignment="1" applyProtection="1">
      <alignment horizontal="right"/>
      <protection/>
    </xf>
    <xf numFmtId="9" fontId="19" fillId="26" borderId="26" xfId="0" applyNumberFormat="1" applyFont="1" applyFill="1" applyBorder="1" applyAlignment="1" applyProtection="1">
      <alignment horizontal="right"/>
      <protection/>
    </xf>
    <xf numFmtId="205" fontId="24" fillId="26" borderId="26" xfId="0" applyNumberFormat="1" applyFont="1" applyFill="1" applyBorder="1" applyAlignment="1" applyProtection="1">
      <alignment horizontal="right"/>
      <protection/>
    </xf>
    <xf numFmtId="189" fontId="17" fillId="26" borderId="26" xfId="44" applyNumberFormat="1" applyFont="1" applyFill="1" applyBorder="1" applyAlignment="1" applyProtection="1">
      <alignment horizontal="right"/>
      <protection/>
    </xf>
    <xf numFmtId="175" fontId="17" fillId="26" borderId="26" xfId="0" applyNumberFormat="1" applyFont="1" applyFill="1" applyBorder="1" applyAlignment="1" applyProtection="1">
      <alignment horizontal="right"/>
      <protection/>
    </xf>
    <xf numFmtId="9" fontId="17" fillId="26" borderId="26" xfId="69" applyFont="1" applyFill="1" applyBorder="1" applyAlignment="1" applyProtection="1">
      <alignment horizontal="right"/>
      <protection/>
    </xf>
    <xf numFmtId="186" fontId="19" fillId="20" borderId="19" xfId="71" applyNumberFormat="1" applyFont="1" applyFill="1" applyBorder="1" applyAlignment="1" applyProtection="1">
      <alignment horizontal="right"/>
      <protection/>
    </xf>
    <xf numFmtId="3" fontId="17" fillId="26" borderId="19" xfId="71" applyNumberFormat="1" applyFont="1" applyFill="1" applyBorder="1" applyAlignment="1" applyProtection="1">
      <alignment/>
      <protection/>
    </xf>
    <xf numFmtId="217" fontId="19" fillId="26" borderId="26" xfId="0" applyNumberFormat="1" applyFont="1" applyFill="1" applyBorder="1" applyAlignment="1" applyProtection="1">
      <alignment horizontal="right"/>
      <protection/>
    </xf>
    <xf numFmtId="217" fontId="17" fillId="26" borderId="26" xfId="0" applyNumberFormat="1" applyFont="1" applyFill="1" applyBorder="1" applyAlignment="1" applyProtection="1">
      <alignment horizontal="right"/>
      <protection/>
    </xf>
    <xf numFmtId="217" fontId="24" fillId="26" borderId="26" xfId="0" applyNumberFormat="1" applyFont="1" applyFill="1" applyBorder="1" applyAlignment="1" applyProtection="1">
      <alignment horizontal="right"/>
      <protection/>
    </xf>
    <xf numFmtId="215" fontId="19" fillId="20" borderId="26" xfId="46" applyNumberFormat="1" applyFont="1" applyFill="1" applyBorder="1" applyAlignment="1" applyProtection="1">
      <alignment horizontal="right"/>
      <protection/>
    </xf>
    <xf numFmtId="215" fontId="20" fillId="20" borderId="26" xfId="46" applyNumberFormat="1" applyFont="1" applyFill="1" applyBorder="1" applyAlignment="1" applyProtection="1">
      <alignment horizontal="right"/>
      <protection/>
    </xf>
    <xf numFmtId="0" fontId="12" fillId="0" borderId="0" xfId="0" applyFont="1" applyAlignment="1">
      <alignment/>
    </xf>
    <xf numFmtId="0" fontId="12" fillId="0" borderId="0" xfId="0" applyNumberFormat="1" applyFont="1" applyAlignment="1">
      <alignment/>
    </xf>
    <xf numFmtId="217" fontId="17" fillId="27" borderId="1" xfId="0" applyNumberFormat="1" applyFont="1" applyFill="1" applyBorder="1" applyAlignment="1" applyProtection="1">
      <alignment/>
      <protection/>
    </xf>
    <xf numFmtId="215" fontId="54" fillId="27" borderId="1" xfId="0" applyNumberFormat="1" applyFont="1" applyFill="1" applyBorder="1" applyAlignment="1" applyProtection="1">
      <alignment horizontal="right"/>
      <protection locked="0"/>
    </xf>
    <xf numFmtId="215" fontId="54" fillId="27" borderId="1" xfId="0" applyNumberFormat="1" applyFont="1" applyFill="1" applyBorder="1" applyAlignment="1" applyProtection="1">
      <alignment/>
      <protection/>
    </xf>
    <xf numFmtId="215" fontId="54" fillId="27" borderId="1" xfId="0" applyNumberFormat="1" applyFont="1" applyFill="1" applyBorder="1" applyAlignment="1" applyProtection="1">
      <alignment horizontal="right"/>
      <protection/>
    </xf>
    <xf numFmtId="215" fontId="54" fillId="27" borderId="1" xfId="61" applyNumberFormat="1" applyFont="1" applyFill="1" applyBorder="1" applyAlignment="1" applyProtection="1">
      <alignment/>
      <protection/>
    </xf>
    <xf numFmtId="215" fontId="54" fillId="27" borderId="1" xfId="61" applyNumberFormat="1" applyFont="1" applyFill="1" applyBorder="1" applyAlignment="1" applyProtection="1">
      <alignment horizontal="right"/>
      <protection/>
    </xf>
    <xf numFmtId="215" fontId="54" fillId="30" borderId="1" xfId="61" applyNumberFormat="1" applyFont="1" applyFill="1" applyBorder="1" applyAlignment="1" applyProtection="1">
      <alignment horizontal="right"/>
      <protection/>
    </xf>
    <xf numFmtId="215" fontId="17" fillId="26" borderId="0" xfId="71" applyNumberFormat="1" applyFont="1" applyFill="1" applyBorder="1" applyAlignment="1" applyProtection="1">
      <alignment/>
      <protection/>
    </xf>
    <xf numFmtId="215" fontId="19" fillId="26" borderId="0" xfId="0" applyNumberFormat="1" applyFont="1" applyFill="1" applyBorder="1" applyAlignment="1" applyProtection="1" quotePrefix="1">
      <alignment horizontal="left"/>
      <protection/>
    </xf>
    <xf numFmtId="0" fontId="17" fillId="26" borderId="26" xfId="71" applyFont="1" applyFill="1" applyBorder="1" applyAlignment="1" applyProtection="1">
      <alignment/>
      <protection/>
    </xf>
    <xf numFmtId="0" fontId="17" fillId="26" borderId="1" xfId="71" applyFont="1" applyFill="1" applyBorder="1" applyAlignment="1" applyProtection="1">
      <alignment/>
      <protection/>
    </xf>
    <xf numFmtId="215" fontId="17" fillId="26" borderId="1" xfId="71" applyNumberFormat="1" applyFont="1" applyFill="1" applyBorder="1" applyAlignment="1" applyProtection="1">
      <alignment/>
      <protection/>
    </xf>
    <xf numFmtId="215" fontId="19" fillId="26" borderId="1" xfId="71" applyNumberFormat="1" applyFont="1" applyFill="1" applyBorder="1" applyAlignment="1" applyProtection="1">
      <alignment/>
      <protection/>
    </xf>
    <xf numFmtId="208" fontId="19" fillId="27" borderId="1" xfId="44" applyNumberFormat="1" applyFont="1" applyFill="1" applyBorder="1" applyAlignment="1" applyProtection="1">
      <alignment horizontal="right"/>
      <protection/>
    </xf>
    <xf numFmtId="3" fontId="17" fillId="27" borderId="30" xfId="64" applyNumberFormat="1" applyFont="1" applyFill="1" applyBorder="1" applyAlignment="1" applyProtection="1">
      <alignment horizontal="center"/>
      <protection/>
    </xf>
    <xf numFmtId="9" fontId="20" fillId="29" borderId="29" xfId="0" applyNumberFormat="1" applyFont="1" applyFill="1" applyBorder="1" applyAlignment="1" applyProtection="1">
      <alignment horizontal="right"/>
      <protection/>
    </xf>
    <xf numFmtId="9" fontId="20" fillId="29" borderId="19" xfId="0" applyNumberFormat="1" applyFont="1" applyFill="1" applyBorder="1" applyAlignment="1" applyProtection="1">
      <alignment horizontal="right"/>
      <protection/>
    </xf>
    <xf numFmtId="186" fontId="19" fillId="29" borderId="19" xfId="69" applyNumberFormat="1" applyFont="1" applyFill="1" applyBorder="1" applyAlignment="1" applyProtection="1">
      <alignment horizontal="right"/>
      <protection/>
    </xf>
    <xf numFmtId="215" fontId="17" fillId="29" borderId="1" xfId="71" applyNumberFormat="1" applyFont="1" applyFill="1" applyBorder="1" applyAlignment="1" applyProtection="1">
      <alignment horizontal="right"/>
      <protection/>
    </xf>
    <xf numFmtId="215" fontId="17" fillId="28" borderId="1" xfId="71" applyNumberFormat="1" applyFont="1" applyFill="1" applyBorder="1" applyAlignment="1" applyProtection="1">
      <alignment/>
      <protection/>
    </xf>
    <xf numFmtId="215" fontId="19" fillId="28" borderId="1" xfId="71" applyNumberFormat="1" applyFont="1" applyFill="1" applyBorder="1" applyAlignment="1" applyProtection="1">
      <alignment/>
      <protection/>
    </xf>
    <xf numFmtId="215" fontId="17" fillId="26" borderId="19" xfId="71" applyNumberFormat="1" applyFont="1" applyFill="1" applyBorder="1" applyAlignment="1" applyProtection="1">
      <alignment/>
      <protection/>
    </xf>
    <xf numFmtId="215" fontId="19" fillId="20" borderId="19" xfId="71" applyNumberFormat="1" applyFont="1" applyFill="1" applyBorder="1" applyAlignment="1" applyProtection="1">
      <alignment horizontal="right"/>
      <protection/>
    </xf>
    <xf numFmtId="186" fontId="19" fillId="26" borderId="27" xfId="69" applyNumberFormat="1" applyFont="1" applyFill="1" applyBorder="1" applyAlignment="1" applyProtection="1">
      <alignment horizontal="right"/>
      <protection/>
    </xf>
    <xf numFmtId="186" fontId="19" fillId="27" borderId="31" xfId="69" applyNumberFormat="1" applyFont="1" applyFill="1" applyBorder="1" applyAlignment="1" applyProtection="1">
      <alignment horizontal="right"/>
      <protection/>
    </xf>
    <xf numFmtId="186" fontId="19" fillId="26" borderId="31" xfId="69" applyNumberFormat="1" applyFont="1" applyFill="1" applyBorder="1" applyAlignment="1" applyProtection="1">
      <alignment horizontal="right"/>
      <protection/>
    </xf>
    <xf numFmtId="186" fontId="19" fillId="26" borderId="18" xfId="69" applyNumberFormat="1" applyFont="1" applyFill="1" applyBorder="1" applyAlignment="1" applyProtection="1">
      <alignment horizontal="right"/>
      <protection/>
    </xf>
    <xf numFmtId="186" fontId="19" fillId="26" borderId="28" xfId="69" applyNumberFormat="1" applyFont="1" applyFill="1" applyBorder="1" applyAlignment="1" applyProtection="1">
      <alignment horizontal="right"/>
      <protection/>
    </xf>
    <xf numFmtId="186" fontId="19" fillId="27" borderId="30" xfId="69" applyNumberFormat="1" applyFont="1" applyFill="1" applyBorder="1" applyAlignment="1" applyProtection="1">
      <alignment horizontal="right"/>
      <protection/>
    </xf>
    <xf numFmtId="186" fontId="19" fillId="26" borderId="30" xfId="69" applyNumberFormat="1" applyFont="1" applyFill="1" applyBorder="1" applyAlignment="1" applyProtection="1">
      <alignment horizontal="right"/>
      <protection/>
    </xf>
    <xf numFmtId="186" fontId="19" fillId="26" borderId="29" xfId="69" applyNumberFormat="1" applyFont="1" applyFill="1" applyBorder="1" applyAlignment="1" applyProtection="1">
      <alignment horizontal="right"/>
      <protection/>
    </xf>
    <xf numFmtId="9" fontId="54" fillId="28" borderId="1" xfId="69" applyNumberFormat="1" applyFont="1" applyFill="1" applyBorder="1" applyAlignment="1" applyProtection="1">
      <alignment/>
      <protection/>
    </xf>
    <xf numFmtId="9" fontId="19" fillId="27" borderId="19" xfId="69" applyNumberFormat="1" applyFont="1" applyFill="1" applyBorder="1" applyAlignment="1" applyProtection="1">
      <alignment/>
      <protection/>
    </xf>
    <xf numFmtId="9" fontId="19" fillId="27" borderId="19" xfId="69" applyNumberFormat="1" applyFont="1" applyFill="1" applyBorder="1" applyAlignment="1" applyProtection="1">
      <alignment horizontal="right"/>
      <protection/>
    </xf>
    <xf numFmtId="9" fontId="19" fillId="28" borderId="1" xfId="69" applyNumberFormat="1" applyFont="1" applyFill="1" applyBorder="1" applyAlignment="1" applyProtection="1">
      <alignment horizontal="right"/>
      <protection/>
    </xf>
    <xf numFmtId="9" fontId="17" fillId="28" borderId="1" xfId="69" applyNumberFormat="1" applyFont="1" applyFill="1" applyBorder="1" applyAlignment="1" applyProtection="1">
      <alignment horizontal="right"/>
      <protection/>
    </xf>
    <xf numFmtId="9" fontId="15" fillId="29" borderId="27" xfId="0" applyNumberFormat="1" applyFont="1" applyFill="1" applyBorder="1" applyAlignment="1" applyProtection="1">
      <alignment horizontal="right"/>
      <protection/>
    </xf>
    <xf numFmtId="9" fontId="15" fillId="24" borderId="27" xfId="0" applyNumberFormat="1" applyFont="1" applyFill="1" applyBorder="1" applyAlignment="1" applyProtection="1">
      <alignment horizontal="right"/>
      <protection/>
    </xf>
    <xf numFmtId="9" fontId="15" fillId="20" borderId="27" xfId="0" applyNumberFormat="1" applyFont="1" applyFill="1" applyBorder="1" applyAlignment="1" applyProtection="1">
      <alignment horizontal="right"/>
      <protection/>
    </xf>
    <xf numFmtId="38" fontId="15" fillId="29" borderId="31" xfId="64" applyNumberFormat="1" applyFont="1" applyFill="1" applyBorder="1" applyProtection="1">
      <alignment/>
      <protection/>
    </xf>
    <xf numFmtId="9" fontId="15" fillId="29" borderId="18" xfId="0" applyNumberFormat="1" applyFont="1" applyFill="1" applyBorder="1" applyAlignment="1" applyProtection="1">
      <alignment horizontal="right"/>
      <protection/>
    </xf>
    <xf numFmtId="9" fontId="20" fillId="24" borderId="27" xfId="0" applyNumberFormat="1" applyFont="1" applyFill="1" applyBorder="1" applyAlignment="1" applyProtection="1">
      <alignment horizontal="right"/>
      <protection/>
    </xf>
    <xf numFmtId="38" fontId="15" fillId="20" borderId="31" xfId="64" applyNumberFormat="1" applyFont="1" applyFill="1" applyBorder="1" applyProtection="1">
      <alignment/>
      <protection/>
    </xf>
    <xf numFmtId="9" fontId="15" fillId="20" borderId="18" xfId="0" applyNumberFormat="1" applyFont="1" applyFill="1" applyBorder="1" applyAlignment="1" applyProtection="1">
      <alignment horizontal="right"/>
      <protection/>
    </xf>
    <xf numFmtId="9" fontId="15" fillId="20" borderId="31" xfId="44" applyNumberFormat="1" applyFont="1" applyFill="1" applyBorder="1" applyAlignment="1" applyProtection="1">
      <alignment horizontal="right"/>
      <protection/>
    </xf>
    <xf numFmtId="9" fontId="19" fillId="27" borderId="28" xfId="0" applyNumberFormat="1" applyFont="1" applyFill="1" applyBorder="1" applyAlignment="1" applyProtection="1">
      <alignment horizontal="right"/>
      <protection/>
    </xf>
    <xf numFmtId="9" fontId="19" fillId="28" borderId="28" xfId="0" applyNumberFormat="1" applyFont="1" applyFill="1" applyBorder="1" applyAlignment="1" applyProtection="1">
      <alignment horizontal="right"/>
      <protection/>
    </xf>
    <xf numFmtId="9" fontId="19" fillId="26" borderId="28" xfId="0" applyNumberFormat="1" applyFont="1" applyFill="1" applyBorder="1" applyAlignment="1" applyProtection="1">
      <alignment horizontal="right"/>
      <protection/>
    </xf>
    <xf numFmtId="9" fontId="17" fillId="27" borderId="30" xfId="64" applyNumberFormat="1" applyFont="1" applyFill="1" applyBorder="1" applyAlignment="1" applyProtection="1">
      <alignment horizontal="center"/>
      <protection/>
    </xf>
    <xf numFmtId="9" fontId="19" fillId="27" borderId="29" xfId="0" applyNumberFormat="1" applyFont="1" applyFill="1" applyBorder="1" applyAlignment="1" applyProtection="1">
      <alignment horizontal="right"/>
      <protection/>
    </xf>
    <xf numFmtId="9" fontId="19" fillId="28" borderId="28" xfId="69" applyNumberFormat="1" applyFont="1" applyFill="1" applyBorder="1" applyAlignment="1" applyProtection="1">
      <alignment horizontal="right"/>
      <protection/>
    </xf>
    <xf numFmtId="9" fontId="17" fillId="26" borderId="30" xfId="64" applyNumberFormat="1" applyFont="1" applyFill="1" applyBorder="1" applyAlignment="1" applyProtection="1">
      <alignment horizontal="center"/>
      <protection/>
    </xf>
    <xf numFmtId="9" fontId="19" fillId="26" borderId="29" xfId="0" applyNumberFormat="1" applyFont="1" applyFill="1" applyBorder="1" applyAlignment="1" applyProtection="1">
      <alignment horizontal="right"/>
      <protection/>
    </xf>
    <xf numFmtId="9" fontId="15" fillId="20" borderId="30" xfId="0" applyNumberFormat="1" applyFont="1" applyFill="1" applyBorder="1" applyAlignment="1" applyProtection="1">
      <alignment horizontal="right"/>
      <protection/>
    </xf>
    <xf numFmtId="9" fontId="19" fillId="0" borderId="1" xfId="0" applyNumberFormat="1" applyFont="1" applyFill="1" applyBorder="1" applyAlignment="1" applyProtection="1">
      <alignment horizontal="right"/>
      <protection/>
    </xf>
    <xf numFmtId="9" fontId="19" fillId="28" borderId="28" xfId="71" applyNumberFormat="1" applyFont="1" applyFill="1" applyBorder="1" applyAlignment="1" applyProtection="1">
      <alignment horizontal="right"/>
      <protection/>
    </xf>
    <xf numFmtId="9" fontId="19" fillId="26" borderId="29" xfId="71" applyNumberFormat="1" applyFont="1" applyFill="1" applyBorder="1" applyAlignment="1" applyProtection="1">
      <alignment horizontal="right"/>
      <protection/>
    </xf>
    <xf numFmtId="205" fontId="15" fillId="29" borderId="28" xfId="0" applyNumberFormat="1" applyFont="1" applyFill="1" applyBorder="1" applyAlignment="1" applyProtection="1">
      <alignment horizontal="right"/>
      <protection/>
    </xf>
    <xf numFmtId="205" fontId="15" fillId="24" borderId="28" xfId="0" applyNumberFormat="1" applyFont="1" applyFill="1" applyBorder="1" applyAlignment="1" applyProtection="1">
      <alignment horizontal="right"/>
      <protection/>
    </xf>
    <xf numFmtId="186" fontId="15" fillId="29" borderId="29" xfId="0" applyNumberFormat="1" applyFont="1" applyFill="1" applyBorder="1" applyAlignment="1" applyProtection="1">
      <alignment horizontal="right"/>
      <protection/>
    </xf>
    <xf numFmtId="186" fontId="15" fillId="24" borderId="28" xfId="0" applyNumberFormat="1" applyFont="1" applyFill="1" applyBorder="1" applyAlignment="1" applyProtection="1">
      <alignment horizontal="right"/>
      <protection/>
    </xf>
    <xf numFmtId="205" fontId="15" fillId="20" borderId="29" xfId="0" applyNumberFormat="1" applyFont="1" applyFill="1" applyBorder="1" applyAlignment="1" applyProtection="1">
      <alignment horizontal="right"/>
      <protection/>
    </xf>
    <xf numFmtId="205" fontId="15" fillId="20" borderId="30" xfId="44" applyNumberFormat="1" applyFont="1" applyFill="1" applyBorder="1" applyAlignment="1" applyProtection="1">
      <alignment horizontal="right"/>
      <protection/>
    </xf>
    <xf numFmtId="205" fontId="17" fillId="27" borderId="28" xfId="71" applyNumberFormat="1" applyFont="1" applyFill="1" applyBorder="1" applyAlignment="1" applyProtection="1">
      <alignment horizontal="right"/>
      <protection/>
    </xf>
    <xf numFmtId="205" fontId="17" fillId="28" borderId="28" xfId="71" applyNumberFormat="1" applyFont="1" applyFill="1" applyBorder="1" applyAlignment="1" applyProtection="1">
      <alignment horizontal="right"/>
      <protection/>
    </xf>
    <xf numFmtId="205" fontId="17" fillId="26" borderId="28" xfId="71" applyNumberFormat="1" applyFont="1" applyFill="1" applyBorder="1" applyAlignment="1" applyProtection="1">
      <alignment horizontal="right"/>
      <protection/>
    </xf>
    <xf numFmtId="0" fontId="17" fillId="27" borderId="30" xfId="64" applyNumberFormat="1" applyFont="1" applyFill="1" applyBorder="1" applyAlignment="1" applyProtection="1">
      <alignment horizontal="center"/>
      <protection/>
    </xf>
    <xf numFmtId="186" fontId="17" fillId="27" borderId="29" xfId="71" applyNumberFormat="1" applyFont="1" applyFill="1" applyBorder="1" applyAlignment="1" applyProtection="1">
      <alignment horizontal="right"/>
      <protection/>
    </xf>
    <xf numFmtId="186" fontId="17" fillId="28" borderId="28" xfId="71" applyNumberFormat="1" applyFont="1" applyFill="1" applyBorder="1" applyAlignment="1" applyProtection="1">
      <alignment horizontal="right"/>
      <protection/>
    </xf>
    <xf numFmtId="0" fontId="17" fillId="26" borderId="30" xfId="64" applyNumberFormat="1" applyFont="1" applyFill="1" applyBorder="1" applyAlignment="1" applyProtection="1">
      <alignment horizontal="center"/>
      <protection/>
    </xf>
    <xf numFmtId="205" fontId="17" fillId="26" borderId="29" xfId="71" applyNumberFormat="1" applyFont="1" applyFill="1" applyBorder="1" applyAlignment="1" applyProtection="1">
      <alignment horizontal="right"/>
      <protection/>
    </xf>
    <xf numFmtId="205" fontId="20" fillId="20" borderId="30" xfId="71" applyNumberFormat="1" applyFont="1" applyFill="1" applyBorder="1" applyAlignment="1" applyProtection="1">
      <alignment horizontal="right"/>
      <protection hidden="1"/>
    </xf>
    <xf numFmtId="186" fontId="17" fillId="27" borderId="19" xfId="71" applyNumberFormat="1" applyFont="1" applyFill="1" applyBorder="1" applyAlignment="1" applyProtection="1">
      <alignment horizontal="right"/>
      <protection/>
    </xf>
    <xf numFmtId="186" fontId="17" fillId="28" borderId="1" xfId="71" applyNumberFormat="1" applyFont="1" applyFill="1" applyBorder="1" applyAlignment="1" applyProtection="1">
      <alignment horizontal="right"/>
      <protection/>
    </xf>
    <xf numFmtId="205" fontId="17" fillId="26" borderId="28" xfId="0" applyNumberFormat="1" applyFont="1" applyFill="1" applyBorder="1" applyAlignment="1" applyProtection="1">
      <alignment horizontal="right"/>
      <protection/>
    </xf>
    <xf numFmtId="186" fontId="17" fillId="27" borderId="29" xfId="0" applyNumberFormat="1" applyFont="1" applyFill="1" applyBorder="1" applyAlignment="1" applyProtection="1">
      <alignment horizontal="right"/>
      <protection/>
    </xf>
    <xf numFmtId="186" fontId="17" fillId="28" borderId="28" xfId="0" applyNumberFormat="1" applyFont="1" applyFill="1" applyBorder="1" applyAlignment="1" applyProtection="1">
      <alignment horizontal="right"/>
      <protection/>
    </xf>
    <xf numFmtId="205" fontId="17" fillId="27" borderId="1" xfId="44" applyNumberFormat="1" applyFont="1" applyFill="1" applyBorder="1" applyAlignment="1" applyProtection="1">
      <alignment horizontal="right"/>
      <protection/>
    </xf>
    <xf numFmtId="205" fontId="17" fillId="28" borderId="1" xfId="44" applyNumberFormat="1" applyFont="1" applyFill="1" applyBorder="1" applyAlignment="1" applyProtection="1">
      <alignment horizontal="right"/>
      <protection/>
    </xf>
    <xf numFmtId="205" fontId="17" fillId="26" borderId="1" xfId="44" applyNumberFormat="1" applyFont="1" applyFill="1" applyBorder="1" applyAlignment="1" applyProtection="1">
      <alignment horizontal="right"/>
      <protection/>
    </xf>
    <xf numFmtId="186" fontId="17" fillId="27" borderId="19" xfId="44" applyNumberFormat="1" applyFont="1" applyFill="1" applyBorder="1" applyAlignment="1" applyProtection="1">
      <alignment horizontal="right"/>
      <protection/>
    </xf>
    <xf numFmtId="186" fontId="17" fillId="28" borderId="1" xfId="44" applyNumberFormat="1" applyFont="1" applyFill="1" applyBorder="1" applyAlignment="1" applyProtection="1">
      <alignment horizontal="right"/>
      <protection/>
    </xf>
    <xf numFmtId="205" fontId="17" fillId="26" borderId="19" xfId="44" applyNumberFormat="1" applyFont="1" applyFill="1" applyBorder="1" applyAlignment="1" applyProtection="1">
      <alignment horizontal="right"/>
      <protection/>
    </xf>
    <xf numFmtId="3" fontId="17" fillId="26" borderId="30" xfId="64" applyNumberFormat="1" applyFont="1" applyFill="1" applyBorder="1" applyAlignment="1" applyProtection="1">
      <alignment horizontal="center"/>
      <protection/>
    </xf>
    <xf numFmtId="9" fontId="15" fillId="29" borderId="26" xfId="69" applyFont="1" applyFill="1" applyBorder="1" applyAlignment="1" applyProtection="1">
      <alignment/>
      <protection/>
    </xf>
    <xf numFmtId="9" fontId="15" fillId="20" borderId="26" xfId="69" applyFont="1" applyFill="1" applyBorder="1" applyAlignment="1" applyProtection="1">
      <alignment/>
      <protection/>
    </xf>
    <xf numFmtId="9" fontId="19" fillId="27" borderId="1" xfId="71" applyNumberFormat="1" applyFont="1" applyFill="1" applyBorder="1" applyAlignment="1" applyProtection="1">
      <alignment/>
      <protection/>
    </xf>
    <xf numFmtId="9" fontId="19" fillId="28" borderId="1" xfId="71" applyNumberFormat="1" applyFont="1" applyFill="1" applyBorder="1" applyAlignment="1" applyProtection="1">
      <alignment/>
      <protection/>
    </xf>
    <xf numFmtId="9" fontId="19" fillId="26" borderId="1" xfId="71" applyNumberFormat="1" applyFont="1" applyFill="1" applyBorder="1" applyAlignment="1" applyProtection="1">
      <alignment/>
      <protection/>
    </xf>
    <xf numFmtId="9" fontId="19" fillId="26" borderId="19" xfId="71" applyNumberFormat="1" applyFont="1" applyFill="1" applyBorder="1" applyAlignment="1" applyProtection="1">
      <alignment/>
      <protection/>
    </xf>
    <xf numFmtId="0" fontId="17" fillId="26" borderId="26" xfId="0" applyNumberFormat="1" applyFont="1" applyFill="1" applyBorder="1" applyAlignment="1" applyProtection="1">
      <alignment/>
      <protection/>
    </xf>
    <xf numFmtId="192" fontId="19" fillId="20" borderId="1" xfId="71" applyNumberFormat="1" applyFont="1" applyFill="1" applyBorder="1" applyAlignment="1" applyProtection="1">
      <alignment horizontal="right"/>
      <protection/>
    </xf>
    <xf numFmtId="192" fontId="15" fillId="29" borderId="26" xfId="62" applyNumberFormat="1" applyFont="1" applyFill="1" applyBorder="1" applyProtection="1">
      <alignment/>
      <protection/>
    </xf>
    <xf numFmtId="192" fontId="15" fillId="20" borderId="26" xfId="62" applyNumberFormat="1" applyFont="1" applyFill="1" applyBorder="1" applyProtection="1">
      <alignment/>
      <protection/>
    </xf>
    <xf numFmtId="192" fontId="17" fillId="28" borderId="1" xfId="71" applyNumberFormat="1" applyFont="1" applyFill="1" applyBorder="1" applyAlignment="1" applyProtection="1">
      <alignment horizontal="right"/>
      <protection/>
    </xf>
    <xf numFmtId="192" fontId="17" fillId="26" borderId="1" xfId="71" applyNumberFormat="1" applyFont="1" applyFill="1" applyBorder="1" applyAlignment="1" applyProtection="1">
      <alignment horizontal="right"/>
      <protection/>
    </xf>
    <xf numFmtId="190" fontId="17" fillId="26" borderId="1" xfId="71" applyNumberFormat="1" applyFont="1" applyFill="1" applyBorder="1" applyAlignment="1" applyProtection="1">
      <alignment/>
      <protection/>
    </xf>
    <xf numFmtId="38" fontId="21" fillId="24" borderId="0" xfId="0" applyNumberFormat="1" applyFont="1" applyFill="1" applyBorder="1" applyAlignment="1" applyProtection="1">
      <alignment/>
      <protection/>
    </xf>
    <xf numFmtId="0" fontId="25" fillId="17" borderId="32" xfId="71" applyFont="1" applyFill="1" applyBorder="1" applyAlignment="1" applyProtection="1">
      <alignment horizontal="left" wrapText="1"/>
      <protection/>
    </xf>
    <xf numFmtId="0" fontId="25" fillId="17" borderId="0" xfId="71" applyFont="1" applyFill="1" applyBorder="1" applyAlignment="1" applyProtection="1">
      <alignment horizontal="left" wrapText="1"/>
      <protection/>
    </xf>
  </cellXfs>
  <cellStyles count="63">
    <cellStyle name="Normal" xfId="0"/>
    <cellStyle name="%" xfId="15"/>
    <cellStyle name="******************************************"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_100331 KPN Q1 2010 Factsheets"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09.01.26 KPN Q4 2008 Factsheets Internal final" xfId="60"/>
    <cellStyle name="Normal_100331 KPN Q1 2010 Factsheets" xfId="61"/>
    <cellStyle name="Normal_Book1" xfId="62"/>
    <cellStyle name="Normal_Book2" xfId="63"/>
    <cellStyle name="Normal_Book3" xfId="64"/>
    <cellStyle name="Normal_Sheet1" xfId="65"/>
    <cellStyle name="Normal_W&amp;O KPI's" xfId="66"/>
    <cellStyle name="Note" xfId="67"/>
    <cellStyle name="Output" xfId="68"/>
    <cellStyle name="Percent" xfId="69"/>
    <cellStyle name="Standaard_Bijlage1_1" xfId="70"/>
    <cellStyle name="Standaard_KPN (Qs 2000 and 2001) (2002-03-14)" xfId="71"/>
    <cellStyle name="Standaard_New KPN Tariffs (Jul-Aug-Sep 2002)" xfId="72"/>
    <cellStyle name="Standaard_Schulden per 1 juli" xfId="73"/>
    <cellStyle name="Title" xfId="74"/>
    <cellStyle name="Total" xfId="75"/>
    <cellStyle name="Warning Text" xfId="76"/>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xdr:row>
      <xdr:rowOff>95250</xdr:rowOff>
    </xdr:from>
    <xdr:to>
      <xdr:col>7</xdr:col>
      <xdr:colOff>85725</xdr:colOff>
      <xdr:row>8</xdr:row>
      <xdr:rowOff>152400</xdr:rowOff>
    </xdr:to>
    <xdr:pic>
      <xdr:nvPicPr>
        <xdr:cNvPr id="1" name="Picture 1"/>
        <xdr:cNvPicPr preferRelativeResize="1">
          <a:picLocks noChangeAspect="1"/>
        </xdr:cNvPicPr>
      </xdr:nvPicPr>
      <xdr:blipFill>
        <a:blip r:embed="rId1"/>
        <a:srcRect l="17726" t="25105" r="17520" b="36959"/>
        <a:stretch>
          <a:fillRect/>
        </a:stretch>
      </xdr:blipFill>
      <xdr:spPr>
        <a:xfrm>
          <a:off x="180975" y="561975"/>
          <a:ext cx="2019300" cy="866775"/>
        </a:xfrm>
        <a:prstGeom prst="rect">
          <a:avLst/>
        </a:prstGeom>
        <a:noFill/>
        <a:ln w="9525" cmpd="sng">
          <a:noFill/>
        </a:ln>
      </xdr:spPr>
    </xdr:pic>
    <xdr:clientData/>
  </xdr:twoCellAnchor>
  <xdr:twoCellAnchor>
    <xdr:from>
      <xdr:col>1</xdr:col>
      <xdr:colOff>9525</xdr:colOff>
      <xdr:row>39</xdr:row>
      <xdr:rowOff>19050</xdr:rowOff>
    </xdr:from>
    <xdr:to>
      <xdr:col>16</xdr:col>
      <xdr:colOff>38100</xdr:colOff>
      <xdr:row>50</xdr:row>
      <xdr:rowOff>9525</xdr:rowOff>
    </xdr:to>
    <xdr:sp>
      <xdr:nvSpPr>
        <xdr:cNvPr id="2" name="Rectangle 113"/>
        <xdr:cNvSpPr>
          <a:spLocks/>
        </xdr:cNvSpPr>
      </xdr:nvSpPr>
      <xdr:spPr>
        <a:xfrm>
          <a:off x="95250" y="6572250"/>
          <a:ext cx="7458075" cy="1771650"/>
        </a:xfrm>
        <a:prstGeom prst="rect">
          <a:avLst/>
        </a:prstGeom>
        <a:solidFill>
          <a:srgbClr val="FFFFFF"/>
        </a:solidFill>
        <a:ln w="9525" cmpd="sng">
          <a:noFill/>
        </a:ln>
      </xdr:spPr>
      <xdr:txBody>
        <a:bodyPr vertOverflow="clip" wrap="square"/>
        <a:p>
          <a:pPr algn="l">
            <a:defRPr/>
          </a:pPr>
          <a:r>
            <a:rPr lang="en-US" cap="none" sz="900" b="1" i="0" u="none" baseline="0"/>
            <a:t>Safe harbor</a:t>
          </a:r>
          <a:r>
            <a:rPr lang="en-US" cap="none" sz="900" b="0" i="0" u="none" baseline="0"/>
            <a:t>
</a:t>
          </a:r>
          <a:r>
            <a:rPr lang="en-US" cap="none" sz="900" b="0" i="1" u="none" baseline="0"/>
            <a:t>Non-GAAP measures and management estimates</a:t>
          </a:r>
          <a:r>
            <a:rPr lang="en-US" cap="none" sz="900" b="0" i="0" u="none" baseline="0"/>
            <a:t> 
This financial report contains a number of non-GAAP figures, such EBITDA and free cash flow. These non-GAAP figures should not be viewed as a substitute for KPN’s GAAP figures. KPN defines EBITDA as operating result before depreciation and impairments of PP&amp;E and amortization and impairments of intangible assets. Note that KPN’s definition of EBITDA deviates from the literal definition of earnings before interest, taxes, depreciation and amortization and should not be considered in isolation or as a substitute for analyses of the results as reported under IFRS. In the net debt/EBITDA ratio, KPN defines EBITDA as a 12 month rolling average excluding book gains, release of pension provisions and restructuring costs, when over EUR 20m. Free cash flow is defined as cash flow from operating activities plus proceeds from real estate, minus capital expenditures (Capex), being expenditures on PP&amp;E and software and excluding tax recapture regarding E-Plus. The term service revenues refers to wireless service revenues. All market share information in this financial report is based on management estimates based on externally available information, unless indicated otherwise.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kpn.com" TargetMode="External" /><Relationship Id="rId2" Type="http://schemas.openxmlformats.org/officeDocument/2006/relationships/hyperlink" Target="http://www.kpn.com/i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52"/>
  <sheetViews>
    <sheetView tabSelected="1" view="pageBreakPreview" zoomScale="85" zoomScaleSheetLayoutView="85" zoomScalePageLayoutView="0" workbookViewId="0" topLeftCell="A1">
      <selection activeCell="A1" sqref="A1"/>
    </sheetView>
  </sheetViews>
  <sheetFormatPr defaultColWidth="9.140625" defaultRowHeight="12.75"/>
  <cols>
    <col min="1" max="1" width="1.28515625" style="27" customWidth="1"/>
    <col min="2" max="2" width="0.85546875" style="27" customWidth="1"/>
    <col min="3" max="3" width="1.7109375" style="27" customWidth="1"/>
    <col min="4" max="4" width="0.85546875" style="27" customWidth="1"/>
    <col min="5" max="16" width="9.00390625" style="27" customWidth="1"/>
    <col min="17" max="17" width="0.85546875" style="27" customWidth="1"/>
    <col min="18" max="18" width="1.28515625" style="27" customWidth="1"/>
    <col min="19" max="16384" width="9.140625" style="27" customWidth="1"/>
  </cols>
  <sheetData>
    <row r="1" spans="1:18" ht="8.25" customHeight="1">
      <c r="A1" s="3"/>
      <c r="B1" s="4"/>
      <c r="C1" s="5"/>
      <c r="D1" s="5"/>
      <c r="E1" s="5"/>
      <c r="F1" s="5"/>
      <c r="G1" s="5"/>
      <c r="H1" s="5"/>
      <c r="I1" s="5"/>
      <c r="J1" s="5"/>
      <c r="K1" s="4"/>
      <c r="L1" s="6"/>
      <c r="M1" s="6"/>
      <c r="N1" s="6"/>
      <c r="O1" s="7"/>
      <c r="P1" s="5"/>
      <c r="Q1" s="4"/>
      <c r="R1" s="3"/>
    </row>
    <row r="2" spans="1:18" ht="15.75">
      <c r="A2" s="8"/>
      <c r="B2" s="2"/>
      <c r="C2" s="2"/>
      <c r="D2" s="2"/>
      <c r="E2" s="2"/>
      <c r="F2" s="2"/>
      <c r="G2" s="2"/>
      <c r="H2" s="2"/>
      <c r="I2" s="2"/>
      <c r="J2" s="2"/>
      <c r="K2" s="2"/>
      <c r="L2" s="2"/>
      <c r="M2" s="2"/>
      <c r="N2" s="2"/>
      <c r="O2" s="2"/>
      <c r="P2" s="2"/>
      <c r="Q2" s="2"/>
      <c r="R2" s="8"/>
    </row>
    <row r="3" spans="1:18" ht="12.75">
      <c r="A3" s="3"/>
      <c r="B3" s="2"/>
      <c r="C3" s="2"/>
      <c r="D3" s="2"/>
      <c r="E3" s="2"/>
      <c r="F3" s="2"/>
      <c r="G3" s="2"/>
      <c r="H3" s="2"/>
      <c r="I3" s="2"/>
      <c r="J3" s="9"/>
      <c r="K3" s="2"/>
      <c r="L3" s="2"/>
      <c r="M3" s="2"/>
      <c r="N3" s="2"/>
      <c r="O3" s="2"/>
      <c r="P3" s="2"/>
      <c r="Q3" s="2"/>
      <c r="R3" s="3"/>
    </row>
    <row r="4" spans="1:18" ht="12.75">
      <c r="A4" s="3"/>
      <c r="B4" s="2"/>
      <c r="C4" s="2"/>
      <c r="D4" s="2"/>
      <c r="E4" s="2"/>
      <c r="F4" s="2"/>
      <c r="G4" s="2"/>
      <c r="H4" s="2"/>
      <c r="I4" s="2"/>
      <c r="J4" s="2"/>
      <c r="K4" s="2"/>
      <c r="L4" s="2"/>
      <c r="M4" s="2"/>
      <c r="N4" s="2"/>
      <c r="O4" s="2"/>
      <c r="P4" s="2"/>
      <c r="Q4" s="2"/>
      <c r="R4" s="3"/>
    </row>
    <row r="5" spans="1:18" ht="12.75">
      <c r="A5" s="3"/>
      <c r="B5" s="2"/>
      <c r="C5" s="2"/>
      <c r="D5" s="2"/>
      <c r="E5" s="2"/>
      <c r="F5" s="2"/>
      <c r="G5" s="2"/>
      <c r="H5" s="2"/>
      <c r="I5" s="2"/>
      <c r="J5" s="2"/>
      <c r="K5" s="2"/>
      <c r="L5" s="2"/>
      <c r="M5" s="2"/>
      <c r="N5" s="2"/>
      <c r="O5" s="2"/>
      <c r="P5" s="2"/>
      <c r="Q5" s="2"/>
      <c r="R5" s="3"/>
    </row>
    <row r="6" spans="1:18" ht="12.75">
      <c r="A6" s="3"/>
      <c r="B6" s="2"/>
      <c r="C6" s="2"/>
      <c r="D6" s="2"/>
      <c r="E6" s="2"/>
      <c r="F6" s="2"/>
      <c r="G6" s="2"/>
      <c r="H6" s="2"/>
      <c r="I6" s="2"/>
      <c r="J6" s="2"/>
      <c r="K6" s="2"/>
      <c r="L6" s="2"/>
      <c r="M6" s="2"/>
      <c r="N6" s="2"/>
      <c r="O6" s="2"/>
      <c r="P6" s="2"/>
      <c r="Q6" s="2"/>
      <c r="R6" s="3"/>
    </row>
    <row r="7" spans="1:18" ht="12.75">
      <c r="A7" s="3"/>
      <c r="B7" s="2"/>
      <c r="C7" s="2"/>
      <c r="D7" s="2"/>
      <c r="E7" s="2"/>
      <c r="F7" s="2"/>
      <c r="G7" s="2"/>
      <c r="H7" s="2"/>
      <c r="I7" s="2"/>
      <c r="J7" s="2"/>
      <c r="K7" s="2"/>
      <c r="L7" s="2"/>
      <c r="M7" s="2"/>
      <c r="N7" s="2"/>
      <c r="O7" s="2"/>
      <c r="P7" s="2"/>
      <c r="Q7" s="2"/>
      <c r="R7" s="3"/>
    </row>
    <row r="8" spans="1:18" ht="12.75">
      <c r="A8" s="3"/>
      <c r="B8" s="2"/>
      <c r="C8" s="2"/>
      <c r="D8" s="2"/>
      <c r="E8" s="2"/>
      <c r="F8" s="2"/>
      <c r="G8" s="2"/>
      <c r="H8" s="2"/>
      <c r="I8" s="2"/>
      <c r="J8" s="2"/>
      <c r="K8" s="2"/>
      <c r="L8" s="2"/>
      <c r="M8" s="2"/>
      <c r="N8" s="2"/>
      <c r="O8" s="2"/>
      <c r="P8" s="2"/>
      <c r="Q8" s="2"/>
      <c r="R8" s="3"/>
    </row>
    <row r="9" spans="1:18" ht="12.75">
      <c r="A9" s="3"/>
      <c r="B9" s="2"/>
      <c r="C9" s="2"/>
      <c r="D9" s="2"/>
      <c r="E9" s="2"/>
      <c r="F9" s="2"/>
      <c r="G9" s="2"/>
      <c r="H9" s="2"/>
      <c r="I9" s="2"/>
      <c r="J9" s="2"/>
      <c r="K9" s="2"/>
      <c r="L9" s="2"/>
      <c r="M9" s="2"/>
      <c r="N9" s="2"/>
      <c r="O9" s="2"/>
      <c r="P9" s="2"/>
      <c r="Q9" s="2"/>
      <c r="R9" s="3"/>
    </row>
    <row r="10" spans="1:18" ht="23.25">
      <c r="A10" s="3"/>
      <c r="B10" s="2"/>
      <c r="C10" s="10" t="s">
        <v>591</v>
      </c>
      <c r="D10" s="2"/>
      <c r="E10" s="2"/>
      <c r="F10" s="2"/>
      <c r="G10" s="2"/>
      <c r="H10" s="2"/>
      <c r="I10" s="2"/>
      <c r="J10" s="2"/>
      <c r="K10" s="2"/>
      <c r="L10" s="2"/>
      <c r="M10" s="2"/>
      <c r="N10" s="10"/>
      <c r="O10" s="2"/>
      <c r="P10" s="2"/>
      <c r="Q10" s="2"/>
      <c r="R10" s="3"/>
    </row>
    <row r="11" spans="1:18" ht="12.75">
      <c r="A11" s="3"/>
      <c r="B11" s="2"/>
      <c r="C11" s="25" t="s">
        <v>493</v>
      </c>
      <c r="D11" s="2"/>
      <c r="E11" s="2"/>
      <c r="F11" s="2"/>
      <c r="G11" s="2"/>
      <c r="H11" s="2"/>
      <c r="I11" s="2"/>
      <c r="J11" s="2"/>
      <c r="K11" s="2"/>
      <c r="L11" s="2"/>
      <c r="M11" s="2"/>
      <c r="N11" s="2"/>
      <c r="O11" s="2"/>
      <c r="P11" s="2"/>
      <c r="Q11" s="2"/>
      <c r="R11" s="3"/>
    </row>
    <row r="12" spans="1:18" ht="15">
      <c r="A12" s="3"/>
      <c r="B12" s="2"/>
      <c r="C12" s="26"/>
      <c r="D12" s="2"/>
      <c r="E12" s="2"/>
      <c r="F12" s="2"/>
      <c r="G12" s="2"/>
      <c r="H12" s="2"/>
      <c r="I12" s="2"/>
      <c r="J12" s="2"/>
      <c r="K12" s="2"/>
      <c r="L12" s="2"/>
      <c r="M12" s="2"/>
      <c r="N12" s="2"/>
      <c r="O12" s="2"/>
      <c r="P12" s="2"/>
      <c r="Q12" s="2"/>
      <c r="R12" s="3"/>
    </row>
    <row r="13" spans="1:18" ht="12.75">
      <c r="A13" s="3"/>
      <c r="B13" s="2"/>
      <c r="C13" s="2"/>
      <c r="D13" s="2"/>
      <c r="E13" s="2"/>
      <c r="F13" s="2"/>
      <c r="G13" s="2"/>
      <c r="H13" s="2"/>
      <c r="I13" s="2"/>
      <c r="J13" s="2"/>
      <c r="K13" s="2"/>
      <c r="L13" s="2"/>
      <c r="M13" s="2"/>
      <c r="N13" s="2"/>
      <c r="O13" s="2"/>
      <c r="P13" s="2"/>
      <c r="Q13" s="2"/>
      <c r="R13" s="3"/>
    </row>
    <row r="14" spans="1:18" ht="14.25">
      <c r="A14" s="3"/>
      <c r="B14" s="2"/>
      <c r="C14" s="11" t="s">
        <v>30</v>
      </c>
      <c r="D14" s="2"/>
      <c r="E14" s="2"/>
      <c r="F14" s="2"/>
      <c r="G14" s="2"/>
      <c r="H14" s="2"/>
      <c r="I14" s="2"/>
      <c r="J14" s="2"/>
      <c r="K14" s="2"/>
      <c r="L14" s="2"/>
      <c r="M14" s="2"/>
      <c r="N14" s="2"/>
      <c r="O14" s="2"/>
      <c r="P14" s="2"/>
      <c r="Q14" s="2"/>
      <c r="R14" s="3"/>
    </row>
    <row r="15" spans="1:18" ht="12.75">
      <c r="A15" s="3"/>
      <c r="B15" s="2"/>
      <c r="C15" s="12" t="s">
        <v>31</v>
      </c>
      <c r="D15" s="12"/>
      <c r="E15" s="12" t="s">
        <v>32</v>
      </c>
      <c r="F15" s="2"/>
      <c r="G15" s="2"/>
      <c r="H15" s="2"/>
      <c r="I15" s="2"/>
      <c r="J15" s="2"/>
      <c r="K15" s="2"/>
      <c r="L15" s="2"/>
      <c r="M15" s="2"/>
      <c r="N15" s="2"/>
      <c r="O15" s="2"/>
      <c r="P15" s="2"/>
      <c r="Q15" s="2"/>
      <c r="R15" s="3"/>
    </row>
    <row r="16" spans="1:18" ht="12.75">
      <c r="A16" s="3"/>
      <c r="B16" s="2"/>
      <c r="C16" s="12" t="s">
        <v>31</v>
      </c>
      <c r="D16" s="12"/>
      <c r="E16" s="12" t="s">
        <v>33</v>
      </c>
      <c r="F16" s="2"/>
      <c r="G16" s="2"/>
      <c r="H16" s="2"/>
      <c r="I16" s="2"/>
      <c r="J16" s="2"/>
      <c r="K16" s="2"/>
      <c r="L16" s="2"/>
      <c r="M16" s="2"/>
      <c r="N16" s="2"/>
      <c r="O16" s="2"/>
      <c r="P16" s="2"/>
      <c r="Q16" s="2"/>
      <c r="R16" s="3"/>
    </row>
    <row r="17" spans="1:18" ht="12.75">
      <c r="A17" s="3"/>
      <c r="B17" s="2"/>
      <c r="C17" s="12" t="s">
        <v>31</v>
      </c>
      <c r="D17" s="12"/>
      <c r="E17" s="12" t="s">
        <v>34</v>
      </c>
      <c r="F17" s="2"/>
      <c r="G17" s="2"/>
      <c r="H17" s="2"/>
      <c r="I17" s="2"/>
      <c r="J17" s="2"/>
      <c r="K17" s="2"/>
      <c r="L17" s="2"/>
      <c r="M17" s="2"/>
      <c r="N17" s="2"/>
      <c r="O17" s="2"/>
      <c r="P17" s="2"/>
      <c r="Q17" s="2"/>
      <c r="R17" s="3"/>
    </row>
    <row r="18" spans="1:18" ht="12.75">
      <c r="A18" s="3"/>
      <c r="B18" s="2"/>
      <c r="C18" s="12" t="s">
        <v>31</v>
      </c>
      <c r="D18" s="12"/>
      <c r="E18" s="12" t="s">
        <v>35</v>
      </c>
      <c r="F18" s="12"/>
      <c r="G18" s="2"/>
      <c r="H18" s="2"/>
      <c r="I18" s="2"/>
      <c r="J18" s="2"/>
      <c r="K18" s="2"/>
      <c r="L18" s="2"/>
      <c r="M18" s="2"/>
      <c r="N18" s="2"/>
      <c r="O18" s="2"/>
      <c r="P18" s="2"/>
      <c r="Q18" s="2"/>
      <c r="R18" s="3"/>
    </row>
    <row r="19" spans="1:18" ht="12.75">
      <c r="A19" s="3"/>
      <c r="B19" s="2"/>
      <c r="C19" s="12" t="s">
        <v>31</v>
      </c>
      <c r="D19" s="28"/>
      <c r="E19" s="28" t="s">
        <v>416</v>
      </c>
      <c r="F19" s="28"/>
      <c r="G19" s="28"/>
      <c r="H19" s="2"/>
      <c r="I19" s="2"/>
      <c r="J19" s="2"/>
      <c r="K19" s="2"/>
      <c r="L19" s="2"/>
      <c r="M19" s="2"/>
      <c r="N19" s="2"/>
      <c r="O19" s="2"/>
      <c r="P19" s="2"/>
      <c r="Q19" s="2"/>
      <c r="R19" s="3"/>
    </row>
    <row r="20" spans="1:18" ht="14.25">
      <c r="A20" s="13"/>
      <c r="B20" s="2"/>
      <c r="C20" s="12" t="s">
        <v>31</v>
      </c>
      <c r="D20" s="12"/>
      <c r="E20" s="12" t="s">
        <v>36</v>
      </c>
      <c r="F20" s="12"/>
      <c r="G20" s="2"/>
      <c r="H20" s="2"/>
      <c r="I20" s="2"/>
      <c r="J20" s="2"/>
      <c r="K20" s="2"/>
      <c r="L20" s="2"/>
      <c r="M20" s="2"/>
      <c r="N20" s="2"/>
      <c r="O20" s="2"/>
      <c r="P20" s="2"/>
      <c r="Q20" s="2"/>
      <c r="R20" s="13"/>
    </row>
    <row r="21" spans="1:18" ht="12.75">
      <c r="A21" s="3"/>
      <c r="B21" s="2"/>
      <c r="C21" s="12" t="s">
        <v>31</v>
      </c>
      <c r="D21" s="12"/>
      <c r="E21" s="12" t="s">
        <v>37</v>
      </c>
      <c r="F21" s="12"/>
      <c r="G21" s="2"/>
      <c r="H21" s="2"/>
      <c r="I21" s="2"/>
      <c r="J21" s="2"/>
      <c r="K21" s="2"/>
      <c r="L21" s="2"/>
      <c r="M21" s="2"/>
      <c r="N21" s="2"/>
      <c r="O21" s="2"/>
      <c r="P21" s="2"/>
      <c r="Q21" s="2"/>
      <c r="R21" s="3"/>
    </row>
    <row r="22" spans="1:18" ht="12.75">
      <c r="A22" s="3"/>
      <c r="B22" s="2"/>
      <c r="C22" s="12" t="s">
        <v>31</v>
      </c>
      <c r="D22" s="12"/>
      <c r="E22" s="12" t="s">
        <v>38</v>
      </c>
      <c r="F22" s="12"/>
      <c r="G22" s="2"/>
      <c r="H22" s="2"/>
      <c r="I22" s="2"/>
      <c r="J22" s="2"/>
      <c r="K22" s="2"/>
      <c r="L22" s="2"/>
      <c r="M22" s="2"/>
      <c r="N22" s="2"/>
      <c r="O22" s="2"/>
      <c r="P22" s="2"/>
      <c r="Q22" s="2"/>
      <c r="R22" s="3"/>
    </row>
    <row r="23" spans="1:18" ht="14.25">
      <c r="A23" s="13"/>
      <c r="B23" s="2"/>
      <c r="C23" s="12" t="s">
        <v>31</v>
      </c>
      <c r="D23" s="12"/>
      <c r="E23" s="12" t="s">
        <v>585</v>
      </c>
      <c r="F23" s="12"/>
      <c r="G23" s="2"/>
      <c r="H23" s="2"/>
      <c r="I23" s="2"/>
      <c r="J23" s="2"/>
      <c r="K23" s="2"/>
      <c r="L23" s="2"/>
      <c r="M23" s="2"/>
      <c r="N23" s="2"/>
      <c r="O23" s="2"/>
      <c r="P23" s="2"/>
      <c r="Q23" s="2"/>
      <c r="R23" s="13"/>
    </row>
    <row r="24" spans="1:18" ht="14.25">
      <c r="A24" s="13"/>
      <c r="B24" s="2"/>
      <c r="C24" s="12" t="s">
        <v>31</v>
      </c>
      <c r="D24" s="12"/>
      <c r="E24" s="12" t="s">
        <v>126</v>
      </c>
      <c r="F24" s="12"/>
      <c r="G24" s="2"/>
      <c r="H24" s="2"/>
      <c r="I24" s="2"/>
      <c r="J24" s="2"/>
      <c r="K24" s="2"/>
      <c r="L24" s="2"/>
      <c r="M24" s="2"/>
      <c r="N24" s="2"/>
      <c r="O24" s="2"/>
      <c r="P24" s="2"/>
      <c r="Q24" s="2"/>
      <c r="R24" s="13"/>
    </row>
    <row r="25" spans="1:18" ht="12.75">
      <c r="A25" s="3"/>
      <c r="B25" s="2"/>
      <c r="C25" s="12" t="s">
        <v>31</v>
      </c>
      <c r="D25" s="12"/>
      <c r="E25" s="12" t="s">
        <v>328</v>
      </c>
      <c r="F25" s="12"/>
      <c r="G25" s="2"/>
      <c r="H25" s="2"/>
      <c r="I25" s="2"/>
      <c r="J25" s="2"/>
      <c r="K25" s="2"/>
      <c r="L25" s="2"/>
      <c r="M25" s="2"/>
      <c r="N25" s="2"/>
      <c r="O25" s="2"/>
      <c r="P25" s="2"/>
      <c r="Q25" s="2"/>
      <c r="R25" s="3"/>
    </row>
    <row r="26" spans="1:18" ht="12.75">
      <c r="A26" s="3"/>
      <c r="B26" s="2"/>
      <c r="C26" s="12" t="s">
        <v>31</v>
      </c>
      <c r="D26" s="12"/>
      <c r="E26" s="12" t="s">
        <v>296</v>
      </c>
      <c r="F26" s="12"/>
      <c r="G26" s="2"/>
      <c r="H26" s="2"/>
      <c r="I26" s="2"/>
      <c r="J26" s="2"/>
      <c r="K26" s="2"/>
      <c r="L26" s="2"/>
      <c r="M26" s="2"/>
      <c r="N26" s="2"/>
      <c r="O26" s="2"/>
      <c r="P26" s="2"/>
      <c r="Q26" s="2"/>
      <c r="R26" s="3"/>
    </row>
    <row r="27" spans="1:18" ht="12.75">
      <c r="A27" s="3"/>
      <c r="B27" s="2"/>
      <c r="C27" s="12" t="s">
        <v>31</v>
      </c>
      <c r="D27" s="12"/>
      <c r="E27" s="12" t="s">
        <v>297</v>
      </c>
      <c r="F27" s="12"/>
      <c r="G27" s="2"/>
      <c r="H27" s="2"/>
      <c r="I27" s="2"/>
      <c r="J27" s="2"/>
      <c r="K27" s="2"/>
      <c r="L27" s="2"/>
      <c r="M27" s="2"/>
      <c r="N27" s="2"/>
      <c r="O27" s="2"/>
      <c r="P27" s="2"/>
      <c r="Q27" s="2"/>
      <c r="R27" s="3"/>
    </row>
    <row r="28" spans="1:18" ht="12.75">
      <c r="A28" s="3"/>
      <c r="B28" s="2"/>
      <c r="C28" s="12" t="s">
        <v>31</v>
      </c>
      <c r="D28" s="12"/>
      <c r="E28" s="12" t="s">
        <v>441</v>
      </c>
      <c r="F28" s="12"/>
      <c r="G28" s="2"/>
      <c r="H28" s="2"/>
      <c r="I28" s="2"/>
      <c r="J28" s="2"/>
      <c r="K28" s="2"/>
      <c r="L28" s="2"/>
      <c r="M28" s="2"/>
      <c r="N28" s="2"/>
      <c r="O28" s="2"/>
      <c r="P28" s="2"/>
      <c r="Q28" s="2"/>
      <c r="R28" s="3"/>
    </row>
    <row r="29" spans="1:18" ht="12.75">
      <c r="A29" s="3"/>
      <c r="B29" s="2"/>
      <c r="C29" s="12" t="s">
        <v>31</v>
      </c>
      <c r="D29" s="12"/>
      <c r="E29" s="12" t="s">
        <v>442</v>
      </c>
      <c r="F29" s="12"/>
      <c r="G29" s="2"/>
      <c r="H29" s="2"/>
      <c r="I29" s="2"/>
      <c r="J29" s="2"/>
      <c r="K29" s="2"/>
      <c r="L29" s="2"/>
      <c r="M29" s="2"/>
      <c r="N29" s="2"/>
      <c r="O29" s="2"/>
      <c r="P29" s="2"/>
      <c r="Q29" s="2"/>
      <c r="R29" s="3"/>
    </row>
    <row r="30" spans="1:18" ht="12.75">
      <c r="A30" s="3"/>
      <c r="B30" s="2"/>
      <c r="C30" s="12" t="s">
        <v>31</v>
      </c>
      <c r="D30" s="12"/>
      <c r="E30" s="12" t="s">
        <v>443</v>
      </c>
      <c r="F30" s="12"/>
      <c r="G30" s="2"/>
      <c r="H30" s="2"/>
      <c r="I30" s="2"/>
      <c r="J30" s="2"/>
      <c r="K30" s="2"/>
      <c r="L30" s="2"/>
      <c r="M30" s="2"/>
      <c r="N30" s="2"/>
      <c r="O30" s="2"/>
      <c r="P30" s="2"/>
      <c r="Q30" s="2"/>
      <c r="R30" s="3"/>
    </row>
    <row r="31" spans="1:18" ht="12.75">
      <c r="A31" s="3"/>
      <c r="B31" s="2"/>
      <c r="C31" s="2"/>
      <c r="D31" s="2"/>
      <c r="E31" s="2"/>
      <c r="F31" s="2"/>
      <c r="G31" s="2"/>
      <c r="H31" s="2"/>
      <c r="I31" s="2"/>
      <c r="J31" s="2"/>
      <c r="K31" s="2"/>
      <c r="L31" s="2"/>
      <c r="M31" s="2"/>
      <c r="N31" s="2"/>
      <c r="O31" s="2"/>
      <c r="P31" s="2"/>
      <c r="Q31" s="2"/>
      <c r="R31" s="3"/>
    </row>
    <row r="32" spans="1:18" ht="12.75">
      <c r="A32" s="3"/>
      <c r="B32" s="2"/>
      <c r="C32" s="2"/>
      <c r="D32" s="2"/>
      <c r="E32" s="2"/>
      <c r="F32" s="2"/>
      <c r="G32" s="2"/>
      <c r="H32" s="2"/>
      <c r="I32" s="2"/>
      <c r="J32" s="2"/>
      <c r="K32" s="2"/>
      <c r="L32" s="2"/>
      <c r="M32" s="2"/>
      <c r="N32" s="2"/>
      <c r="O32" s="2"/>
      <c r="P32" s="2"/>
      <c r="Q32" s="2"/>
      <c r="R32" s="3"/>
    </row>
    <row r="33" spans="1:18" ht="12.75">
      <c r="A33" s="3"/>
      <c r="B33" s="2"/>
      <c r="C33" s="31" t="s">
        <v>39</v>
      </c>
      <c r="D33" s="32"/>
      <c r="E33" s="14"/>
      <c r="F33" s="14"/>
      <c r="G33" s="2"/>
      <c r="H33" s="2"/>
      <c r="I33" s="2"/>
      <c r="J33" s="2"/>
      <c r="K33" s="2"/>
      <c r="L33" s="2"/>
      <c r="M33" s="2"/>
      <c r="N33" s="2"/>
      <c r="O33" s="2"/>
      <c r="P33" s="2"/>
      <c r="Q33" s="2"/>
      <c r="R33" s="3"/>
    </row>
    <row r="34" spans="1:18" ht="12.75">
      <c r="A34" s="3"/>
      <c r="B34" s="2"/>
      <c r="C34" s="33" t="s">
        <v>40</v>
      </c>
      <c r="D34" s="32"/>
      <c r="E34" s="14"/>
      <c r="F34" s="14"/>
      <c r="G34" s="2"/>
      <c r="H34" s="2"/>
      <c r="I34" s="2"/>
      <c r="J34" s="2"/>
      <c r="K34" s="2"/>
      <c r="L34" s="2"/>
      <c r="M34" s="2"/>
      <c r="N34" s="2"/>
      <c r="O34" s="2"/>
      <c r="P34" s="2"/>
      <c r="Q34" s="2"/>
      <c r="R34" s="3"/>
    </row>
    <row r="35" spans="1:18" ht="12.75">
      <c r="A35" s="3"/>
      <c r="B35" s="2"/>
      <c r="C35" s="33" t="s">
        <v>41</v>
      </c>
      <c r="D35" s="33"/>
      <c r="E35" s="14"/>
      <c r="F35" s="33" t="s">
        <v>42</v>
      </c>
      <c r="G35" s="34"/>
      <c r="H35" s="2"/>
      <c r="I35" s="2"/>
      <c r="J35" s="2"/>
      <c r="K35" s="2"/>
      <c r="L35" s="2"/>
      <c r="M35" s="2"/>
      <c r="N35" s="2"/>
      <c r="O35" s="2"/>
      <c r="P35" s="2"/>
      <c r="Q35" s="2"/>
      <c r="R35" s="3"/>
    </row>
    <row r="36" spans="1:18" ht="12.75">
      <c r="A36" s="3"/>
      <c r="B36" s="2"/>
      <c r="C36" s="33" t="s">
        <v>43</v>
      </c>
      <c r="D36" s="33"/>
      <c r="E36" s="14"/>
      <c r="F36" s="33" t="s">
        <v>44</v>
      </c>
      <c r="G36" s="34"/>
      <c r="H36" s="2"/>
      <c r="I36" s="2"/>
      <c r="J36" s="2"/>
      <c r="K36" s="2"/>
      <c r="L36" s="2"/>
      <c r="M36" s="2"/>
      <c r="N36" s="2"/>
      <c r="O36" s="2"/>
      <c r="P36" s="2"/>
      <c r="Q36" s="2"/>
      <c r="R36" s="3"/>
    </row>
    <row r="37" spans="1:18" ht="12.75">
      <c r="A37" s="3"/>
      <c r="B37" s="2"/>
      <c r="C37" s="194" t="s">
        <v>312</v>
      </c>
      <c r="D37" s="32"/>
      <c r="E37" s="14"/>
      <c r="F37" s="14"/>
      <c r="G37" s="2"/>
      <c r="H37" s="2"/>
      <c r="I37" s="2"/>
      <c r="J37" s="2"/>
      <c r="K37" s="2"/>
      <c r="L37" s="2"/>
      <c r="M37" s="2"/>
      <c r="N37" s="2"/>
      <c r="O37" s="2"/>
      <c r="P37" s="2"/>
      <c r="Q37" s="2"/>
      <c r="R37" s="3"/>
    </row>
    <row r="38" spans="1:18" ht="14.25">
      <c r="A38" s="13"/>
      <c r="B38" s="2"/>
      <c r="C38" s="201" t="s">
        <v>45</v>
      </c>
      <c r="D38" s="32"/>
      <c r="E38" s="14"/>
      <c r="F38" s="14"/>
      <c r="G38" s="2"/>
      <c r="H38" s="2"/>
      <c r="I38" s="2"/>
      <c r="J38" s="2"/>
      <c r="K38" s="2"/>
      <c r="L38" s="2"/>
      <c r="M38" s="2"/>
      <c r="N38" s="2"/>
      <c r="O38" s="2"/>
      <c r="P38" s="2"/>
      <c r="Q38" s="2"/>
      <c r="R38" s="13"/>
    </row>
    <row r="39" spans="1:18" ht="12.75">
      <c r="A39" s="3"/>
      <c r="B39" s="2"/>
      <c r="C39" s="2"/>
      <c r="D39" s="2"/>
      <c r="E39" s="2"/>
      <c r="F39" s="2"/>
      <c r="G39" s="2"/>
      <c r="H39" s="2"/>
      <c r="I39" s="2"/>
      <c r="J39" s="2"/>
      <c r="K39" s="2"/>
      <c r="L39" s="2"/>
      <c r="M39" s="2"/>
      <c r="N39" s="2"/>
      <c r="O39" s="2"/>
      <c r="P39" s="2"/>
      <c r="Q39" s="2"/>
      <c r="R39" s="3"/>
    </row>
    <row r="40" spans="1:18" ht="12.75">
      <c r="A40" s="3"/>
      <c r="B40" s="2"/>
      <c r="C40" s="2"/>
      <c r="D40" s="2"/>
      <c r="E40" s="2"/>
      <c r="F40" s="2"/>
      <c r="G40" s="2"/>
      <c r="H40" s="2"/>
      <c r="I40" s="2"/>
      <c r="J40" s="2"/>
      <c r="K40" s="2"/>
      <c r="L40" s="2"/>
      <c r="M40" s="2"/>
      <c r="N40" s="2"/>
      <c r="O40" s="2"/>
      <c r="P40" s="2"/>
      <c r="Q40" s="2"/>
      <c r="R40" s="3"/>
    </row>
    <row r="41" spans="1:18" ht="12.75">
      <c r="A41" s="3"/>
      <c r="B41" s="2"/>
      <c r="C41" s="1334"/>
      <c r="D41" s="2"/>
      <c r="E41" s="2"/>
      <c r="F41" s="2"/>
      <c r="G41" s="2"/>
      <c r="H41" s="2"/>
      <c r="I41" s="2"/>
      <c r="J41" s="2"/>
      <c r="K41" s="2"/>
      <c r="L41" s="2"/>
      <c r="M41" s="2"/>
      <c r="N41" s="2"/>
      <c r="O41" s="2"/>
      <c r="P41" s="2"/>
      <c r="Q41" s="2"/>
      <c r="R41" s="3"/>
    </row>
    <row r="42" spans="1:18" ht="12.75">
      <c r="A42" s="3"/>
      <c r="B42" s="28"/>
      <c r="C42" s="1335"/>
      <c r="D42" s="28"/>
      <c r="E42" s="28"/>
      <c r="F42" s="28"/>
      <c r="G42" s="28"/>
      <c r="H42" s="28"/>
      <c r="I42" s="28"/>
      <c r="J42" s="28"/>
      <c r="K42" s="28"/>
      <c r="L42" s="28"/>
      <c r="M42" s="28"/>
      <c r="N42" s="28"/>
      <c r="O42" s="28"/>
      <c r="P42" s="28"/>
      <c r="Q42" s="28"/>
      <c r="R42" s="3"/>
    </row>
    <row r="43" spans="1:18" ht="12.75">
      <c r="A43" s="3"/>
      <c r="B43" s="28"/>
      <c r="C43" s="1334"/>
      <c r="D43" s="28"/>
      <c r="E43" s="28"/>
      <c r="F43" s="28"/>
      <c r="G43" s="28"/>
      <c r="H43" s="28"/>
      <c r="I43" s="28"/>
      <c r="J43" s="28"/>
      <c r="K43" s="28"/>
      <c r="L43" s="28"/>
      <c r="M43" s="28"/>
      <c r="N43" s="28"/>
      <c r="O43" s="28"/>
      <c r="P43" s="28"/>
      <c r="Q43" s="28"/>
      <c r="R43" s="3"/>
    </row>
    <row r="44" spans="1:18" ht="12.75">
      <c r="A44" s="3"/>
      <c r="B44" s="28"/>
      <c r="C44" s="1334"/>
      <c r="D44" s="28"/>
      <c r="E44" s="28"/>
      <c r="F44" s="28"/>
      <c r="G44" s="28"/>
      <c r="H44" s="28"/>
      <c r="I44" s="28"/>
      <c r="J44" s="28"/>
      <c r="K44" s="28"/>
      <c r="L44" s="28"/>
      <c r="M44" s="28"/>
      <c r="N44" s="28"/>
      <c r="O44" s="28"/>
      <c r="P44" s="28"/>
      <c r="Q44" s="28"/>
      <c r="R44" s="3"/>
    </row>
    <row r="45" spans="1:18" ht="12.75">
      <c r="A45" s="3"/>
      <c r="B45" s="28"/>
      <c r="C45" s="28"/>
      <c r="D45" s="28"/>
      <c r="E45" s="28"/>
      <c r="F45" s="28"/>
      <c r="G45" s="28"/>
      <c r="H45" s="28"/>
      <c r="I45" s="28"/>
      <c r="J45" s="28"/>
      <c r="K45" s="28"/>
      <c r="L45" s="28"/>
      <c r="M45" s="28"/>
      <c r="N45" s="28"/>
      <c r="O45" s="28"/>
      <c r="P45" s="28"/>
      <c r="Q45" s="28"/>
      <c r="R45" s="3"/>
    </row>
    <row r="46" spans="1:18" ht="12.75">
      <c r="A46" s="3"/>
      <c r="B46" s="28"/>
      <c r="C46" s="28"/>
      <c r="D46" s="28"/>
      <c r="E46" s="28"/>
      <c r="F46" s="28"/>
      <c r="G46" s="28"/>
      <c r="H46" s="28"/>
      <c r="I46" s="28"/>
      <c r="J46" s="28"/>
      <c r="K46" s="28"/>
      <c r="L46" s="28"/>
      <c r="M46" s="28"/>
      <c r="N46" s="28"/>
      <c r="O46" s="28"/>
      <c r="P46" s="28"/>
      <c r="Q46" s="28"/>
      <c r="R46" s="3"/>
    </row>
    <row r="47" spans="1:18" ht="12.75">
      <c r="A47" s="3"/>
      <c r="B47" s="28"/>
      <c r="C47" s="28"/>
      <c r="D47" s="28"/>
      <c r="E47" s="28"/>
      <c r="F47" s="28"/>
      <c r="G47" s="28"/>
      <c r="H47" s="28"/>
      <c r="I47" s="28"/>
      <c r="J47" s="28"/>
      <c r="K47" s="28"/>
      <c r="L47" s="28"/>
      <c r="M47" s="28"/>
      <c r="N47" s="28"/>
      <c r="O47" s="28"/>
      <c r="P47" s="28"/>
      <c r="Q47" s="28"/>
      <c r="R47" s="3"/>
    </row>
    <row r="48" spans="1:18" ht="12.75">
      <c r="A48" s="3"/>
      <c r="B48" s="28"/>
      <c r="C48" s="28"/>
      <c r="D48" s="28"/>
      <c r="E48" s="28"/>
      <c r="F48" s="28"/>
      <c r="G48" s="28"/>
      <c r="H48" s="28"/>
      <c r="I48" s="28"/>
      <c r="J48" s="28"/>
      <c r="K48" s="28"/>
      <c r="L48" s="28"/>
      <c r="M48" s="28"/>
      <c r="N48" s="28"/>
      <c r="O48" s="28"/>
      <c r="P48" s="28"/>
      <c r="Q48" s="28"/>
      <c r="R48" s="3"/>
    </row>
    <row r="49" spans="1:18" ht="12.75">
      <c r="A49" s="3"/>
      <c r="B49" s="28"/>
      <c r="C49" s="28"/>
      <c r="D49" s="28"/>
      <c r="E49" s="28"/>
      <c r="F49" s="28"/>
      <c r="G49" s="28"/>
      <c r="H49" s="28"/>
      <c r="I49" s="28"/>
      <c r="J49" s="28"/>
      <c r="K49" s="28"/>
      <c r="L49" s="28"/>
      <c r="M49" s="28"/>
      <c r="N49" s="28"/>
      <c r="O49" s="28"/>
      <c r="P49" s="28"/>
      <c r="Q49" s="28"/>
      <c r="R49" s="3"/>
    </row>
    <row r="50" spans="1:18" ht="12.75">
      <c r="A50" s="3"/>
      <c r="B50" s="28"/>
      <c r="C50" s="28"/>
      <c r="D50" s="28"/>
      <c r="E50" s="28"/>
      <c r="F50" s="28"/>
      <c r="G50" s="28"/>
      <c r="H50" s="28"/>
      <c r="I50" s="28"/>
      <c r="J50" s="28"/>
      <c r="K50" s="28"/>
      <c r="L50" s="28"/>
      <c r="M50" s="28"/>
      <c r="N50" s="28"/>
      <c r="O50" s="28"/>
      <c r="P50" s="28"/>
      <c r="Q50" s="28"/>
      <c r="R50" s="3"/>
    </row>
    <row r="51" spans="1:18" ht="8.25" customHeight="1">
      <c r="A51" s="3"/>
      <c r="B51" s="4"/>
      <c r="C51" s="5"/>
      <c r="D51" s="5"/>
      <c r="E51" s="5"/>
      <c r="F51" s="5"/>
      <c r="G51" s="5"/>
      <c r="H51" s="5"/>
      <c r="I51" s="5"/>
      <c r="J51" s="5"/>
      <c r="K51" s="4"/>
      <c r="L51" s="6"/>
      <c r="M51" s="6"/>
      <c r="N51" s="6"/>
      <c r="O51" s="7"/>
      <c r="P51" s="5"/>
      <c r="Q51" s="4"/>
      <c r="R51" s="3"/>
    </row>
    <row r="52" spans="1:18" ht="8.25" customHeight="1">
      <c r="A52" s="3"/>
      <c r="B52" s="4"/>
      <c r="C52" s="5"/>
      <c r="D52" s="5"/>
      <c r="E52" s="5"/>
      <c r="F52" s="5"/>
      <c r="G52" s="5"/>
      <c r="H52" s="5"/>
      <c r="I52" s="5"/>
      <c r="J52" s="5"/>
      <c r="K52" s="4"/>
      <c r="L52" s="6"/>
      <c r="M52" s="6"/>
      <c r="N52" s="6"/>
      <c r="O52" s="6"/>
      <c r="P52" s="5"/>
      <c r="Q52" s="4"/>
      <c r="R52" s="3"/>
    </row>
  </sheetData>
  <sheetProtection password="8355" sheet="1"/>
  <hyperlinks>
    <hyperlink ref="C37" r:id="rId1" display="ir@kpn.com"/>
    <hyperlink ref="C38" r:id="rId2" display="www.kpn.com/ir"/>
  </hyperlinks>
  <printOptions horizontalCentered="1"/>
  <pageMargins left="0.75" right="0.75" top="1" bottom="1" header="0.5" footer="0.5"/>
  <pageSetup fitToHeight="1" fitToWidth="1" horizontalDpi="600" verticalDpi="600" orientation="portrait" paperSize="9" scale="76" r:id="rId4"/>
  <headerFooter alignWithMargins="0">
    <oddFooter>&amp;L&amp;8KPN Investor Relations&amp;C&amp;8&amp;A&amp;R&amp;8Q3 2010</oddFooter>
  </headerFooter>
  <drawing r:id="rId3"/>
</worksheet>
</file>

<file path=xl/worksheets/sheet10.xml><?xml version="1.0" encoding="utf-8"?>
<worksheet xmlns="http://schemas.openxmlformats.org/spreadsheetml/2006/main" xmlns:r="http://schemas.openxmlformats.org/officeDocument/2006/relationships">
  <sheetPr>
    <pageSetUpPr fitToPage="1"/>
  </sheetPr>
  <dimension ref="A1:T28"/>
  <sheetViews>
    <sheetView view="pageBreakPreview" zoomScale="85" zoomScaleSheetLayoutView="85" zoomScalePageLayoutView="0" workbookViewId="0" topLeftCell="A1">
      <selection activeCell="A1" sqref="A1"/>
    </sheetView>
  </sheetViews>
  <sheetFormatPr defaultColWidth="9.140625" defaultRowHeight="12.75"/>
  <cols>
    <col min="1" max="2" width="1.7109375" style="421" customWidth="1"/>
    <col min="3" max="3" width="40.7109375" style="421" customWidth="1"/>
    <col min="4" max="4" width="8.7109375" style="438" customWidth="1"/>
    <col min="5" max="5" width="9.7109375" style="421" customWidth="1"/>
    <col min="6" max="7" width="8.7109375" style="421" customWidth="1"/>
    <col min="8" max="8" width="1.7109375" style="421" customWidth="1"/>
    <col min="9" max="9" width="7.28125" style="438" customWidth="1"/>
    <col min="10" max="10" width="9.7109375" style="500" customWidth="1"/>
    <col min="11" max="11" width="1.7109375" style="421" customWidth="1"/>
    <col min="12" max="12" width="7.28125" style="438" customWidth="1"/>
    <col min="13" max="13" width="1.7109375" style="421" customWidth="1"/>
    <col min="14" max="14" width="7.28125" style="438" customWidth="1"/>
    <col min="15" max="15" width="8.7109375" style="421" customWidth="1"/>
    <col min="16" max="16" width="9.7109375" style="421" customWidth="1"/>
    <col min="17" max="18" width="8.7109375" style="421" customWidth="1"/>
    <col min="19" max="20" width="1.7109375" style="421" customWidth="1"/>
    <col min="21" max="16384" width="9.140625" style="421" customWidth="1"/>
  </cols>
  <sheetData>
    <row r="1" spans="1:20" ht="9" customHeight="1">
      <c r="A1" s="414" t="s">
        <v>341</v>
      </c>
      <c r="B1" s="415"/>
      <c r="C1" s="415"/>
      <c r="D1" s="416"/>
      <c r="E1" s="474"/>
      <c r="F1" s="415"/>
      <c r="G1" s="415"/>
      <c r="H1" s="474"/>
      <c r="I1" s="416"/>
      <c r="J1" s="475"/>
      <c r="K1" s="474"/>
      <c r="L1" s="416"/>
      <c r="M1" s="474"/>
      <c r="N1" s="416"/>
      <c r="O1" s="415"/>
      <c r="P1" s="474"/>
      <c r="Q1" s="415"/>
      <c r="R1" s="415"/>
      <c r="S1" s="474"/>
      <c r="T1" s="420"/>
    </row>
    <row r="2" spans="1:20" ht="12">
      <c r="A2" s="414"/>
      <c r="B2" s="422"/>
      <c r="C2" s="476" t="s">
        <v>98</v>
      </c>
      <c r="D2" s="424" t="s">
        <v>489</v>
      </c>
      <c r="E2" s="425" t="s">
        <v>490</v>
      </c>
      <c r="F2" s="206" t="s">
        <v>474</v>
      </c>
      <c r="G2" s="206" t="s">
        <v>360</v>
      </c>
      <c r="H2" s="998"/>
      <c r="I2" s="424" t="s">
        <v>475</v>
      </c>
      <c r="J2" s="477" t="s">
        <v>475</v>
      </c>
      <c r="K2" s="478"/>
      <c r="L2" s="206">
        <v>2009</v>
      </c>
      <c r="M2" s="426"/>
      <c r="N2" s="206" t="s">
        <v>343</v>
      </c>
      <c r="O2" s="255" t="s">
        <v>492</v>
      </c>
      <c r="P2" s="425" t="s">
        <v>332</v>
      </c>
      <c r="Q2" s="206" t="s">
        <v>327</v>
      </c>
      <c r="R2" s="206" t="s">
        <v>137</v>
      </c>
      <c r="S2" s="479"/>
      <c r="T2" s="420"/>
    </row>
    <row r="3" spans="1:20" ht="12">
      <c r="A3" s="414"/>
      <c r="B3" s="41"/>
      <c r="C3" s="37"/>
      <c r="D3" s="424"/>
      <c r="E3" s="425"/>
      <c r="F3" s="430"/>
      <c r="G3" s="430"/>
      <c r="H3" s="999"/>
      <c r="I3" s="424" t="s">
        <v>476</v>
      </c>
      <c r="J3" s="432" t="s">
        <v>491</v>
      </c>
      <c r="K3" s="480"/>
      <c r="L3" s="206"/>
      <c r="M3" s="431"/>
      <c r="N3" s="206"/>
      <c r="O3" s="424"/>
      <c r="P3" s="425"/>
      <c r="Q3" s="430"/>
      <c r="R3" s="430"/>
      <c r="S3" s="481"/>
      <c r="T3" s="420"/>
    </row>
    <row r="4" spans="1:20" ht="12">
      <c r="A4" s="414"/>
      <c r="B4" s="41"/>
      <c r="C4" s="37"/>
      <c r="D4" s="442"/>
      <c r="E4" s="443"/>
      <c r="F4" s="482"/>
      <c r="G4" s="482"/>
      <c r="H4" s="1000"/>
      <c r="I4" s="442"/>
      <c r="J4" s="483"/>
      <c r="K4" s="480"/>
      <c r="L4" s="196"/>
      <c r="M4" s="434"/>
      <c r="N4" s="196"/>
      <c r="O4" s="442"/>
      <c r="P4" s="443"/>
      <c r="Q4" s="482"/>
      <c r="R4" s="482"/>
      <c r="S4" s="481"/>
      <c r="T4" s="420"/>
    </row>
    <row r="5" spans="1:20" ht="12">
      <c r="A5" s="414"/>
      <c r="B5" s="41"/>
      <c r="C5" s="1346" t="s">
        <v>301</v>
      </c>
      <c r="D5" s="790">
        <f>E5+F5+G5</f>
        <v>1253</v>
      </c>
      <c r="E5" s="791">
        <v>416</v>
      </c>
      <c r="F5" s="792">
        <v>418</v>
      </c>
      <c r="G5" s="792">
        <v>419</v>
      </c>
      <c r="H5" s="1070"/>
      <c r="I5" s="963">
        <f>D5/O5-1</f>
        <v>-0.08806404657933042</v>
      </c>
      <c r="J5" s="591">
        <f>E5/P5-1</f>
        <v>-0.048054919908466776</v>
      </c>
      <c r="K5" s="1198"/>
      <c r="L5" s="1173">
        <f>N5+O5</f>
        <v>1851</v>
      </c>
      <c r="M5" s="1291"/>
      <c r="N5" s="1173">
        <v>477</v>
      </c>
      <c r="O5" s="790">
        <f>P5+Q5+R5</f>
        <v>1374</v>
      </c>
      <c r="P5" s="791">
        <v>437</v>
      </c>
      <c r="Q5" s="792">
        <v>492</v>
      </c>
      <c r="R5" s="792">
        <v>445</v>
      </c>
      <c r="S5" s="213"/>
      <c r="T5" s="420"/>
    </row>
    <row r="6" spans="1:20" ht="12">
      <c r="A6" s="414"/>
      <c r="B6" s="41"/>
      <c r="C6" s="37"/>
      <c r="D6" s="708"/>
      <c r="E6" s="709"/>
      <c r="F6" s="710"/>
      <c r="G6" s="710"/>
      <c r="H6" s="1070"/>
      <c r="I6" s="962"/>
      <c r="J6" s="585"/>
      <c r="K6" s="1198"/>
      <c r="L6" s="1174"/>
      <c r="M6" s="1291"/>
      <c r="N6" s="1174"/>
      <c r="O6" s="708"/>
      <c r="P6" s="709"/>
      <c r="Q6" s="710"/>
      <c r="R6" s="710"/>
      <c r="S6" s="213"/>
      <c r="T6" s="420"/>
    </row>
    <row r="7" spans="1:20" ht="12">
      <c r="A7" s="468"/>
      <c r="B7" s="21"/>
      <c r="C7" s="1346" t="s">
        <v>473</v>
      </c>
      <c r="D7" s="757"/>
      <c r="E7" s="758"/>
      <c r="F7" s="759"/>
      <c r="G7" s="759"/>
      <c r="H7" s="1050"/>
      <c r="I7" s="963"/>
      <c r="J7" s="591"/>
      <c r="K7" s="1148"/>
      <c r="L7" s="1170"/>
      <c r="M7" s="1291"/>
      <c r="N7" s="1170"/>
      <c r="O7" s="757"/>
      <c r="P7" s="758"/>
      <c r="Q7" s="759"/>
      <c r="R7" s="759"/>
      <c r="S7" s="21"/>
      <c r="T7" s="484"/>
    </row>
    <row r="8" spans="1:20" ht="12">
      <c r="A8" s="468"/>
      <c r="B8" s="485"/>
      <c r="C8" s="440" t="s">
        <v>418</v>
      </c>
      <c r="D8" s="771">
        <f>E8</f>
        <v>1.7</v>
      </c>
      <c r="E8" s="773">
        <v>1.7</v>
      </c>
      <c r="F8" s="794">
        <v>1.7</v>
      </c>
      <c r="G8" s="794">
        <v>1.7</v>
      </c>
      <c r="H8" s="1063"/>
      <c r="I8" s="962">
        <f>D8/O8-1</f>
        <v>0</v>
      </c>
      <c r="J8" s="585">
        <f>E8/P8-1</f>
        <v>0</v>
      </c>
      <c r="K8" s="1175"/>
      <c r="L8" s="1195">
        <f>N8</f>
        <v>1.8</v>
      </c>
      <c r="M8" s="1291"/>
      <c r="N8" s="1195">
        <v>1.8</v>
      </c>
      <c r="O8" s="771">
        <f>P8</f>
        <v>1.7</v>
      </c>
      <c r="P8" s="773">
        <v>1.7</v>
      </c>
      <c r="Q8" s="794">
        <v>1.7</v>
      </c>
      <c r="R8" s="794">
        <v>1.7</v>
      </c>
      <c r="S8" s="190"/>
      <c r="T8" s="468"/>
    </row>
    <row r="9" spans="1:20" ht="12">
      <c r="A9" s="468"/>
      <c r="B9" s="190"/>
      <c r="C9" s="440" t="s">
        <v>342</v>
      </c>
      <c r="D9" s="771">
        <f>E9</f>
        <v>0.5</v>
      </c>
      <c r="E9" s="773">
        <v>0.5</v>
      </c>
      <c r="F9" s="772">
        <v>0.6</v>
      </c>
      <c r="G9" s="772">
        <v>0.6</v>
      </c>
      <c r="H9" s="1063"/>
      <c r="I9" s="962">
        <f>D9/O9-1</f>
        <v>-0.16666666666666663</v>
      </c>
      <c r="J9" s="585">
        <f>E9/P9-1</f>
        <v>-0.16666666666666663</v>
      </c>
      <c r="K9" s="1175"/>
      <c r="L9" s="1195">
        <f>N9</f>
        <v>0.6</v>
      </c>
      <c r="M9" s="1291"/>
      <c r="N9" s="1195">
        <v>0.6</v>
      </c>
      <c r="O9" s="771">
        <f>P9</f>
        <v>0.6</v>
      </c>
      <c r="P9" s="773">
        <v>0.6</v>
      </c>
      <c r="Q9" s="772">
        <v>0.6</v>
      </c>
      <c r="R9" s="772">
        <v>0.6</v>
      </c>
      <c r="S9" s="190"/>
      <c r="T9" s="484"/>
    </row>
    <row r="10" spans="1:20" ht="12">
      <c r="A10" s="414"/>
      <c r="B10" s="41"/>
      <c r="C10" s="486"/>
      <c r="D10" s="708"/>
      <c r="E10" s="709"/>
      <c r="F10" s="710"/>
      <c r="G10" s="710"/>
      <c r="H10" s="1067"/>
      <c r="I10" s="962"/>
      <c r="J10" s="696"/>
      <c r="K10" s="1179"/>
      <c r="L10" s="1174"/>
      <c r="M10" s="1301"/>
      <c r="N10" s="1174"/>
      <c r="O10" s="708"/>
      <c r="P10" s="709"/>
      <c r="Q10" s="710"/>
      <c r="R10" s="710"/>
      <c r="S10" s="467"/>
      <c r="T10" s="420"/>
    </row>
    <row r="11" spans="1:20" ht="12">
      <c r="A11" s="468"/>
      <c r="B11" s="21"/>
      <c r="C11" s="1346" t="s">
        <v>528</v>
      </c>
      <c r="D11" s="795"/>
      <c r="E11" s="796"/>
      <c r="F11" s="797"/>
      <c r="G11" s="797"/>
      <c r="H11" s="1050"/>
      <c r="I11" s="963"/>
      <c r="J11" s="591"/>
      <c r="K11" s="1148"/>
      <c r="L11" s="1199"/>
      <c r="M11" s="1291"/>
      <c r="N11" s="1199"/>
      <c r="O11" s="795"/>
      <c r="P11" s="796"/>
      <c r="Q11" s="797"/>
      <c r="R11" s="797"/>
      <c r="S11" s="21"/>
      <c r="T11" s="484"/>
    </row>
    <row r="12" spans="1:20" ht="14.25">
      <c r="A12" s="468"/>
      <c r="B12" s="190"/>
      <c r="C12" s="440" t="s">
        <v>529</v>
      </c>
      <c r="D12" s="771">
        <f>E12</f>
        <v>25</v>
      </c>
      <c r="E12" s="773">
        <v>25</v>
      </c>
      <c r="F12" s="794">
        <v>25</v>
      </c>
      <c r="G12" s="794">
        <v>25</v>
      </c>
      <c r="H12" s="1063"/>
      <c r="I12" s="962">
        <f>D12/O12-1</f>
        <v>0</v>
      </c>
      <c r="J12" s="585">
        <f>E12/P12-1</f>
        <v>0</v>
      </c>
      <c r="K12" s="1175"/>
      <c r="L12" s="1195">
        <f>N12</f>
        <v>25</v>
      </c>
      <c r="M12" s="1291"/>
      <c r="N12" s="1195">
        <v>25</v>
      </c>
      <c r="O12" s="771">
        <f>P12</f>
        <v>25</v>
      </c>
      <c r="P12" s="773">
        <v>25</v>
      </c>
      <c r="Q12" s="794">
        <v>24.9</v>
      </c>
      <c r="R12" s="794">
        <v>24.9</v>
      </c>
      <c r="S12" s="190"/>
      <c r="T12" s="484"/>
    </row>
    <row r="13" spans="1:20" ht="12">
      <c r="A13" s="468"/>
      <c r="B13" s="190"/>
      <c r="C13" s="440" t="s">
        <v>125</v>
      </c>
      <c r="D13" s="771">
        <f>E13</f>
        <v>14.4</v>
      </c>
      <c r="E13" s="773">
        <v>14.4</v>
      </c>
      <c r="F13" s="772">
        <v>13.9</v>
      </c>
      <c r="G13" s="772">
        <v>13.6</v>
      </c>
      <c r="H13" s="1063"/>
      <c r="I13" s="962">
        <f>D13/O13-1</f>
        <v>0.23076923076923084</v>
      </c>
      <c r="J13" s="585">
        <f>E13/P13-1</f>
        <v>0.23076923076923084</v>
      </c>
      <c r="K13" s="1175"/>
      <c r="L13" s="1195">
        <f>N13</f>
        <v>12</v>
      </c>
      <c r="M13" s="1291"/>
      <c r="N13" s="1195">
        <v>12</v>
      </c>
      <c r="O13" s="771">
        <f>P13</f>
        <v>11.7</v>
      </c>
      <c r="P13" s="773">
        <v>11.7</v>
      </c>
      <c r="Q13" s="772">
        <v>9.8</v>
      </c>
      <c r="R13" s="772">
        <v>9.8</v>
      </c>
      <c r="S13" s="190"/>
      <c r="T13" s="484"/>
    </row>
    <row r="14" spans="1:20" ht="12">
      <c r="A14" s="414"/>
      <c r="B14" s="41"/>
      <c r="C14" s="429"/>
      <c r="D14" s="452"/>
      <c r="E14" s="453"/>
      <c r="F14" s="212"/>
      <c r="G14" s="212"/>
      <c r="H14" s="1005"/>
      <c r="I14" s="303"/>
      <c r="J14" s="487"/>
      <c r="K14" s="211"/>
      <c r="L14" s="212"/>
      <c r="M14" s="488"/>
      <c r="N14" s="212"/>
      <c r="O14" s="452"/>
      <c r="P14" s="453"/>
      <c r="Q14" s="212"/>
      <c r="R14" s="212"/>
      <c r="S14" s="467"/>
      <c r="T14" s="420"/>
    </row>
    <row r="15" spans="1:20" ht="9" customHeight="1">
      <c r="A15" s="414"/>
      <c r="B15" s="415"/>
      <c r="C15" s="415"/>
      <c r="D15" s="416"/>
      <c r="E15" s="474"/>
      <c r="F15" s="415"/>
      <c r="G15" s="415"/>
      <c r="H15" s="474"/>
      <c r="I15" s="250"/>
      <c r="J15" s="475"/>
      <c r="K15" s="474"/>
      <c r="L15" s="416"/>
      <c r="M15" s="415"/>
      <c r="N15" s="416"/>
      <c r="O15" s="415"/>
      <c r="P15" s="474"/>
      <c r="Q15" s="415"/>
      <c r="R15" s="415"/>
      <c r="S15" s="474"/>
      <c r="T15" s="420"/>
    </row>
    <row r="16" spans="1:20" ht="14.25">
      <c r="A16" s="489"/>
      <c r="B16" s="457"/>
      <c r="C16" s="444"/>
      <c r="D16" s="458"/>
      <c r="E16" s="490"/>
      <c r="F16" s="457"/>
      <c r="G16" s="457"/>
      <c r="H16" s="490"/>
      <c r="I16" s="1071"/>
      <c r="J16" s="491"/>
      <c r="K16" s="490"/>
      <c r="L16" s="458"/>
      <c r="M16" s="457"/>
      <c r="N16" s="458"/>
      <c r="O16" s="457"/>
      <c r="P16" s="490"/>
      <c r="Q16" s="457"/>
      <c r="R16" s="457"/>
      <c r="S16" s="490"/>
      <c r="T16" s="492"/>
    </row>
    <row r="17" spans="1:20" ht="12">
      <c r="A17" s="444"/>
      <c r="B17" s="444"/>
      <c r="C17" s="444"/>
      <c r="D17" s="445"/>
      <c r="E17" s="444"/>
      <c r="F17" s="444"/>
      <c r="G17" s="444"/>
      <c r="H17" s="444"/>
      <c r="I17" s="289"/>
      <c r="J17" s="493"/>
      <c r="K17" s="444"/>
      <c r="L17" s="445"/>
      <c r="M17" s="444"/>
      <c r="N17" s="445"/>
      <c r="O17" s="444"/>
      <c r="P17" s="444"/>
      <c r="Q17" s="444"/>
      <c r="R17" s="444"/>
      <c r="S17" s="444"/>
      <c r="T17" s="444"/>
    </row>
    <row r="18" spans="1:20" ht="9" customHeight="1">
      <c r="A18" s="414"/>
      <c r="B18" s="415"/>
      <c r="C18" s="415"/>
      <c r="D18" s="416"/>
      <c r="E18" s="474"/>
      <c r="F18" s="415"/>
      <c r="G18" s="415"/>
      <c r="H18" s="474"/>
      <c r="I18" s="250"/>
      <c r="J18" s="475"/>
      <c r="K18" s="474"/>
      <c r="L18" s="416"/>
      <c r="M18" s="415"/>
      <c r="N18" s="416"/>
      <c r="O18" s="415"/>
      <c r="P18" s="474"/>
      <c r="Q18" s="415"/>
      <c r="R18" s="415"/>
      <c r="S18" s="474"/>
      <c r="T18" s="420"/>
    </row>
    <row r="19" spans="1:20" s="438" customFormat="1" ht="12">
      <c r="A19" s="414"/>
      <c r="B19" s="422"/>
      <c r="C19" s="494" t="s">
        <v>370</v>
      </c>
      <c r="D19" s="424" t="s">
        <v>489</v>
      </c>
      <c r="E19" s="425" t="s">
        <v>490</v>
      </c>
      <c r="F19" s="206" t="s">
        <v>474</v>
      </c>
      <c r="G19" s="206" t="s">
        <v>360</v>
      </c>
      <c r="H19" s="998"/>
      <c r="I19" s="424" t="s">
        <v>475</v>
      </c>
      <c r="J19" s="477" t="s">
        <v>475</v>
      </c>
      <c r="K19" s="464"/>
      <c r="L19" s="206">
        <v>2009</v>
      </c>
      <c r="M19" s="426"/>
      <c r="N19" s="206" t="s">
        <v>343</v>
      </c>
      <c r="O19" s="255" t="s">
        <v>492</v>
      </c>
      <c r="P19" s="425" t="s">
        <v>332</v>
      </c>
      <c r="Q19" s="206" t="s">
        <v>327</v>
      </c>
      <c r="R19" s="206" t="s">
        <v>137</v>
      </c>
      <c r="S19" s="37"/>
      <c r="T19" s="420"/>
    </row>
    <row r="20" spans="1:20" s="438" customFormat="1" ht="12">
      <c r="A20" s="465"/>
      <c r="B20" s="466"/>
      <c r="C20" s="495" t="s">
        <v>488</v>
      </c>
      <c r="D20" s="424"/>
      <c r="E20" s="425"/>
      <c r="F20" s="430"/>
      <c r="G20" s="430"/>
      <c r="H20" s="999"/>
      <c r="I20" s="424" t="s">
        <v>476</v>
      </c>
      <c r="J20" s="432" t="s">
        <v>491</v>
      </c>
      <c r="K20" s="206"/>
      <c r="L20" s="206"/>
      <c r="M20" s="431"/>
      <c r="N20" s="206"/>
      <c r="O20" s="424"/>
      <c r="P20" s="425"/>
      <c r="Q20" s="430"/>
      <c r="R20" s="430"/>
      <c r="S20" s="206"/>
      <c r="T20" s="465"/>
    </row>
    <row r="21" spans="1:20" s="438" customFormat="1" ht="12">
      <c r="A21" s="414"/>
      <c r="B21" s="41"/>
      <c r="C21" s="429"/>
      <c r="D21" s="504"/>
      <c r="E21" s="505"/>
      <c r="F21" s="441"/>
      <c r="G21" s="441"/>
      <c r="H21" s="1005"/>
      <c r="I21" s="303"/>
      <c r="J21" s="195"/>
      <c r="K21" s="211"/>
      <c r="L21" s="441"/>
      <c r="M21" s="471"/>
      <c r="N21" s="441"/>
      <c r="O21" s="504"/>
      <c r="P21" s="505"/>
      <c r="Q21" s="441"/>
      <c r="R21" s="441"/>
      <c r="S21" s="467"/>
      <c r="T21" s="420"/>
    </row>
    <row r="22" spans="1:20" s="438" customFormat="1" ht="12">
      <c r="A22" s="468"/>
      <c r="B22" s="190"/>
      <c r="C22" s="440" t="s">
        <v>108</v>
      </c>
      <c r="D22" s="771">
        <f>E22+F22+G22</f>
        <v>17.9</v>
      </c>
      <c r="E22" s="773">
        <v>6.1</v>
      </c>
      <c r="F22" s="772">
        <v>6.3</v>
      </c>
      <c r="G22" s="772">
        <v>5.5</v>
      </c>
      <c r="H22" s="1063"/>
      <c r="I22" s="962">
        <f>D22/O22-1</f>
        <v>0.20945945945945943</v>
      </c>
      <c r="J22" s="585">
        <f>E22/P22-1</f>
        <v>0.21999999999999997</v>
      </c>
      <c r="K22" s="1175"/>
      <c r="L22" s="1195">
        <f>N22+O22</f>
        <v>19.799999999999997</v>
      </c>
      <c r="M22" s="1291"/>
      <c r="N22" s="1195">
        <v>5</v>
      </c>
      <c r="O22" s="771">
        <f>P22+Q22+R22</f>
        <v>14.799999999999999</v>
      </c>
      <c r="P22" s="773">
        <v>5</v>
      </c>
      <c r="Q22" s="772">
        <v>4.7</v>
      </c>
      <c r="R22" s="772">
        <v>5.1</v>
      </c>
      <c r="S22" s="190"/>
      <c r="T22" s="468"/>
    </row>
    <row r="23" spans="1:20" s="438" customFormat="1" ht="12">
      <c r="A23" s="468"/>
      <c r="B23" s="190"/>
      <c r="C23" s="440"/>
      <c r="D23" s="771"/>
      <c r="E23" s="773"/>
      <c r="F23" s="772"/>
      <c r="G23" s="772"/>
      <c r="H23" s="1063"/>
      <c r="I23" s="962"/>
      <c r="J23" s="585"/>
      <c r="K23" s="1175"/>
      <c r="L23" s="1195"/>
      <c r="M23" s="1291"/>
      <c r="N23" s="1195"/>
      <c r="O23" s="771"/>
      <c r="P23" s="773"/>
      <c r="Q23" s="772"/>
      <c r="R23" s="772"/>
      <c r="S23" s="190"/>
      <c r="T23" s="468"/>
    </row>
    <row r="24" spans="1:20" s="438" customFormat="1" ht="12">
      <c r="A24" s="468"/>
      <c r="B24" s="190"/>
      <c r="C24" s="436" t="s">
        <v>109</v>
      </c>
      <c r="D24" s="798">
        <v>3.8</v>
      </c>
      <c r="E24" s="773">
        <v>4.1</v>
      </c>
      <c r="F24" s="772">
        <v>3.8</v>
      </c>
      <c r="G24" s="772">
        <v>3.5</v>
      </c>
      <c r="H24" s="1063"/>
      <c r="I24" s="962">
        <f>D24/O24-1</f>
        <v>0.027027027027026973</v>
      </c>
      <c r="J24" s="585">
        <f>E24/P24-1</f>
        <v>0.17142857142857126</v>
      </c>
      <c r="K24" s="1175"/>
      <c r="L24" s="1195">
        <v>3.6</v>
      </c>
      <c r="M24" s="1291"/>
      <c r="N24" s="1195">
        <v>3.2</v>
      </c>
      <c r="O24" s="771">
        <v>3.7</v>
      </c>
      <c r="P24" s="773">
        <v>3.5</v>
      </c>
      <c r="Q24" s="772">
        <v>3.8</v>
      </c>
      <c r="R24" s="772">
        <v>3.8</v>
      </c>
      <c r="S24" s="190"/>
      <c r="T24" s="468"/>
    </row>
    <row r="25" spans="1:20" s="438" customFormat="1" ht="12">
      <c r="A25" s="414"/>
      <c r="B25" s="41"/>
      <c r="C25" s="429"/>
      <c r="D25" s="442"/>
      <c r="E25" s="473"/>
      <c r="F25" s="196"/>
      <c r="G25" s="196"/>
      <c r="H25" s="1005"/>
      <c r="I25" s="207"/>
      <c r="J25" s="483"/>
      <c r="K25" s="211"/>
      <c r="L25" s="196"/>
      <c r="M25" s="209"/>
      <c r="N25" s="196"/>
      <c r="O25" s="442"/>
      <c r="P25" s="473"/>
      <c r="Q25" s="196"/>
      <c r="R25" s="196"/>
      <c r="S25" s="467"/>
      <c r="T25" s="420"/>
    </row>
    <row r="26" spans="1:20" ht="9" customHeight="1">
      <c r="A26" s="414"/>
      <c r="B26" s="415"/>
      <c r="C26" s="415"/>
      <c r="D26" s="416"/>
      <c r="E26" s="474"/>
      <c r="F26" s="415"/>
      <c r="G26" s="415"/>
      <c r="H26" s="474"/>
      <c r="I26" s="416"/>
      <c r="J26" s="475"/>
      <c r="K26" s="474"/>
      <c r="L26" s="416"/>
      <c r="M26" s="474"/>
      <c r="N26" s="416"/>
      <c r="O26" s="415"/>
      <c r="P26" s="474"/>
      <c r="Q26" s="415"/>
      <c r="R26" s="415"/>
      <c r="S26" s="474"/>
      <c r="T26" s="420"/>
    </row>
    <row r="27" spans="1:20" s="438" customFormat="1" ht="14.25">
      <c r="A27" s="489"/>
      <c r="B27" s="496"/>
      <c r="C27" s="444"/>
      <c r="D27" s="497"/>
      <c r="E27" s="489"/>
      <c r="F27" s="496"/>
      <c r="G27" s="496"/>
      <c r="H27" s="489"/>
      <c r="I27" s="497"/>
      <c r="J27" s="498"/>
      <c r="K27" s="489"/>
      <c r="L27" s="497"/>
      <c r="M27" s="489"/>
      <c r="N27" s="497"/>
      <c r="O27" s="496"/>
      <c r="P27" s="489"/>
      <c r="Q27" s="496"/>
      <c r="R27" s="496"/>
      <c r="S27" s="489"/>
      <c r="T27" s="489"/>
    </row>
    <row r="28" s="438" customFormat="1" ht="12">
      <c r="J28" s="499"/>
    </row>
  </sheetData>
  <sheetProtection password="8355" sheet="1"/>
  <printOptions horizontalCentered="1"/>
  <pageMargins left="0.75" right="0.75" top="1" bottom="1" header="0.5" footer="0.5"/>
  <pageSetup fitToHeight="1" fitToWidth="1" horizontalDpi="600" verticalDpi="600" orientation="portrait" paperSize="9" scale="56" r:id="rId1"/>
  <headerFooter alignWithMargins="0">
    <oddFooter>&amp;L&amp;8KPN Investor Relations&amp;C&amp;8&amp;A&amp;R&amp;8Q3 2010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Y100"/>
  <sheetViews>
    <sheetView view="pageBreakPreview" zoomScale="85" zoomScaleSheetLayoutView="85" zoomScalePageLayoutView="0" workbookViewId="0" topLeftCell="A1">
      <selection activeCell="A1" sqref="A1"/>
    </sheetView>
  </sheetViews>
  <sheetFormatPr defaultColWidth="9.140625" defaultRowHeight="12.75"/>
  <cols>
    <col min="1" max="2" width="1.7109375" style="421" customWidth="1"/>
    <col min="3" max="3" width="40.7109375" style="421" customWidth="1"/>
    <col min="4" max="4" width="8.7109375" style="438" customWidth="1"/>
    <col min="5" max="5" width="9.7109375" style="421" customWidth="1"/>
    <col min="6" max="7" width="8.7109375" style="421" customWidth="1"/>
    <col min="8" max="8" width="1.7109375" style="421" customWidth="1"/>
    <col min="9" max="9" width="7.28125" style="317" customWidth="1"/>
    <col min="10" max="10" width="9.7109375" style="317" customWidth="1"/>
    <col min="11" max="11" width="1.7109375" style="421" customWidth="1"/>
    <col min="12" max="12" width="7.28125" style="438" customWidth="1"/>
    <col min="13" max="13" width="1.7109375" style="421" customWidth="1"/>
    <col min="14" max="14" width="7.28125" style="438" customWidth="1"/>
    <col min="15" max="15" width="8.7109375" style="438" customWidth="1"/>
    <col min="16" max="16" width="9.7109375" style="421" customWidth="1"/>
    <col min="17" max="18" width="8.7109375" style="421" customWidth="1"/>
    <col min="19" max="20" width="1.7109375" style="421" customWidth="1"/>
    <col min="21" max="16384" width="9.140625" style="421" customWidth="1"/>
  </cols>
  <sheetData>
    <row r="1" spans="1:20" ht="8.25" customHeight="1">
      <c r="A1" s="414" t="s">
        <v>341</v>
      </c>
      <c r="B1" s="415"/>
      <c r="C1" s="415"/>
      <c r="D1" s="416"/>
      <c r="E1" s="417"/>
      <c r="F1" s="415"/>
      <c r="G1" s="415"/>
      <c r="H1" s="418"/>
      <c r="I1" s="250"/>
      <c r="J1" s="250"/>
      <c r="K1" s="418"/>
      <c r="L1" s="416"/>
      <c r="M1" s="418"/>
      <c r="N1" s="416"/>
      <c r="O1" s="416"/>
      <c r="P1" s="417"/>
      <c r="Q1" s="415"/>
      <c r="R1" s="415"/>
      <c r="S1" s="418"/>
      <c r="T1" s="420"/>
    </row>
    <row r="2" spans="1:20" ht="12">
      <c r="A2" s="414"/>
      <c r="B2" s="422"/>
      <c r="C2" s="423" t="s">
        <v>50</v>
      </c>
      <c r="D2" s="424" t="s">
        <v>489</v>
      </c>
      <c r="E2" s="425" t="s">
        <v>490</v>
      </c>
      <c r="F2" s="206" t="s">
        <v>474</v>
      </c>
      <c r="G2" s="206" t="s">
        <v>360</v>
      </c>
      <c r="H2" s="998"/>
      <c r="I2" s="259" t="s">
        <v>475</v>
      </c>
      <c r="J2" s="260" t="s">
        <v>475</v>
      </c>
      <c r="K2" s="427"/>
      <c r="L2" s="206">
        <v>2009</v>
      </c>
      <c r="M2" s="426"/>
      <c r="N2" s="206" t="s">
        <v>343</v>
      </c>
      <c r="O2" s="424" t="s">
        <v>492</v>
      </c>
      <c r="P2" s="425" t="s">
        <v>332</v>
      </c>
      <c r="Q2" s="206" t="s">
        <v>327</v>
      </c>
      <c r="R2" s="206" t="s">
        <v>137</v>
      </c>
      <c r="S2" s="428"/>
      <c r="T2" s="420"/>
    </row>
    <row r="3" spans="1:20" ht="12">
      <c r="A3" s="414"/>
      <c r="B3" s="41"/>
      <c r="C3" s="429"/>
      <c r="D3" s="424"/>
      <c r="E3" s="425"/>
      <c r="F3" s="430"/>
      <c r="G3" s="430"/>
      <c r="H3" s="999"/>
      <c r="I3" s="259" t="s">
        <v>476</v>
      </c>
      <c r="J3" s="432" t="s">
        <v>491</v>
      </c>
      <c r="K3" s="214"/>
      <c r="L3" s="206"/>
      <c r="M3" s="431"/>
      <c r="N3" s="206"/>
      <c r="O3" s="424"/>
      <c r="P3" s="425"/>
      <c r="Q3" s="430"/>
      <c r="R3" s="430"/>
      <c r="S3" s="433"/>
      <c r="T3" s="420"/>
    </row>
    <row r="4" spans="1:20" ht="12">
      <c r="A4" s="414"/>
      <c r="B4" s="41"/>
      <c r="C4" s="429"/>
      <c r="D4" s="442"/>
      <c r="E4" s="443"/>
      <c r="F4" s="196"/>
      <c r="G4" s="196"/>
      <c r="H4" s="1004"/>
      <c r="I4" s="207"/>
      <c r="J4" s="241"/>
      <c r="K4" s="214"/>
      <c r="L4" s="196"/>
      <c r="M4" s="434"/>
      <c r="N4" s="196"/>
      <c r="O4" s="442"/>
      <c r="P4" s="443"/>
      <c r="Q4" s="196"/>
      <c r="R4" s="196"/>
      <c r="S4" s="433"/>
      <c r="T4" s="420"/>
    </row>
    <row r="5" spans="1:20" ht="12">
      <c r="A5" s="435"/>
      <c r="B5" s="19"/>
      <c r="C5" s="1346" t="s">
        <v>471</v>
      </c>
      <c r="D5" s="1354">
        <f>E5+F5+G5</f>
        <v>2939</v>
      </c>
      <c r="E5" s="1355">
        <f>E6+E7+E8</f>
        <v>1025</v>
      </c>
      <c r="F5" s="1347">
        <f>F6+F7+F8</f>
        <v>987</v>
      </c>
      <c r="G5" s="1347">
        <f>G6+G7+G8</f>
        <v>927</v>
      </c>
      <c r="H5" s="1072"/>
      <c r="I5" s="963">
        <f>D5/O5-1</f>
        <v>0.042198581560283666</v>
      </c>
      <c r="J5" s="591">
        <f>E5/P5-1</f>
        <v>0.05128205128205132</v>
      </c>
      <c r="K5" s="1200"/>
      <c r="L5" s="1357">
        <f>N5+O5</f>
        <v>3776</v>
      </c>
      <c r="M5" s="980"/>
      <c r="N5" s="1357">
        <f>N6+N7+N8</f>
        <v>956</v>
      </c>
      <c r="O5" s="1354">
        <f>P5+Q5+R5</f>
        <v>2820</v>
      </c>
      <c r="P5" s="1355">
        <f>P6+P7+P8</f>
        <v>975</v>
      </c>
      <c r="Q5" s="1347">
        <f>Q6+Q7+Q8</f>
        <v>943</v>
      </c>
      <c r="R5" s="1347">
        <f>R6+R7+R8</f>
        <v>902</v>
      </c>
      <c r="S5" s="433"/>
      <c r="T5" s="420"/>
    </row>
    <row r="6" spans="1:23" ht="12">
      <c r="A6" s="435"/>
      <c r="B6" s="40"/>
      <c r="C6" s="436" t="s">
        <v>47</v>
      </c>
      <c r="D6" s="620">
        <f>E6+F6+G6</f>
        <v>2311</v>
      </c>
      <c r="E6" s="1356">
        <v>810</v>
      </c>
      <c r="F6" s="618">
        <v>772</v>
      </c>
      <c r="G6" s="618">
        <v>729</v>
      </c>
      <c r="H6" s="1072"/>
      <c r="I6" s="962">
        <f aca="true" t="shared" si="0" ref="I6:I12">D6/O6-1</f>
        <v>0.018061674008810646</v>
      </c>
      <c r="J6" s="585">
        <f aca="true" t="shared" si="1" ref="J6:J12">E6/P6-1</f>
        <v>0.03979460847240057</v>
      </c>
      <c r="K6" s="1200"/>
      <c r="L6" s="1114">
        <f>N6+O6</f>
        <v>3021</v>
      </c>
      <c r="M6" s="976"/>
      <c r="N6" s="1114">
        <v>751</v>
      </c>
      <c r="O6" s="844">
        <f>P6+Q6+R6</f>
        <v>2270</v>
      </c>
      <c r="P6" s="619">
        <v>779</v>
      </c>
      <c r="Q6" s="618">
        <v>757</v>
      </c>
      <c r="R6" s="618">
        <v>734</v>
      </c>
      <c r="S6" s="433"/>
      <c r="T6" s="420"/>
      <c r="V6" s="437"/>
      <c r="W6" s="316"/>
    </row>
    <row r="7" spans="1:24" ht="12">
      <c r="A7" s="435"/>
      <c r="B7" s="40"/>
      <c r="C7" s="436" t="s">
        <v>311</v>
      </c>
      <c r="D7" s="844">
        <f>E7+F7+G7</f>
        <v>517</v>
      </c>
      <c r="E7" s="1356">
        <v>170</v>
      </c>
      <c r="F7" s="618">
        <v>178</v>
      </c>
      <c r="G7" s="618">
        <v>169</v>
      </c>
      <c r="H7" s="1072"/>
      <c r="I7" s="962">
        <f t="shared" si="0"/>
        <v>0.05942622950819665</v>
      </c>
      <c r="J7" s="585">
        <f t="shared" si="1"/>
        <v>0.017964071856287456</v>
      </c>
      <c r="K7" s="1200"/>
      <c r="L7" s="1114">
        <f>N7+O7</f>
        <v>659</v>
      </c>
      <c r="M7" s="976"/>
      <c r="N7" s="1114">
        <v>171</v>
      </c>
      <c r="O7" s="844">
        <f>P7+Q7+R7</f>
        <v>488</v>
      </c>
      <c r="P7" s="619">
        <v>167</v>
      </c>
      <c r="Q7" s="618">
        <v>167</v>
      </c>
      <c r="R7" s="618">
        <v>154</v>
      </c>
      <c r="S7" s="433"/>
      <c r="T7" s="420"/>
      <c r="V7" s="437"/>
      <c r="W7" s="316"/>
      <c r="X7" s="316"/>
    </row>
    <row r="8" spans="1:20" ht="12">
      <c r="A8" s="414"/>
      <c r="B8" s="41"/>
      <c r="C8" s="436" t="s">
        <v>477</v>
      </c>
      <c r="D8" s="844">
        <f>E8+F8+G8</f>
        <v>111</v>
      </c>
      <c r="E8" s="1356">
        <v>45</v>
      </c>
      <c r="F8" s="618">
        <v>37</v>
      </c>
      <c r="G8" s="618">
        <v>29</v>
      </c>
      <c r="H8" s="1072"/>
      <c r="I8" s="962">
        <f t="shared" si="0"/>
        <v>0.7903225806451613</v>
      </c>
      <c r="J8" s="585">
        <f t="shared" si="1"/>
        <v>0.5517241379310345</v>
      </c>
      <c r="K8" s="1200"/>
      <c r="L8" s="1358">
        <f>N8+O8</f>
        <v>96</v>
      </c>
      <c r="M8" s="976"/>
      <c r="N8" s="1358">
        <v>34</v>
      </c>
      <c r="O8" s="844">
        <f>P8+Q8+R8</f>
        <v>62</v>
      </c>
      <c r="P8" s="619">
        <v>29</v>
      </c>
      <c r="Q8" s="618">
        <v>19</v>
      </c>
      <c r="R8" s="618">
        <v>14</v>
      </c>
      <c r="S8" s="433"/>
      <c r="T8" s="420"/>
    </row>
    <row r="9" spans="1:23" ht="12">
      <c r="A9" s="414"/>
      <c r="B9" s="41"/>
      <c r="C9" s="429"/>
      <c r="D9" s="804"/>
      <c r="E9" s="805"/>
      <c r="F9" s="806"/>
      <c r="G9" s="806"/>
      <c r="H9" s="1056"/>
      <c r="I9" s="1046"/>
      <c r="J9" s="729"/>
      <c r="K9" s="1152"/>
      <c r="L9" s="1203"/>
      <c r="M9" s="1295"/>
      <c r="N9" s="1203"/>
      <c r="O9" s="804"/>
      <c r="P9" s="805"/>
      <c r="Q9" s="806"/>
      <c r="R9" s="806"/>
      <c r="S9" s="433"/>
      <c r="T9" s="420"/>
      <c r="U9" s="438"/>
      <c r="W9" s="437"/>
    </row>
    <row r="10" spans="1:21" ht="12">
      <c r="A10" s="435"/>
      <c r="B10" s="19"/>
      <c r="C10" s="1346" t="s">
        <v>521</v>
      </c>
      <c r="D10" s="757">
        <f>E10</f>
        <v>23566</v>
      </c>
      <c r="E10" s="758">
        <f>E11+E12</f>
        <v>23566</v>
      </c>
      <c r="F10" s="759">
        <f>F11+F12</f>
        <v>23219</v>
      </c>
      <c r="G10" s="759">
        <f>G11+G12</f>
        <v>22856</v>
      </c>
      <c r="H10" s="1057"/>
      <c r="I10" s="963">
        <f t="shared" si="0"/>
        <v>0.058099856321839116</v>
      </c>
      <c r="J10" s="591">
        <f t="shared" si="1"/>
        <v>0.058099856321839116</v>
      </c>
      <c r="K10" s="1153"/>
      <c r="L10" s="1170">
        <f>L11+L12</f>
        <v>22565</v>
      </c>
      <c r="M10" s="1320"/>
      <c r="N10" s="1170">
        <f>N11+N12</f>
        <v>22565</v>
      </c>
      <c r="O10" s="757">
        <f>P10</f>
        <v>22272</v>
      </c>
      <c r="P10" s="758">
        <f>P11+P12</f>
        <v>22272</v>
      </c>
      <c r="Q10" s="759">
        <f>Q11+Q12</f>
        <v>21722</v>
      </c>
      <c r="R10" s="759">
        <f>R11+R12</f>
        <v>21535</v>
      </c>
      <c r="S10" s="19"/>
      <c r="T10" s="439"/>
      <c r="U10" s="438"/>
    </row>
    <row r="11" spans="1:21" ht="12">
      <c r="A11" s="435"/>
      <c r="B11" s="40"/>
      <c r="C11" s="440" t="s">
        <v>459</v>
      </c>
      <c r="D11" s="763">
        <f>E11</f>
        <v>7618</v>
      </c>
      <c r="E11" s="764">
        <v>7618</v>
      </c>
      <c r="F11" s="765">
        <v>7527</v>
      </c>
      <c r="G11" s="765">
        <f>G25+G68</f>
        <v>7466</v>
      </c>
      <c r="H11" s="1058"/>
      <c r="I11" s="962">
        <f t="shared" si="0"/>
        <v>0.02309965081923182</v>
      </c>
      <c r="J11" s="585">
        <f t="shared" si="1"/>
        <v>0.02309965081923182</v>
      </c>
      <c r="K11" s="1154"/>
      <c r="L11" s="1171">
        <f>N11</f>
        <v>7446</v>
      </c>
      <c r="M11" s="1296"/>
      <c r="N11" s="1171">
        <f>N25+N68</f>
        <v>7446</v>
      </c>
      <c r="O11" s="763">
        <f>P11</f>
        <v>7446</v>
      </c>
      <c r="P11" s="764">
        <f aca="true" t="shared" si="2" ref="P11:R12">P25+P68</f>
        <v>7446</v>
      </c>
      <c r="Q11" s="765">
        <f t="shared" si="2"/>
        <v>7397</v>
      </c>
      <c r="R11" s="765">
        <f t="shared" si="2"/>
        <v>7322</v>
      </c>
      <c r="S11" s="40"/>
      <c r="T11" s="439"/>
      <c r="U11" s="438"/>
    </row>
    <row r="12" spans="1:21" ht="12">
      <c r="A12" s="435"/>
      <c r="B12" s="40"/>
      <c r="C12" s="440" t="s">
        <v>460</v>
      </c>
      <c r="D12" s="763">
        <f>E12</f>
        <v>15948</v>
      </c>
      <c r="E12" s="764">
        <v>15948</v>
      </c>
      <c r="F12" s="767">
        <v>15692</v>
      </c>
      <c r="G12" s="767">
        <f>G26+G69</f>
        <v>15390</v>
      </c>
      <c r="H12" s="1058"/>
      <c r="I12" s="962">
        <f t="shared" si="0"/>
        <v>0.07567786321327397</v>
      </c>
      <c r="J12" s="585">
        <f t="shared" si="1"/>
        <v>0.07567786321327397</v>
      </c>
      <c r="K12" s="1154"/>
      <c r="L12" s="1171">
        <f>N12</f>
        <v>15119</v>
      </c>
      <c r="M12" s="1321"/>
      <c r="N12" s="1171">
        <f>N26+N69</f>
        <v>15119</v>
      </c>
      <c r="O12" s="763">
        <f>P12</f>
        <v>14826</v>
      </c>
      <c r="P12" s="764">
        <f t="shared" si="2"/>
        <v>14826</v>
      </c>
      <c r="Q12" s="767">
        <f t="shared" si="2"/>
        <v>14325</v>
      </c>
      <c r="R12" s="767">
        <f t="shared" si="2"/>
        <v>14213</v>
      </c>
      <c r="S12" s="40"/>
      <c r="T12" s="439"/>
      <c r="U12" s="438"/>
    </row>
    <row r="13" spans="1:20" ht="12">
      <c r="A13" s="414"/>
      <c r="B13" s="41"/>
      <c r="C13" s="429"/>
      <c r="D13" s="442"/>
      <c r="E13" s="443"/>
      <c r="F13" s="196"/>
      <c r="G13" s="196"/>
      <c r="H13" s="1004"/>
      <c r="I13" s="207"/>
      <c r="J13" s="208"/>
      <c r="K13" s="214"/>
      <c r="L13" s="196"/>
      <c r="M13" s="196"/>
      <c r="N13" s="196"/>
      <c r="O13" s="442"/>
      <c r="P13" s="443"/>
      <c r="Q13" s="196"/>
      <c r="R13" s="196"/>
      <c r="S13" s="214"/>
      <c r="T13" s="420"/>
    </row>
    <row r="14" spans="1:20" ht="8.25" customHeight="1">
      <c r="A14" s="414"/>
      <c r="B14" s="415"/>
      <c r="C14" s="415"/>
      <c r="D14" s="416"/>
      <c r="E14" s="417"/>
      <c r="F14" s="415"/>
      <c r="G14" s="415"/>
      <c r="H14" s="418"/>
      <c r="I14" s="250"/>
      <c r="J14" s="250"/>
      <c r="K14" s="418"/>
      <c r="L14" s="416"/>
      <c r="M14" s="418"/>
      <c r="N14" s="416"/>
      <c r="O14" s="416"/>
      <c r="P14" s="417"/>
      <c r="Q14" s="415"/>
      <c r="R14" s="415"/>
      <c r="S14" s="418"/>
      <c r="T14" s="420"/>
    </row>
    <row r="15" spans="1:20" ht="12">
      <c r="A15" s="444"/>
      <c r="B15" s="444"/>
      <c r="C15" s="444"/>
      <c r="D15" s="445"/>
      <c r="E15" s="444"/>
      <c r="F15" s="444"/>
      <c r="G15" s="444"/>
      <c r="H15" s="444"/>
      <c r="I15" s="289"/>
      <c r="J15" s="289"/>
      <c r="K15" s="444"/>
      <c r="L15" s="445"/>
      <c r="M15" s="444"/>
      <c r="N15" s="445"/>
      <c r="O15" s="445"/>
      <c r="P15" s="444"/>
      <c r="Q15" s="444"/>
      <c r="R15" s="444"/>
      <c r="S15" s="444"/>
      <c r="T15" s="444"/>
    </row>
    <row r="16" spans="1:20" ht="8.25" customHeight="1">
      <c r="A16" s="414"/>
      <c r="B16" s="415"/>
      <c r="C16" s="415"/>
      <c r="D16" s="416"/>
      <c r="E16" s="417"/>
      <c r="F16" s="415"/>
      <c r="G16" s="415"/>
      <c r="H16" s="418"/>
      <c r="I16" s="250"/>
      <c r="J16" s="250"/>
      <c r="K16" s="418"/>
      <c r="L16" s="416"/>
      <c r="M16" s="418"/>
      <c r="N16" s="416"/>
      <c r="O16" s="416"/>
      <c r="P16" s="417"/>
      <c r="Q16" s="415"/>
      <c r="R16" s="415"/>
      <c r="S16" s="418"/>
      <c r="T16" s="420"/>
    </row>
    <row r="17" spans="1:20" ht="12">
      <c r="A17" s="414"/>
      <c r="B17" s="422"/>
      <c r="C17" s="423" t="s">
        <v>47</v>
      </c>
      <c r="D17" s="424" t="s">
        <v>489</v>
      </c>
      <c r="E17" s="425" t="s">
        <v>490</v>
      </c>
      <c r="F17" s="206" t="s">
        <v>474</v>
      </c>
      <c r="G17" s="206" t="s">
        <v>360</v>
      </c>
      <c r="H17" s="998"/>
      <c r="I17" s="259" t="s">
        <v>475</v>
      </c>
      <c r="J17" s="260" t="s">
        <v>475</v>
      </c>
      <c r="K17" s="427"/>
      <c r="L17" s="206">
        <v>2009</v>
      </c>
      <c r="M17" s="426"/>
      <c r="N17" s="206" t="s">
        <v>343</v>
      </c>
      <c r="O17" s="424" t="s">
        <v>492</v>
      </c>
      <c r="P17" s="425" t="s">
        <v>332</v>
      </c>
      <c r="Q17" s="206" t="s">
        <v>327</v>
      </c>
      <c r="R17" s="206" t="s">
        <v>137</v>
      </c>
      <c r="S17" s="428"/>
      <c r="T17" s="420"/>
    </row>
    <row r="18" spans="1:20" ht="12">
      <c r="A18" s="414"/>
      <c r="B18" s="41"/>
      <c r="C18" s="429"/>
      <c r="D18" s="424"/>
      <c r="E18" s="425"/>
      <c r="F18" s="430"/>
      <c r="G18" s="430"/>
      <c r="H18" s="999"/>
      <c r="I18" s="259" t="s">
        <v>476</v>
      </c>
      <c r="J18" s="432" t="s">
        <v>491</v>
      </c>
      <c r="K18" s="214"/>
      <c r="L18" s="206"/>
      <c r="M18" s="431"/>
      <c r="N18" s="206"/>
      <c r="O18" s="424"/>
      <c r="P18" s="425"/>
      <c r="Q18" s="430"/>
      <c r="R18" s="430"/>
      <c r="S18" s="433"/>
      <c r="T18" s="420"/>
    </row>
    <row r="19" spans="1:22" ht="12">
      <c r="A19" s="414"/>
      <c r="B19" s="41"/>
      <c r="C19" s="429"/>
      <c r="D19" s="424"/>
      <c r="E19" s="425"/>
      <c r="F19" s="430"/>
      <c r="G19" s="430"/>
      <c r="H19" s="1004"/>
      <c r="I19" s="259"/>
      <c r="J19" s="263"/>
      <c r="K19" s="214"/>
      <c r="L19" s="206"/>
      <c r="M19" s="431"/>
      <c r="N19" s="206"/>
      <c r="O19" s="424"/>
      <c r="P19" s="425"/>
      <c r="Q19" s="430"/>
      <c r="R19" s="430"/>
      <c r="S19" s="433"/>
      <c r="T19" s="420"/>
      <c r="V19" s="446"/>
    </row>
    <row r="20" spans="1:20" ht="14.25">
      <c r="A20" s="414"/>
      <c r="B20" s="41"/>
      <c r="C20" s="1345" t="s">
        <v>110</v>
      </c>
      <c r="D20" s="447"/>
      <c r="E20" s="448"/>
      <c r="F20" s="20"/>
      <c r="G20" s="20"/>
      <c r="H20" s="1004"/>
      <c r="I20" s="297"/>
      <c r="J20" s="449"/>
      <c r="K20" s="214"/>
      <c r="L20" s="20"/>
      <c r="M20" s="206"/>
      <c r="N20" s="20"/>
      <c r="O20" s="447"/>
      <c r="P20" s="448"/>
      <c r="Q20" s="20"/>
      <c r="R20" s="20"/>
      <c r="S20" s="433"/>
      <c r="T20" s="420"/>
    </row>
    <row r="21" spans="1:20" ht="14.25">
      <c r="A21" s="24"/>
      <c r="B21" s="40"/>
      <c r="C21" s="440" t="s">
        <v>588</v>
      </c>
      <c r="D21" s="695">
        <v>0.154</v>
      </c>
      <c r="E21" s="696">
        <v>0.157</v>
      </c>
      <c r="F21" s="803">
        <v>0.155</v>
      </c>
      <c r="G21" s="803">
        <v>0.151</v>
      </c>
      <c r="H21" s="1072"/>
      <c r="I21" s="962"/>
      <c r="J21" s="585"/>
      <c r="K21" s="1200"/>
      <c r="L21" s="1204">
        <v>0.155</v>
      </c>
      <c r="M21" s="1322"/>
      <c r="N21" s="1204">
        <v>0.154</v>
      </c>
      <c r="O21" s="695">
        <v>0.156</v>
      </c>
      <c r="P21" s="696">
        <v>0.157</v>
      </c>
      <c r="Q21" s="803">
        <v>0.157</v>
      </c>
      <c r="R21" s="803">
        <v>0.153</v>
      </c>
      <c r="S21" s="433"/>
      <c r="T21" s="420"/>
    </row>
    <row r="22" spans="1:20" ht="12">
      <c r="A22" s="24"/>
      <c r="B22" s="40"/>
      <c r="C22" s="20" t="s">
        <v>112</v>
      </c>
      <c r="D22" s="695">
        <f>E22</f>
        <v>0.18</v>
      </c>
      <c r="E22" s="696">
        <v>0.18</v>
      </c>
      <c r="F22" s="803">
        <v>0.178</v>
      </c>
      <c r="G22" s="803">
        <v>0.176</v>
      </c>
      <c r="H22" s="1072"/>
      <c r="I22" s="962"/>
      <c r="J22" s="585"/>
      <c r="K22" s="1200"/>
      <c r="L22" s="1204">
        <f>N22</f>
        <v>0.173</v>
      </c>
      <c r="M22" s="1322"/>
      <c r="N22" s="1327">
        <v>0.173</v>
      </c>
      <c r="O22" s="695">
        <f>P22</f>
        <v>0.171</v>
      </c>
      <c r="P22" s="696">
        <v>0.171</v>
      </c>
      <c r="Q22" s="803">
        <v>0.169</v>
      </c>
      <c r="R22" s="803">
        <v>0.164</v>
      </c>
      <c r="S22" s="433"/>
      <c r="T22" s="420"/>
    </row>
    <row r="23" spans="1:20" ht="12">
      <c r="A23" s="450"/>
      <c r="B23" s="41"/>
      <c r="C23" s="429"/>
      <c r="D23" s="763"/>
      <c r="E23" s="764"/>
      <c r="F23" s="765"/>
      <c r="G23" s="765"/>
      <c r="H23" s="1072"/>
      <c r="I23" s="962"/>
      <c r="J23" s="585"/>
      <c r="K23" s="1200"/>
      <c r="L23" s="1171"/>
      <c r="M23" s="1296"/>
      <c r="N23" s="1171"/>
      <c r="O23" s="763"/>
      <c r="P23" s="764"/>
      <c r="Q23" s="765"/>
      <c r="R23" s="765"/>
      <c r="S23" s="433"/>
      <c r="T23" s="420"/>
    </row>
    <row r="24" spans="1:20" ht="12">
      <c r="A24" s="24"/>
      <c r="B24" s="19"/>
      <c r="C24" s="1346" t="s">
        <v>521</v>
      </c>
      <c r="D24" s="700">
        <f>E24</f>
        <v>19899</v>
      </c>
      <c r="E24" s="698">
        <f>E25+E26</f>
        <v>19899</v>
      </c>
      <c r="F24" s="699">
        <f>F25+F26</f>
        <v>19590</v>
      </c>
      <c r="G24" s="699">
        <f>G25+G26</f>
        <v>19290</v>
      </c>
      <c r="H24" s="1072"/>
      <c r="I24" s="963">
        <f>D24/O24-1</f>
        <v>0.06343522873022667</v>
      </c>
      <c r="J24" s="591">
        <f>E24/P24-1</f>
        <v>0.06343522873022667</v>
      </c>
      <c r="K24" s="1200"/>
      <c r="L24" s="1165">
        <f>L25+L26</f>
        <v>18987</v>
      </c>
      <c r="M24" s="1323"/>
      <c r="N24" s="1165">
        <f>N25+N26</f>
        <v>18987</v>
      </c>
      <c r="O24" s="700">
        <f>P24</f>
        <v>18712</v>
      </c>
      <c r="P24" s="698">
        <f>P25+P26</f>
        <v>18712</v>
      </c>
      <c r="Q24" s="699">
        <f>Q25+Q26</f>
        <v>18235</v>
      </c>
      <c r="R24" s="699">
        <f>R25+R26</f>
        <v>18038</v>
      </c>
      <c r="S24" s="433"/>
      <c r="T24" s="420"/>
    </row>
    <row r="25" spans="1:20" ht="12">
      <c r="A25" s="24"/>
      <c r="B25" s="40"/>
      <c r="C25" s="440" t="s">
        <v>459</v>
      </c>
      <c r="D25" s="697">
        <f>E25</f>
        <v>6892</v>
      </c>
      <c r="E25" s="673">
        <v>6892</v>
      </c>
      <c r="F25" s="694">
        <v>6815</v>
      </c>
      <c r="G25" s="694">
        <v>6764</v>
      </c>
      <c r="H25" s="1072"/>
      <c r="I25" s="962">
        <f aca="true" t="shared" si="3" ref="I25:I48">D25/O25-1</f>
        <v>0.01352941176470579</v>
      </c>
      <c r="J25" s="585">
        <f aca="true" t="shared" si="4" ref="J25:J48">E25/P25-1</f>
        <v>0.01352941176470579</v>
      </c>
      <c r="K25" s="1200"/>
      <c r="L25" s="1164">
        <f>N25</f>
        <v>6768</v>
      </c>
      <c r="M25" s="1302"/>
      <c r="N25" s="1164">
        <v>6768</v>
      </c>
      <c r="O25" s="697">
        <f>P25</f>
        <v>6800</v>
      </c>
      <c r="P25" s="693">
        <v>6800</v>
      </c>
      <c r="Q25" s="694">
        <v>6785</v>
      </c>
      <c r="R25" s="694">
        <v>6739</v>
      </c>
      <c r="S25" s="433"/>
      <c r="T25" s="420"/>
    </row>
    <row r="26" spans="1:20" ht="14.25">
      <c r="A26" s="24"/>
      <c r="B26" s="40"/>
      <c r="C26" s="440" t="s">
        <v>590</v>
      </c>
      <c r="D26" s="697">
        <f>E26</f>
        <v>13007</v>
      </c>
      <c r="E26" s="673">
        <v>13007</v>
      </c>
      <c r="F26" s="694">
        <v>12775</v>
      </c>
      <c r="G26" s="694">
        <v>12526</v>
      </c>
      <c r="H26" s="1072"/>
      <c r="I26" s="962">
        <f t="shared" si="3"/>
        <v>0.09192411014103419</v>
      </c>
      <c r="J26" s="585">
        <f t="shared" si="4"/>
        <v>0.09192411014103419</v>
      </c>
      <c r="K26" s="1200"/>
      <c r="L26" s="1164">
        <f>N26</f>
        <v>12219</v>
      </c>
      <c r="M26" s="1302"/>
      <c r="N26" s="1164">
        <v>12219</v>
      </c>
      <c r="O26" s="697">
        <f>P26</f>
        <v>11912</v>
      </c>
      <c r="P26" s="693">
        <v>11912</v>
      </c>
      <c r="Q26" s="694">
        <v>11450</v>
      </c>
      <c r="R26" s="694">
        <v>11299</v>
      </c>
      <c r="S26" s="433"/>
      <c r="T26" s="420"/>
    </row>
    <row r="27" spans="1:22" ht="12">
      <c r="A27" s="24"/>
      <c r="B27" s="40"/>
      <c r="C27" s="20" t="s">
        <v>113</v>
      </c>
      <c r="D27" s="807">
        <f>E27</f>
        <v>0.92</v>
      </c>
      <c r="E27" s="655">
        <v>0.92</v>
      </c>
      <c r="F27" s="659">
        <v>0.91</v>
      </c>
      <c r="G27" s="659">
        <v>0.9</v>
      </c>
      <c r="H27" s="1072"/>
      <c r="I27" s="962"/>
      <c r="J27" s="585"/>
      <c r="K27" s="1200"/>
      <c r="L27" s="1205">
        <f>N27</f>
        <v>0.91</v>
      </c>
      <c r="M27" s="1322"/>
      <c r="N27" s="1205">
        <v>0.91</v>
      </c>
      <c r="O27" s="807">
        <f>P27</f>
        <v>0.91</v>
      </c>
      <c r="P27" s="655">
        <v>0.91</v>
      </c>
      <c r="Q27" s="659">
        <v>0.9</v>
      </c>
      <c r="R27" s="659">
        <v>0.9</v>
      </c>
      <c r="S27" s="433"/>
      <c r="T27" s="420"/>
      <c r="V27" s="438"/>
    </row>
    <row r="28" spans="1:22" ht="12">
      <c r="A28" s="24"/>
      <c r="B28" s="40"/>
      <c r="C28" s="20"/>
      <c r="D28" s="708"/>
      <c r="E28" s="709"/>
      <c r="F28" s="694"/>
      <c r="G28" s="710"/>
      <c r="H28" s="1072"/>
      <c r="I28" s="962"/>
      <c r="J28" s="585"/>
      <c r="K28" s="1200"/>
      <c r="L28" s="1174"/>
      <c r="M28" s="1296"/>
      <c r="N28" s="1174"/>
      <c r="O28" s="708"/>
      <c r="P28" s="709"/>
      <c r="Q28" s="710"/>
      <c r="R28" s="710"/>
      <c r="S28" s="433"/>
      <c r="T28" s="420"/>
      <c r="V28" s="438"/>
    </row>
    <row r="29" spans="1:22" ht="12">
      <c r="A29" s="24"/>
      <c r="B29" s="40"/>
      <c r="C29" s="1346" t="s">
        <v>522</v>
      </c>
      <c r="D29" s="700">
        <f>E29+F29+G29</f>
        <v>912</v>
      </c>
      <c r="E29" s="698">
        <f aca="true" t="shared" si="5" ref="E29:F31">E24-F24</f>
        <v>309</v>
      </c>
      <c r="F29" s="699">
        <f t="shared" si="5"/>
        <v>300</v>
      </c>
      <c r="G29" s="699">
        <f>G24-N24</f>
        <v>303</v>
      </c>
      <c r="H29" s="1072"/>
      <c r="I29" s="963"/>
      <c r="J29" s="591"/>
      <c r="K29" s="1200"/>
      <c r="L29" s="1165">
        <f>N29+O29</f>
        <v>1210</v>
      </c>
      <c r="M29" s="1323"/>
      <c r="N29" s="1165">
        <f>N24-P24</f>
        <v>275</v>
      </c>
      <c r="O29" s="700">
        <f>P29+Q29+R29</f>
        <v>935</v>
      </c>
      <c r="P29" s="698">
        <f aca="true" t="shared" si="6" ref="P29:Q31">P24-Q24</f>
        <v>477</v>
      </c>
      <c r="Q29" s="699">
        <f t="shared" si="6"/>
        <v>197</v>
      </c>
      <c r="R29" s="699">
        <v>261</v>
      </c>
      <c r="S29" s="433"/>
      <c r="T29" s="420"/>
      <c r="V29" s="438"/>
    </row>
    <row r="30" spans="1:22" ht="12">
      <c r="A30" s="24"/>
      <c r="B30" s="40"/>
      <c r="C30" s="440" t="s">
        <v>459</v>
      </c>
      <c r="D30" s="697">
        <f>E30+F30+G30</f>
        <v>124</v>
      </c>
      <c r="E30" s="693">
        <f t="shared" si="5"/>
        <v>77</v>
      </c>
      <c r="F30" s="694">
        <f t="shared" si="5"/>
        <v>51</v>
      </c>
      <c r="G30" s="694">
        <f>G25-N25</f>
        <v>-4</v>
      </c>
      <c r="H30" s="1072"/>
      <c r="I30" s="962"/>
      <c r="J30" s="585"/>
      <c r="K30" s="1200"/>
      <c r="L30" s="1164">
        <f>N30+O30</f>
        <v>92</v>
      </c>
      <c r="M30" s="1302"/>
      <c r="N30" s="1164">
        <f>N25-P25</f>
        <v>-32</v>
      </c>
      <c r="O30" s="697">
        <f>P30+Q30+R30</f>
        <v>124</v>
      </c>
      <c r="P30" s="693">
        <f t="shared" si="6"/>
        <v>15</v>
      </c>
      <c r="Q30" s="694">
        <f t="shared" si="6"/>
        <v>46</v>
      </c>
      <c r="R30" s="694">
        <v>63</v>
      </c>
      <c r="S30" s="433"/>
      <c r="T30" s="420"/>
      <c r="V30" s="451"/>
    </row>
    <row r="31" spans="1:22" ht="14.25">
      <c r="A31" s="24"/>
      <c r="B31" s="40"/>
      <c r="C31" s="440" t="s">
        <v>590</v>
      </c>
      <c r="D31" s="697">
        <f>E31+F31+G31</f>
        <v>788</v>
      </c>
      <c r="E31" s="693">
        <f t="shared" si="5"/>
        <v>232</v>
      </c>
      <c r="F31" s="694">
        <f t="shared" si="5"/>
        <v>249</v>
      </c>
      <c r="G31" s="694">
        <f>G26-N26</f>
        <v>307</v>
      </c>
      <c r="H31" s="1072"/>
      <c r="I31" s="962"/>
      <c r="J31" s="585"/>
      <c r="K31" s="1200"/>
      <c r="L31" s="1164">
        <f>N31+O31</f>
        <v>1118</v>
      </c>
      <c r="M31" s="1302"/>
      <c r="N31" s="1164">
        <f>N26-P26</f>
        <v>307</v>
      </c>
      <c r="O31" s="697">
        <f>P31+Q31+R31</f>
        <v>811</v>
      </c>
      <c r="P31" s="693">
        <f t="shared" si="6"/>
        <v>462</v>
      </c>
      <c r="Q31" s="694">
        <f t="shared" si="6"/>
        <v>151</v>
      </c>
      <c r="R31" s="694">
        <v>198</v>
      </c>
      <c r="S31" s="433"/>
      <c r="T31" s="420"/>
      <c r="V31" s="438"/>
    </row>
    <row r="32" spans="1:22" ht="12">
      <c r="A32" s="450"/>
      <c r="B32" s="41"/>
      <c r="C32" s="429"/>
      <c r="D32" s="708"/>
      <c r="E32" s="709"/>
      <c r="F32" s="710"/>
      <c r="G32" s="710"/>
      <c r="H32" s="1072"/>
      <c r="I32" s="1029"/>
      <c r="J32" s="648"/>
      <c r="K32" s="1200"/>
      <c r="L32" s="1174"/>
      <c r="M32" s="1296"/>
      <c r="N32" s="1174"/>
      <c r="O32" s="708"/>
      <c r="P32" s="709"/>
      <c r="Q32" s="710"/>
      <c r="R32" s="710"/>
      <c r="S32" s="433"/>
      <c r="T32" s="420"/>
      <c r="V32" s="438"/>
    </row>
    <row r="33" spans="1:22" ht="12">
      <c r="A33" s="24"/>
      <c r="B33" s="40"/>
      <c r="C33" s="1346" t="s">
        <v>471</v>
      </c>
      <c r="D33" s="790">
        <f>E33+F33+G33</f>
        <v>2311</v>
      </c>
      <c r="E33" s="799">
        <v>810</v>
      </c>
      <c r="F33" s="1432">
        <v>772</v>
      </c>
      <c r="G33" s="1432">
        <v>729</v>
      </c>
      <c r="H33" s="1072"/>
      <c r="I33" s="963">
        <f t="shared" si="3"/>
        <v>0.018061674008810646</v>
      </c>
      <c r="J33" s="591">
        <f t="shared" si="4"/>
        <v>0.03979460847240057</v>
      </c>
      <c r="K33" s="1200"/>
      <c r="L33" s="1173">
        <f>N33+O33</f>
        <v>3021</v>
      </c>
      <c r="M33" s="1296"/>
      <c r="N33" s="1173">
        <v>751</v>
      </c>
      <c r="O33" s="790">
        <f>P33+Q33+R33</f>
        <v>2270</v>
      </c>
      <c r="P33" s="791">
        <v>779</v>
      </c>
      <c r="Q33" s="793">
        <v>757</v>
      </c>
      <c r="R33" s="793">
        <v>734</v>
      </c>
      <c r="S33" s="433"/>
      <c r="T33" s="420"/>
      <c r="V33" s="438"/>
    </row>
    <row r="34" spans="1:22" ht="12">
      <c r="A34" s="24"/>
      <c r="B34" s="40"/>
      <c r="C34" s="429"/>
      <c r="D34" s="804"/>
      <c r="E34" s="805"/>
      <c r="F34" s="806"/>
      <c r="G34" s="806"/>
      <c r="H34" s="1056"/>
      <c r="I34" s="1046"/>
      <c r="J34" s="729"/>
      <c r="K34" s="1152"/>
      <c r="L34" s="1203"/>
      <c r="M34" s="1295"/>
      <c r="N34" s="1203"/>
      <c r="O34" s="804"/>
      <c r="P34" s="805"/>
      <c r="Q34" s="806"/>
      <c r="R34" s="806"/>
      <c r="S34" s="433"/>
      <c r="T34" s="420"/>
      <c r="V34" s="438"/>
    </row>
    <row r="35" spans="1:25" ht="12">
      <c r="A35" s="24"/>
      <c r="B35" s="40"/>
      <c r="C35" s="1346" t="s">
        <v>114</v>
      </c>
      <c r="D35" s="808">
        <v>13</v>
      </c>
      <c r="E35" s="799">
        <v>14</v>
      </c>
      <c r="F35" s="793">
        <v>13</v>
      </c>
      <c r="G35" s="793">
        <v>13</v>
      </c>
      <c r="H35" s="1072"/>
      <c r="I35" s="963">
        <f t="shared" si="3"/>
        <v>-0.0714285714285714</v>
      </c>
      <c r="J35" s="591">
        <f t="shared" si="4"/>
        <v>0</v>
      </c>
      <c r="K35" s="1200"/>
      <c r="L35" s="1173">
        <v>14</v>
      </c>
      <c r="M35" s="1296"/>
      <c r="N35" s="1173">
        <v>13</v>
      </c>
      <c r="O35" s="808">
        <v>14</v>
      </c>
      <c r="P35" s="791">
        <v>14</v>
      </c>
      <c r="Q35" s="793">
        <v>14</v>
      </c>
      <c r="R35" s="793">
        <v>14</v>
      </c>
      <c r="S35" s="433"/>
      <c r="T35" s="420"/>
      <c r="Y35" s="438"/>
    </row>
    <row r="36" spans="1:20" ht="12">
      <c r="A36" s="24"/>
      <c r="B36" s="40"/>
      <c r="C36" s="436" t="s">
        <v>461</v>
      </c>
      <c r="D36" s="802">
        <v>26</v>
      </c>
      <c r="E36" s="800">
        <v>26</v>
      </c>
      <c r="F36" s="801">
        <v>26</v>
      </c>
      <c r="G36" s="801">
        <v>25</v>
      </c>
      <c r="H36" s="1072"/>
      <c r="I36" s="962">
        <f t="shared" si="3"/>
        <v>-0.03703703703703709</v>
      </c>
      <c r="J36" s="585">
        <f t="shared" si="4"/>
        <v>-0.03703703703703709</v>
      </c>
      <c r="K36" s="1200"/>
      <c r="L36" s="1166">
        <v>27</v>
      </c>
      <c r="M36" s="1296"/>
      <c r="N36" s="1166">
        <v>26</v>
      </c>
      <c r="O36" s="802">
        <v>27</v>
      </c>
      <c r="P36" s="702">
        <v>27</v>
      </c>
      <c r="Q36" s="801">
        <v>27</v>
      </c>
      <c r="R36" s="801">
        <v>27</v>
      </c>
      <c r="S36" s="433"/>
      <c r="T36" s="420"/>
    </row>
    <row r="37" spans="1:20" ht="12">
      <c r="A37" s="24"/>
      <c r="B37" s="40"/>
      <c r="C37" s="436" t="s">
        <v>462</v>
      </c>
      <c r="D37" s="802">
        <v>6</v>
      </c>
      <c r="E37" s="800">
        <v>7</v>
      </c>
      <c r="F37" s="801">
        <v>6</v>
      </c>
      <c r="G37" s="801">
        <v>6</v>
      </c>
      <c r="H37" s="1072"/>
      <c r="I37" s="962">
        <f t="shared" si="3"/>
        <v>0</v>
      </c>
      <c r="J37" s="585">
        <f t="shared" si="4"/>
        <v>0.16666666666666674</v>
      </c>
      <c r="K37" s="1200"/>
      <c r="L37" s="1166">
        <v>6</v>
      </c>
      <c r="M37" s="1296"/>
      <c r="N37" s="1166">
        <v>6</v>
      </c>
      <c r="O37" s="802">
        <v>6</v>
      </c>
      <c r="P37" s="702">
        <v>6</v>
      </c>
      <c r="Q37" s="801">
        <v>6</v>
      </c>
      <c r="R37" s="801">
        <v>6</v>
      </c>
      <c r="S37" s="433"/>
      <c r="T37" s="420"/>
    </row>
    <row r="38" spans="1:20" ht="12">
      <c r="A38" s="24"/>
      <c r="B38" s="40"/>
      <c r="C38" s="20" t="s">
        <v>87</v>
      </c>
      <c r="D38" s="809">
        <v>0.28</v>
      </c>
      <c r="E38" s="810">
        <v>0.28</v>
      </c>
      <c r="F38" s="659">
        <v>0.28</v>
      </c>
      <c r="G38" s="659">
        <v>0.28</v>
      </c>
      <c r="H38" s="1072"/>
      <c r="I38" s="962"/>
      <c r="J38" s="585"/>
      <c r="K38" s="1200"/>
      <c r="L38" s="1205">
        <v>0.28</v>
      </c>
      <c r="M38" s="1322"/>
      <c r="N38" s="1205">
        <v>0.3</v>
      </c>
      <c r="O38" s="809">
        <v>0.27</v>
      </c>
      <c r="P38" s="655">
        <v>0.28</v>
      </c>
      <c r="Q38" s="659">
        <v>0.27</v>
      </c>
      <c r="R38" s="659">
        <v>0.26</v>
      </c>
      <c r="S38" s="433"/>
      <c r="T38" s="420"/>
    </row>
    <row r="39" spans="1:20" ht="12">
      <c r="A39" s="24"/>
      <c r="B39" s="40"/>
      <c r="C39" s="429"/>
      <c r="D39" s="708"/>
      <c r="E39" s="709"/>
      <c r="F39" s="710"/>
      <c r="G39" s="710"/>
      <c r="H39" s="1072"/>
      <c r="I39" s="962"/>
      <c r="J39" s="585"/>
      <c r="K39" s="1200"/>
      <c r="L39" s="1174"/>
      <c r="M39" s="1296"/>
      <c r="N39" s="1174"/>
      <c r="O39" s="708"/>
      <c r="P39" s="709"/>
      <c r="Q39" s="710"/>
      <c r="R39" s="710"/>
      <c r="S39" s="433"/>
      <c r="T39" s="420"/>
    </row>
    <row r="40" spans="1:20" ht="12">
      <c r="A40" s="24"/>
      <c r="B40" s="40"/>
      <c r="C40" s="1346" t="s">
        <v>523</v>
      </c>
      <c r="D40" s="757">
        <f>E40+F40+G40</f>
        <v>25598</v>
      </c>
      <c r="E40" s="758">
        <v>8615</v>
      </c>
      <c r="F40" s="811">
        <v>8670</v>
      </c>
      <c r="G40" s="811">
        <v>8313</v>
      </c>
      <c r="H40" s="1072"/>
      <c r="I40" s="963">
        <f t="shared" si="3"/>
        <v>0.10924296919010268</v>
      </c>
      <c r="J40" s="591">
        <f t="shared" si="4"/>
        <v>0.09216531440162279</v>
      </c>
      <c r="K40" s="1200"/>
      <c r="L40" s="1170">
        <f>N40+O40</f>
        <v>31343</v>
      </c>
      <c r="M40" s="1324"/>
      <c r="N40" s="1170">
        <v>8266</v>
      </c>
      <c r="O40" s="757">
        <f>P40+Q40+R40</f>
        <v>23077</v>
      </c>
      <c r="P40" s="758">
        <v>7888</v>
      </c>
      <c r="Q40" s="811">
        <v>7825</v>
      </c>
      <c r="R40" s="811">
        <v>7364</v>
      </c>
      <c r="S40" s="433"/>
      <c r="T40" s="420"/>
    </row>
    <row r="41" spans="1:20" ht="12">
      <c r="A41" s="24"/>
      <c r="B41" s="40"/>
      <c r="C41" s="429"/>
      <c r="D41" s="708"/>
      <c r="E41" s="709"/>
      <c r="F41" s="710"/>
      <c r="G41" s="710"/>
      <c r="H41" s="1072"/>
      <c r="I41" s="962"/>
      <c r="J41" s="585"/>
      <c r="K41" s="1200"/>
      <c r="L41" s="1174"/>
      <c r="M41" s="1296"/>
      <c r="N41" s="1174"/>
      <c r="O41" s="708"/>
      <c r="P41" s="709"/>
      <c r="Q41" s="710"/>
      <c r="R41" s="710"/>
      <c r="S41" s="433"/>
      <c r="T41" s="420"/>
    </row>
    <row r="42" spans="1:20" ht="12">
      <c r="A42" s="24"/>
      <c r="B42" s="40"/>
      <c r="C42" s="1346" t="s">
        <v>524</v>
      </c>
      <c r="D42" s="813">
        <v>149</v>
      </c>
      <c r="E42" s="814">
        <v>148</v>
      </c>
      <c r="F42" s="815">
        <v>152</v>
      </c>
      <c r="G42" s="815">
        <v>148</v>
      </c>
      <c r="H42" s="1072"/>
      <c r="I42" s="963">
        <f t="shared" si="3"/>
        <v>0.03472222222222232</v>
      </c>
      <c r="J42" s="591">
        <f t="shared" si="4"/>
        <v>0.020689655172413834</v>
      </c>
      <c r="K42" s="1200"/>
      <c r="L42" s="1206">
        <v>145</v>
      </c>
      <c r="M42" s="1325"/>
      <c r="N42" s="1206">
        <v>149</v>
      </c>
      <c r="O42" s="813">
        <v>144</v>
      </c>
      <c r="P42" s="816">
        <v>145</v>
      </c>
      <c r="Q42" s="815">
        <v>147</v>
      </c>
      <c r="R42" s="815">
        <v>139</v>
      </c>
      <c r="S42" s="433"/>
      <c r="T42" s="420"/>
    </row>
    <row r="43" spans="1:20" ht="12">
      <c r="A43" s="24"/>
      <c r="B43" s="40"/>
      <c r="C43" s="440" t="s">
        <v>463</v>
      </c>
      <c r="D43" s="817">
        <v>276</v>
      </c>
      <c r="E43" s="766">
        <v>268</v>
      </c>
      <c r="F43" s="818">
        <v>279</v>
      </c>
      <c r="G43" s="818">
        <v>280</v>
      </c>
      <c r="H43" s="1072"/>
      <c r="I43" s="962">
        <f t="shared" si="3"/>
        <v>-0.017793594306049876</v>
      </c>
      <c r="J43" s="585">
        <f t="shared" si="4"/>
        <v>-0.03597122302158273</v>
      </c>
      <c r="K43" s="1200"/>
      <c r="L43" s="1207">
        <v>282</v>
      </c>
      <c r="M43" s="1325"/>
      <c r="N43" s="1207">
        <v>285</v>
      </c>
      <c r="O43" s="817">
        <v>281</v>
      </c>
      <c r="P43" s="820">
        <v>278</v>
      </c>
      <c r="Q43" s="818">
        <v>283</v>
      </c>
      <c r="R43" s="818">
        <v>281</v>
      </c>
      <c r="S43" s="433"/>
      <c r="T43" s="420"/>
    </row>
    <row r="44" spans="1:20" ht="12">
      <c r="A44" s="24"/>
      <c r="B44" s="40"/>
      <c r="C44" s="440" t="s">
        <v>464</v>
      </c>
      <c r="D44" s="817">
        <v>86</v>
      </c>
      <c r="E44" s="766">
        <v>89</v>
      </c>
      <c r="F44" s="819">
        <v>88</v>
      </c>
      <c r="G44" s="819">
        <v>80</v>
      </c>
      <c r="H44" s="1072"/>
      <c r="I44" s="962">
        <f t="shared" si="3"/>
        <v>0.2647058823529411</v>
      </c>
      <c r="J44" s="585">
        <f t="shared" si="4"/>
        <v>0.23611111111111116</v>
      </c>
      <c r="K44" s="1200"/>
      <c r="L44" s="1207">
        <v>70</v>
      </c>
      <c r="M44" s="1325"/>
      <c r="N44" s="1207">
        <v>77</v>
      </c>
      <c r="O44" s="817">
        <v>68</v>
      </c>
      <c r="P44" s="820">
        <v>72</v>
      </c>
      <c r="Q44" s="819">
        <v>70</v>
      </c>
      <c r="R44" s="819">
        <v>60</v>
      </c>
      <c r="S44" s="433"/>
      <c r="T44" s="420"/>
    </row>
    <row r="45" spans="1:20" ht="12">
      <c r="A45" s="24"/>
      <c r="B45" s="40"/>
      <c r="C45" s="429"/>
      <c r="D45" s="804"/>
      <c r="E45" s="805"/>
      <c r="F45" s="806"/>
      <c r="G45" s="806"/>
      <c r="H45" s="1056"/>
      <c r="I45" s="1046"/>
      <c r="J45" s="729"/>
      <c r="K45" s="1152"/>
      <c r="L45" s="1203"/>
      <c r="M45" s="1295"/>
      <c r="N45" s="1203"/>
      <c r="O45" s="804"/>
      <c r="P45" s="805"/>
      <c r="Q45" s="806"/>
      <c r="R45" s="806"/>
      <c r="S45" s="214"/>
      <c r="T45" s="420"/>
    </row>
    <row r="46" spans="1:20" ht="14.25">
      <c r="A46" s="24"/>
      <c r="B46" s="40"/>
      <c r="C46" s="1346" t="s">
        <v>115</v>
      </c>
      <c r="D46" s="808">
        <v>44</v>
      </c>
      <c r="E46" s="799">
        <v>44</v>
      </c>
      <c r="F46" s="793">
        <v>44</v>
      </c>
      <c r="G46" s="793">
        <v>44</v>
      </c>
      <c r="H46" s="1072"/>
      <c r="I46" s="963">
        <f t="shared" si="3"/>
        <v>-0.12</v>
      </c>
      <c r="J46" s="591">
        <f t="shared" si="4"/>
        <v>-0.022222222222222254</v>
      </c>
      <c r="K46" s="1200"/>
      <c r="L46" s="1173">
        <v>49</v>
      </c>
      <c r="M46" s="1296"/>
      <c r="N46" s="1173">
        <v>46</v>
      </c>
      <c r="O46" s="808">
        <v>50</v>
      </c>
      <c r="P46" s="791">
        <v>45</v>
      </c>
      <c r="Q46" s="793">
        <v>53</v>
      </c>
      <c r="R46" s="793">
        <v>52</v>
      </c>
      <c r="S46" s="433"/>
      <c r="T46" s="420"/>
    </row>
    <row r="47" spans="1:20" ht="12">
      <c r="A47" s="24"/>
      <c r="B47" s="40"/>
      <c r="C47" s="436" t="s">
        <v>465</v>
      </c>
      <c r="D47" s="802">
        <v>115</v>
      </c>
      <c r="E47" s="821">
        <v>118</v>
      </c>
      <c r="F47" s="801">
        <v>112</v>
      </c>
      <c r="G47" s="801">
        <v>115</v>
      </c>
      <c r="H47" s="1072"/>
      <c r="I47" s="962">
        <f t="shared" si="3"/>
        <v>-0.1015625</v>
      </c>
      <c r="J47" s="585">
        <f t="shared" si="4"/>
        <v>-0.06349206349206349</v>
      </c>
      <c r="K47" s="1200"/>
      <c r="L47" s="1166">
        <v>128</v>
      </c>
      <c r="M47" s="1296"/>
      <c r="N47" s="1166">
        <v>127</v>
      </c>
      <c r="O47" s="802">
        <v>128</v>
      </c>
      <c r="P47" s="702">
        <v>126</v>
      </c>
      <c r="Q47" s="801">
        <v>129</v>
      </c>
      <c r="R47" s="801">
        <v>129</v>
      </c>
      <c r="S47" s="433"/>
      <c r="T47" s="420"/>
    </row>
    <row r="48" spans="1:20" ht="12">
      <c r="A48" s="24"/>
      <c r="B48" s="40"/>
      <c r="C48" s="436" t="s">
        <v>466</v>
      </c>
      <c r="D48" s="802">
        <v>15</v>
      </c>
      <c r="E48" s="821">
        <v>13</v>
      </c>
      <c r="F48" s="703">
        <v>15</v>
      </c>
      <c r="G48" s="703">
        <v>16</v>
      </c>
      <c r="H48" s="1072"/>
      <c r="I48" s="962">
        <f t="shared" si="3"/>
        <v>0.0714285714285714</v>
      </c>
      <c r="J48" s="585">
        <f t="shared" si="4"/>
        <v>0.08333333333333326</v>
      </c>
      <c r="K48" s="1200"/>
      <c r="L48" s="1166">
        <v>14</v>
      </c>
      <c r="M48" s="1296"/>
      <c r="N48" s="1166">
        <v>15</v>
      </c>
      <c r="O48" s="802">
        <v>14</v>
      </c>
      <c r="P48" s="702">
        <v>12</v>
      </c>
      <c r="Q48" s="703">
        <v>16</v>
      </c>
      <c r="R48" s="703">
        <v>13</v>
      </c>
      <c r="S48" s="433"/>
      <c r="T48" s="420"/>
    </row>
    <row r="49" spans="1:20" ht="12">
      <c r="A49" s="24"/>
      <c r="B49" s="40"/>
      <c r="C49" s="429"/>
      <c r="D49" s="708"/>
      <c r="E49" s="709"/>
      <c r="F49" s="710"/>
      <c r="G49" s="710"/>
      <c r="H49" s="1072"/>
      <c r="I49" s="962"/>
      <c r="J49" s="585"/>
      <c r="K49" s="1200"/>
      <c r="L49" s="1174"/>
      <c r="M49" s="1296"/>
      <c r="N49" s="1174"/>
      <c r="O49" s="708"/>
      <c r="P49" s="709"/>
      <c r="Q49" s="710"/>
      <c r="R49" s="710"/>
      <c r="S49" s="433"/>
      <c r="T49" s="420"/>
    </row>
    <row r="50" spans="1:20" ht="12">
      <c r="A50" s="24"/>
      <c r="B50" s="40"/>
      <c r="C50" s="1346" t="s">
        <v>116</v>
      </c>
      <c r="D50" s="822">
        <v>0.26</v>
      </c>
      <c r="E50" s="823">
        <v>0.28</v>
      </c>
      <c r="F50" s="824">
        <v>0.25</v>
      </c>
      <c r="G50" s="824">
        <v>0.25</v>
      </c>
      <c r="H50" s="1072"/>
      <c r="I50" s="963"/>
      <c r="J50" s="585"/>
      <c r="K50" s="1200"/>
      <c r="L50" s="1208">
        <v>0.29</v>
      </c>
      <c r="M50" s="1312"/>
      <c r="N50" s="1208">
        <v>0.3</v>
      </c>
      <c r="O50" s="822">
        <v>0.29</v>
      </c>
      <c r="P50" s="825">
        <v>0.28</v>
      </c>
      <c r="Q50" s="824">
        <v>0.3</v>
      </c>
      <c r="R50" s="824">
        <v>0.29</v>
      </c>
      <c r="S50" s="433"/>
      <c r="T50" s="420"/>
    </row>
    <row r="51" spans="1:20" ht="12">
      <c r="A51" s="24"/>
      <c r="B51" s="40"/>
      <c r="C51" s="440" t="s">
        <v>468</v>
      </c>
      <c r="D51" s="826">
        <v>0.2</v>
      </c>
      <c r="E51" s="827">
        <v>0.2</v>
      </c>
      <c r="F51" s="659">
        <v>0.2</v>
      </c>
      <c r="G51" s="659">
        <v>0.2</v>
      </c>
      <c r="H51" s="1072"/>
      <c r="I51" s="962"/>
      <c r="J51" s="585"/>
      <c r="K51" s="1200"/>
      <c r="L51" s="1205">
        <v>0.21</v>
      </c>
      <c r="M51" s="1312"/>
      <c r="N51" s="1205">
        <v>0.23</v>
      </c>
      <c r="O51" s="826">
        <v>0.2</v>
      </c>
      <c r="P51" s="655">
        <v>0.2</v>
      </c>
      <c r="Q51" s="659">
        <v>0.2</v>
      </c>
      <c r="R51" s="659">
        <v>0.21</v>
      </c>
      <c r="S51" s="433"/>
      <c r="T51" s="420"/>
    </row>
    <row r="52" spans="1:20" ht="12">
      <c r="A52" s="24"/>
      <c r="B52" s="40"/>
      <c r="C52" s="440" t="s">
        <v>467</v>
      </c>
      <c r="D52" s="826">
        <v>0.29</v>
      </c>
      <c r="E52" s="827">
        <v>0.32</v>
      </c>
      <c r="F52" s="659">
        <v>0.28</v>
      </c>
      <c r="G52" s="659">
        <v>0.28</v>
      </c>
      <c r="H52" s="1072"/>
      <c r="I52" s="962"/>
      <c r="J52" s="585"/>
      <c r="K52" s="1200"/>
      <c r="L52" s="1205">
        <v>0.34</v>
      </c>
      <c r="M52" s="1312"/>
      <c r="N52" s="1205">
        <v>0.34</v>
      </c>
      <c r="O52" s="826">
        <v>0.34</v>
      </c>
      <c r="P52" s="655">
        <v>0.33</v>
      </c>
      <c r="Q52" s="659">
        <v>0.36</v>
      </c>
      <c r="R52" s="659">
        <v>0.35</v>
      </c>
      <c r="S52" s="433"/>
      <c r="T52" s="420"/>
    </row>
    <row r="53" spans="1:20" ht="12">
      <c r="A53" s="24"/>
      <c r="B53" s="40"/>
      <c r="C53" s="429"/>
      <c r="D53" s="454"/>
      <c r="E53" s="455"/>
      <c r="F53" s="456"/>
      <c r="G53" s="456"/>
      <c r="H53" s="1004"/>
      <c r="I53" s="303"/>
      <c r="J53" s="208"/>
      <c r="K53" s="214"/>
      <c r="L53" s="456"/>
      <c r="M53" s="456"/>
      <c r="N53" s="456"/>
      <c r="O53" s="454"/>
      <c r="P53" s="455"/>
      <c r="Q53" s="456"/>
      <c r="R53" s="456"/>
      <c r="S53" s="433"/>
      <c r="T53" s="420"/>
    </row>
    <row r="54" spans="1:20" ht="8.25" customHeight="1">
      <c r="A54" s="450"/>
      <c r="B54" s="415"/>
      <c r="C54" s="415"/>
      <c r="D54" s="416"/>
      <c r="E54" s="417"/>
      <c r="F54" s="415"/>
      <c r="G54" s="415"/>
      <c r="H54" s="418"/>
      <c r="I54" s="250"/>
      <c r="J54" s="250"/>
      <c r="K54" s="418"/>
      <c r="L54" s="416"/>
      <c r="M54" s="418"/>
      <c r="N54" s="416"/>
      <c r="O54" s="416"/>
      <c r="P54" s="417"/>
      <c r="Q54" s="415"/>
      <c r="R54" s="415"/>
      <c r="S54" s="418"/>
      <c r="T54" s="420"/>
    </row>
    <row r="55" spans="1:20" ht="14.25">
      <c r="A55" s="445"/>
      <c r="B55" s="457" t="s">
        <v>589</v>
      </c>
      <c r="C55" s="444"/>
      <c r="D55" s="458"/>
      <c r="E55" s="444"/>
      <c r="F55" s="457"/>
      <c r="G55" s="457"/>
      <c r="H55" s="444"/>
      <c r="I55" s="1071"/>
      <c r="J55" s="289"/>
      <c r="K55" s="444"/>
      <c r="L55" s="458"/>
      <c r="M55" s="444"/>
      <c r="N55" s="458"/>
      <c r="O55" s="458"/>
      <c r="P55" s="444"/>
      <c r="Q55" s="457"/>
      <c r="R55" s="457"/>
      <c r="S55" s="444"/>
      <c r="T55" s="444"/>
    </row>
    <row r="56" spans="1:20" ht="14.25">
      <c r="A56" s="445"/>
      <c r="B56" s="457" t="s">
        <v>587</v>
      </c>
      <c r="C56" s="444"/>
      <c r="D56" s="458"/>
      <c r="E56" s="444"/>
      <c r="F56" s="457"/>
      <c r="G56" s="457"/>
      <c r="H56" s="444"/>
      <c r="I56" s="1071"/>
      <c r="J56" s="289"/>
      <c r="K56" s="444"/>
      <c r="L56" s="458"/>
      <c r="M56" s="444"/>
      <c r="N56" s="458"/>
      <c r="O56" s="458"/>
      <c r="P56" s="444"/>
      <c r="Q56" s="457"/>
      <c r="R56" s="457"/>
      <c r="S56" s="444"/>
      <c r="T56" s="444"/>
    </row>
    <row r="57" spans="1:20" ht="14.25">
      <c r="A57" s="445"/>
      <c r="B57" s="457" t="s">
        <v>579</v>
      </c>
      <c r="C57" s="444"/>
      <c r="D57" s="458"/>
      <c r="E57" s="444"/>
      <c r="F57" s="457"/>
      <c r="G57" s="457"/>
      <c r="H57" s="444"/>
      <c r="I57" s="1071"/>
      <c r="J57" s="289"/>
      <c r="K57" s="444"/>
      <c r="L57" s="458"/>
      <c r="M57" s="444"/>
      <c r="N57" s="458"/>
      <c r="O57" s="458"/>
      <c r="P57" s="444"/>
      <c r="Q57" s="457"/>
      <c r="R57" s="457"/>
      <c r="S57" s="444"/>
      <c r="T57" s="444"/>
    </row>
    <row r="58" spans="1:20" ht="12">
      <c r="A58" s="445"/>
      <c r="B58" s="444"/>
      <c r="C58" s="444"/>
      <c r="D58" s="445"/>
      <c r="E58" s="444"/>
      <c r="F58" s="444"/>
      <c r="G58" s="444"/>
      <c r="H58" s="444"/>
      <c r="I58" s="289"/>
      <c r="J58" s="289"/>
      <c r="K58" s="444"/>
      <c r="L58" s="445"/>
      <c r="M58" s="444"/>
      <c r="N58" s="445"/>
      <c r="O58" s="445"/>
      <c r="P58" s="444"/>
      <c r="Q58" s="444"/>
      <c r="R58" s="444"/>
      <c r="S58" s="444"/>
      <c r="T58" s="444"/>
    </row>
    <row r="59" spans="1:20" ht="8.25" customHeight="1">
      <c r="A59" s="450"/>
      <c r="B59" s="415"/>
      <c r="C59" s="415"/>
      <c r="D59" s="416"/>
      <c r="E59" s="417"/>
      <c r="F59" s="415"/>
      <c r="G59" s="415"/>
      <c r="H59" s="418"/>
      <c r="I59" s="250"/>
      <c r="J59" s="250"/>
      <c r="K59" s="418"/>
      <c r="L59" s="416"/>
      <c r="M59" s="418"/>
      <c r="N59" s="416"/>
      <c r="O59" s="416"/>
      <c r="P59" s="417"/>
      <c r="Q59" s="415"/>
      <c r="R59" s="415"/>
      <c r="S59" s="418"/>
      <c r="T59" s="420"/>
    </row>
    <row r="60" spans="1:20" ht="14.25">
      <c r="A60" s="450"/>
      <c r="B60" s="422"/>
      <c r="C60" s="423" t="s">
        <v>525</v>
      </c>
      <c r="D60" s="424" t="s">
        <v>489</v>
      </c>
      <c r="E60" s="425" t="s">
        <v>490</v>
      </c>
      <c r="F60" s="206" t="s">
        <v>474</v>
      </c>
      <c r="G60" s="206" t="s">
        <v>360</v>
      </c>
      <c r="H60" s="998"/>
      <c r="I60" s="259" t="s">
        <v>475</v>
      </c>
      <c r="J60" s="260" t="s">
        <v>475</v>
      </c>
      <c r="K60" s="427"/>
      <c r="L60" s="206">
        <v>2009</v>
      </c>
      <c r="M60" s="426"/>
      <c r="N60" s="206" t="s">
        <v>343</v>
      </c>
      <c r="O60" s="424" t="s">
        <v>492</v>
      </c>
      <c r="P60" s="425" t="s">
        <v>332</v>
      </c>
      <c r="Q60" s="206" t="s">
        <v>327</v>
      </c>
      <c r="R60" s="206" t="s">
        <v>137</v>
      </c>
      <c r="S60" s="427"/>
      <c r="T60" s="420"/>
    </row>
    <row r="61" spans="1:20" ht="12">
      <c r="A61" s="450"/>
      <c r="B61" s="41"/>
      <c r="C61" s="429"/>
      <c r="D61" s="424"/>
      <c r="E61" s="425"/>
      <c r="F61" s="430"/>
      <c r="G61" s="430"/>
      <c r="H61" s="999"/>
      <c r="I61" s="259" t="s">
        <v>476</v>
      </c>
      <c r="J61" s="432" t="s">
        <v>491</v>
      </c>
      <c r="K61" s="214"/>
      <c r="L61" s="206"/>
      <c r="M61" s="431"/>
      <c r="N61" s="206"/>
      <c r="O61" s="424"/>
      <c r="P61" s="425"/>
      <c r="Q61" s="430"/>
      <c r="R61" s="430"/>
      <c r="S61" s="214"/>
      <c r="T61" s="420"/>
    </row>
    <row r="62" spans="1:20" ht="12">
      <c r="A62" s="450"/>
      <c r="B62" s="41"/>
      <c r="C62" s="429"/>
      <c r="D62" s="424"/>
      <c r="E62" s="425"/>
      <c r="F62" s="430"/>
      <c r="G62" s="430"/>
      <c r="H62" s="1004"/>
      <c r="I62" s="259"/>
      <c r="J62" s="263"/>
      <c r="K62" s="214"/>
      <c r="L62" s="206"/>
      <c r="M62" s="431"/>
      <c r="N62" s="206"/>
      <c r="O62" s="424"/>
      <c r="P62" s="425"/>
      <c r="Q62" s="430"/>
      <c r="R62" s="430"/>
      <c r="S62" s="214"/>
      <c r="T62" s="420"/>
    </row>
    <row r="63" spans="1:20" ht="14.25">
      <c r="A63" s="450"/>
      <c r="B63" s="41"/>
      <c r="C63" s="1345" t="s">
        <v>326</v>
      </c>
      <c r="D63" s="452"/>
      <c r="E63" s="453"/>
      <c r="F63" s="212"/>
      <c r="G63" s="212"/>
      <c r="H63" s="1008"/>
      <c r="I63" s="303"/>
      <c r="J63" s="208"/>
      <c r="K63" s="19"/>
      <c r="L63" s="212"/>
      <c r="M63" s="196"/>
      <c r="N63" s="212"/>
      <c r="O63" s="452"/>
      <c r="P63" s="453"/>
      <c r="Q63" s="212"/>
      <c r="R63" s="212"/>
      <c r="S63" s="19"/>
      <c r="T63" s="420"/>
    </row>
    <row r="64" spans="1:20" ht="12">
      <c r="A64" s="24"/>
      <c r="B64" s="40"/>
      <c r="C64" s="440" t="s">
        <v>111</v>
      </c>
      <c r="D64" s="695" t="s">
        <v>479</v>
      </c>
      <c r="E64" s="696" t="s">
        <v>479</v>
      </c>
      <c r="F64" s="803" t="s">
        <v>479</v>
      </c>
      <c r="G64" s="803" t="s">
        <v>353</v>
      </c>
      <c r="H64" s="1058"/>
      <c r="I64" s="962"/>
      <c r="J64" s="585"/>
      <c r="K64" s="1154"/>
      <c r="L64" s="1209" t="s">
        <v>329</v>
      </c>
      <c r="M64" s="1326"/>
      <c r="N64" s="1209" t="s">
        <v>353</v>
      </c>
      <c r="O64" s="826" t="s">
        <v>329</v>
      </c>
      <c r="P64" s="696" t="s">
        <v>329</v>
      </c>
      <c r="Q64" s="803" t="s">
        <v>329</v>
      </c>
      <c r="R64" s="803" t="s">
        <v>117</v>
      </c>
      <c r="S64" s="40"/>
      <c r="T64" s="439"/>
    </row>
    <row r="65" spans="1:20" ht="12">
      <c r="A65" s="24"/>
      <c r="B65" s="40"/>
      <c r="C65" s="20" t="s">
        <v>112</v>
      </c>
      <c r="D65" s="826" t="str">
        <f>E65</f>
        <v>~26%</v>
      </c>
      <c r="E65" s="655" t="s">
        <v>429</v>
      </c>
      <c r="F65" s="659" t="s">
        <v>429</v>
      </c>
      <c r="G65" s="659" t="s">
        <v>429</v>
      </c>
      <c r="H65" s="1058"/>
      <c r="I65" s="962"/>
      <c r="J65" s="585"/>
      <c r="K65" s="1154"/>
      <c r="L65" s="1209" t="s">
        <v>315</v>
      </c>
      <c r="M65" s="1326"/>
      <c r="N65" s="1209" t="s">
        <v>315</v>
      </c>
      <c r="O65" s="826" t="str">
        <f>P65</f>
        <v>&gt;25%</v>
      </c>
      <c r="P65" s="655" t="s">
        <v>315</v>
      </c>
      <c r="Q65" s="659" t="s">
        <v>315</v>
      </c>
      <c r="R65" s="659" t="s">
        <v>315</v>
      </c>
      <c r="S65" s="40"/>
      <c r="T65" s="439"/>
    </row>
    <row r="66" spans="1:20" ht="12">
      <c r="A66" s="450"/>
      <c r="B66" s="41"/>
      <c r="C66" s="429"/>
      <c r="D66" s="763"/>
      <c r="E66" s="764"/>
      <c r="F66" s="765"/>
      <c r="G66" s="765"/>
      <c r="H66" s="1072"/>
      <c r="I66" s="962"/>
      <c r="J66" s="585"/>
      <c r="K66" s="1200"/>
      <c r="L66" s="1171"/>
      <c r="M66" s="1296"/>
      <c r="N66" s="1171"/>
      <c r="O66" s="763"/>
      <c r="P66" s="764"/>
      <c r="Q66" s="765"/>
      <c r="R66" s="765"/>
      <c r="S66" s="214"/>
      <c r="T66" s="420"/>
    </row>
    <row r="67" spans="1:20" ht="12">
      <c r="A67" s="24"/>
      <c r="B67" s="19"/>
      <c r="C67" s="1346" t="s">
        <v>521</v>
      </c>
      <c r="D67" s="828">
        <f>E67</f>
        <v>3667</v>
      </c>
      <c r="E67" s="814">
        <f>E68+E69</f>
        <v>3667</v>
      </c>
      <c r="F67" s="829">
        <f>F68+F69</f>
        <v>3629</v>
      </c>
      <c r="G67" s="829">
        <f>G68+G69</f>
        <v>3566</v>
      </c>
      <c r="H67" s="1057"/>
      <c r="I67" s="963">
        <f>D67/O67-1</f>
        <v>0.030056179775280967</v>
      </c>
      <c r="J67" s="591">
        <f>E67/P67-1</f>
        <v>0.030056179775280967</v>
      </c>
      <c r="K67" s="1153"/>
      <c r="L67" s="1165">
        <f>SUM(L68:L69)</f>
        <v>3578</v>
      </c>
      <c r="M67" s="1302"/>
      <c r="N67" s="1328">
        <f>N68+N69</f>
        <v>3578</v>
      </c>
      <c r="O67" s="828">
        <f>P67</f>
        <v>3560</v>
      </c>
      <c r="P67" s="814">
        <f>P68+P69</f>
        <v>3560</v>
      </c>
      <c r="Q67" s="829">
        <f>Q68+Q69</f>
        <v>3487</v>
      </c>
      <c r="R67" s="829">
        <f>R68+R69</f>
        <v>3497</v>
      </c>
      <c r="S67" s="19"/>
      <c r="T67" s="435"/>
    </row>
    <row r="68" spans="1:20" ht="12">
      <c r="A68" s="24"/>
      <c r="B68" s="40"/>
      <c r="C68" s="440" t="s">
        <v>459</v>
      </c>
      <c r="D68" s="830">
        <f>E68</f>
        <v>726</v>
      </c>
      <c r="E68" s="766">
        <v>726</v>
      </c>
      <c r="F68" s="831">
        <v>712</v>
      </c>
      <c r="G68" s="831">
        <v>702</v>
      </c>
      <c r="H68" s="1058"/>
      <c r="I68" s="962">
        <f>D68/O68-1</f>
        <v>0.1238390092879258</v>
      </c>
      <c r="J68" s="585">
        <f aca="true" t="shared" si="7" ref="J68:J91">E68/P68-1</f>
        <v>0.1238390092879258</v>
      </c>
      <c r="K68" s="1154"/>
      <c r="L68" s="1164">
        <f>N68</f>
        <v>678</v>
      </c>
      <c r="M68" s="1302"/>
      <c r="N68" s="1164">
        <v>678</v>
      </c>
      <c r="O68" s="830">
        <f>P68</f>
        <v>646</v>
      </c>
      <c r="P68" s="693">
        <v>646</v>
      </c>
      <c r="Q68" s="694">
        <v>612</v>
      </c>
      <c r="R68" s="694">
        <v>583</v>
      </c>
      <c r="S68" s="40"/>
      <c r="T68" s="439"/>
    </row>
    <row r="69" spans="1:20" ht="12">
      <c r="A69" s="24"/>
      <c r="B69" s="40"/>
      <c r="C69" s="440" t="s">
        <v>460</v>
      </c>
      <c r="D69" s="830">
        <f>E69</f>
        <v>2941</v>
      </c>
      <c r="E69" s="766">
        <v>2941</v>
      </c>
      <c r="F69" s="831">
        <v>2917</v>
      </c>
      <c r="G69" s="831">
        <v>2864</v>
      </c>
      <c r="H69" s="1058"/>
      <c r="I69" s="962">
        <f>D69/O69-1</f>
        <v>0.009265614275909329</v>
      </c>
      <c r="J69" s="585">
        <f t="shared" si="7"/>
        <v>0.009265614275909329</v>
      </c>
      <c r="K69" s="1154"/>
      <c r="L69" s="1164">
        <f>N69</f>
        <v>2900</v>
      </c>
      <c r="M69" s="1302"/>
      <c r="N69" s="1164">
        <v>2900</v>
      </c>
      <c r="O69" s="830">
        <f>P69</f>
        <v>2914</v>
      </c>
      <c r="P69" s="693">
        <v>2914</v>
      </c>
      <c r="Q69" s="694">
        <v>2875</v>
      </c>
      <c r="R69" s="694">
        <v>2914</v>
      </c>
      <c r="S69" s="40"/>
      <c r="T69" s="439"/>
    </row>
    <row r="70" spans="1:20" ht="12">
      <c r="A70" s="24"/>
      <c r="B70" s="40"/>
      <c r="C70" s="20" t="s">
        <v>113</v>
      </c>
      <c r="D70" s="807">
        <f>E70</f>
        <v>0.83</v>
      </c>
      <c r="E70" s="827">
        <v>0.83</v>
      </c>
      <c r="F70" s="832">
        <v>0.8</v>
      </c>
      <c r="G70" s="832">
        <v>0.85</v>
      </c>
      <c r="H70" s="1058"/>
      <c r="I70" s="962"/>
      <c r="J70" s="585"/>
      <c r="K70" s="1154"/>
      <c r="L70" s="1205">
        <f>N70</f>
        <v>0.83</v>
      </c>
      <c r="M70" s="1322"/>
      <c r="N70" s="1205">
        <v>0.83</v>
      </c>
      <c r="O70" s="807">
        <f>P70</f>
        <v>0.78</v>
      </c>
      <c r="P70" s="655">
        <v>0.78</v>
      </c>
      <c r="Q70" s="832">
        <v>0.78</v>
      </c>
      <c r="R70" s="832">
        <v>0.76</v>
      </c>
      <c r="S70" s="40"/>
      <c r="T70" s="439"/>
    </row>
    <row r="71" spans="1:20" ht="12">
      <c r="A71" s="24"/>
      <c r="B71" s="40"/>
      <c r="C71" s="20"/>
      <c r="D71" s="708"/>
      <c r="E71" s="709"/>
      <c r="F71" s="710"/>
      <c r="G71" s="710"/>
      <c r="H71" s="1058"/>
      <c r="I71" s="962"/>
      <c r="J71" s="585"/>
      <c r="K71" s="1154"/>
      <c r="L71" s="1174"/>
      <c r="M71" s="1296"/>
      <c r="N71" s="1174"/>
      <c r="O71" s="708"/>
      <c r="P71" s="709"/>
      <c r="Q71" s="710"/>
      <c r="R71" s="710"/>
      <c r="S71" s="40"/>
      <c r="T71" s="439"/>
    </row>
    <row r="72" spans="1:20" ht="12">
      <c r="A72" s="24"/>
      <c r="B72" s="40"/>
      <c r="C72" s="1346" t="s">
        <v>522</v>
      </c>
      <c r="D72" s="700">
        <f>E72+F72+G72</f>
        <v>89</v>
      </c>
      <c r="E72" s="698">
        <f aca="true" t="shared" si="8" ref="E72:F74">E67-F67</f>
        <v>38</v>
      </c>
      <c r="F72" s="699">
        <f t="shared" si="8"/>
        <v>63</v>
      </c>
      <c r="G72" s="699">
        <f>G67-N67</f>
        <v>-12</v>
      </c>
      <c r="H72" s="1058"/>
      <c r="I72" s="963"/>
      <c r="J72" s="591"/>
      <c r="K72" s="1154"/>
      <c r="L72" s="1165">
        <f>N72+O72</f>
        <v>133</v>
      </c>
      <c r="M72" s="1302"/>
      <c r="N72" s="1165">
        <f>N67-P67</f>
        <v>18</v>
      </c>
      <c r="O72" s="700">
        <f>P72+Q72+R72</f>
        <v>115</v>
      </c>
      <c r="P72" s="698">
        <f aca="true" t="shared" si="9" ref="P72:Q74">P67-Q67</f>
        <v>73</v>
      </c>
      <c r="Q72" s="699">
        <f t="shared" si="9"/>
        <v>-10</v>
      </c>
      <c r="R72" s="699">
        <v>52</v>
      </c>
      <c r="S72" s="40"/>
      <c r="T72" s="439"/>
    </row>
    <row r="73" spans="1:20" ht="12">
      <c r="A73" s="24"/>
      <c r="B73" s="40"/>
      <c r="C73" s="440" t="s">
        <v>459</v>
      </c>
      <c r="D73" s="697">
        <f>E73+F73+G73</f>
        <v>48</v>
      </c>
      <c r="E73" s="693">
        <f t="shared" si="8"/>
        <v>14</v>
      </c>
      <c r="F73" s="694">
        <f t="shared" si="8"/>
        <v>10</v>
      </c>
      <c r="G73" s="694">
        <f>G68-N68</f>
        <v>24</v>
      </c>
      <c r="H73" s="1058"/>
      <c r="I73" s="962"/>
      <c r="J73" s="585"/>
      <c r="K73" s="1154"/>
      <c r="L73" s="1164">
        <f>N73+O73</f>
        <v>109</v>
      </c>
      <c r="M73" s="1302"/>
      <c r="N73" s="1164">
        <f>N68-P68</f>
        <v>32</v>
      </c>
      <c r="O73" s="697">
        <f>P73+Q73+R73</f>
        <v>77</v>
      </c>
      <c r="P73" s="693">
        <f t="shared" si="9"/>
        <v>34</v>
      </c>
      <c r="Q73" s="694">
        <f t="shared" si="9"/>
        <v>29</v>
      </c>
      <c r="R73" s="694">
        <v>14</v>
      </c>
      <c r="S73" s="40"/>
      <c r="T73" s="439"/>
    </row>
    <row r="74" spans="1:20" ht="12">
      <c r="A74" s="24"/>
      <c r="B74" s="40"/>
      <c r="C74" s="440" t="s">
        <v>460</v>
      </c>
      <c r="D74" s="697">
        <f>E74+F74+G74</f>
        <v>41</v>
      </c>
      <c r="E74" s="693">
        <f t="shared" si="8"/>
        <v>24</v>
      </c>
      <c r="F74" s="694">
        <f t="shared" si="8"/>
        <v>53</v>
      </c>
      <c r="G74" s="694">
        <f>G69-N69</f>
        <v>-36</v>
      </c>
      <c r="H74" s="1058"/>
      <c r="I74" s="962"/>
      <c r="J74" s="585"/>
      <c r="K74" s="1154"/>
      <c r="L74" s="1164">
        <f>N74+O74</f>
        <v>24</v>
      </c>
      <c r="M74" s="1302"/>
      <c r="N74" s="1164">
        <f>N69-P69</f>
        <v>-14</v>
      </c>
      <c r="O74" s="697">
        <f>P74+Q74+R74</f>
        <v>38</v>
      </c>
      <c r="P74" s="693">
        <f t="shared" si="9"/>
        <v>39</v>
      </c>
      <c r="Q74" s="694">
        <f t="shared" si="9"/>
        <v>-39</v>
      </c>
      <c r="R74" s="694">
        <v>38</v>
      </c>
      <c r="S74" s="40"/>
      <c r="T74" s="439"/>
    </row>
    <row r="75" spans="1:20" ht="12">
      <c r="A75" s="450"/>
      <c r="B75" s="41"/>
      <c r="C75" s="429"/>
      <c r="D75" s="708"/>
      <c r="E75" s="709"/>
      <c r="F75" s="710"/>
      <c r="G75" s="710"/>
      <c r="H75" s="1072"/>
      <c r="I75" s="962"/>
      <c r="J75" s="585"/>
      <c r="K75" s="1200"/>
      <c r="L75" s="1174"/>
      <c r="M75" s="1296"/>
      <c r="N75" s="1174"/>
      <c r="O75" s="708"/>
      <c r="P75" s="709"/>
      <c r="Q75" s="710"/>
      <c r="R75" s="710"/>
      <c r="S75" s="214"/>
      <c r="T75" s="420"/>
    </row>
    <row r="76" spans="1:20" ht="12">
      <c r="A76" s="24"/>
      <c r="B76" s="19"/>
      <c r="C76" s="1346" t="s">
        <v>471</v>
      </c>
      <c r="D76" s="790">
        <f>E76+F76+G76</f>
        <v>517</v>
      </c>
      <c r="E76" s="791">
        <v>170</v>
      </c>
      <c r="F76" s="792">
        <v>178</v>
      </c>
      <c r="G76" s="792">
        <v>169</v>
      </c>
      <c r="H76" s="1057"/>
      <c r="I76" s="963">
        <f>D76/O76-1</f>
        <v>0.05942622950819665</v>
      </c>
      <c r="J76" s="591">
        <f t="shared" si="7"/>
        <v>0.017964071856287456</v>
      </c>
      <c r="K76" s="1153"/>
      <c r="L76" s="1173">
        <f>N76+O76</f>
        <v>659</v>
      </c>
      <c r="M76" s="1296"/>
      <c r="N76" s="1173">
        <v>171</v>
      </c>
      <c r="O76" s="790">
        <f>P76+Q76+R76</f>
        <v>488</v>
      </c>
      <c r="P76" s="791">
        <v>167</v>
      </c>
      <c r="Q76" s="792">
        <v>167</v>
      </c>
      <c r="R76" s="792">
        <v>154</v>
      </c>
      <c r="S76" s="19"/>
      <c r="T76" s="439"/>
    </row>
    <row r="77" spans="1:20" ht="12">
      <c r="A77" s="450"/>
      <c r="B77" s="41"/>
      <c r="C77" s="429"/>
      <c r="D77" s="708"/>
      <c r="E77" s="709"/>
      <c r="F77" s="710"/>
      <c r="G77" s="710"/>
      <c r="H77" s="1072"/>
      <c r="I77" s="962"/>
      <c r="J77" s="585"/>
      <c r="K77" s="1200"/>
      <c r="L77" s="1174"/>
      <c r="M77" s="1296"/>
      <c r="N77" s="1174"/>
      <c r="O77" s="708"/>
      <c r="P77" s="709"/>
      <c r="Q77" s="710"/>
      <c r="R77" s="710"/>
      <c r="S77" s="214"/>
      <c r="T77" s="420"/>
    </row>
    <row r="78" spans="1:20" ht="12">
      <c r="A78" s="24"/>
      <c r="B78" s="19"/>
      <c r="C78" s="1346" t="s">
        <v>114</v>
      </c>
      <c r="D78" s="808">
        <v>16</v>
      </c>
      <c r="E78" s="799">
        <v>15</v>
      </c>
      <c r="F78" s="793">
        <v>17</v>
      </c>
      <c r="G78" s="793">
        <v>16</v>
      </c>
      <c r="H78" s="1057"/>
      <c r="I78" s="963">
        <f>D78/O78-1</f>
        <v>0</v>
      </c>
      <c r="J78" s="591">
        <f t="shared" si="7"/>
        <v>-0.0625</v>
      </c>
      <c r="K78" s="1153"/>
      <c r="L78" s="1173">
        <v>16</v>
      </c>
      <c r="M78" s="1296"/>
      <c r="N78" s="1173">
        <v>16</v>
      </c>
      <c r="O78" s="808">
        <v>16</v>
      </c>
      <c r="P78" s="791">
        <v>16</v>
      </c>
      <c r="Q78" s="793">
        <v>16</v>
      </c>
      <c r="R78" s="793">
        <v>15</v>
      </c>
      <c r="S78" s="19"/>
      <c r="T78" s="439"/>
    </row>
    <row r="79" spans="1:20" ht="12">
      <c r="A79" s="24"/>
      <c r="B79" s="40"/>
      <c r="C79" s="436" t="s">
        <v>461</v>
      </c>
      <c r="D79" s="802">
        <v>47</v>
      </c>
      <c r="E79" s="800">
        <v>46</v>
      </c>
      <c r="F79" s="703">
        <v>48</v>
      </c>
      <c r="G79" s="703">
        <v>46</v>
      </c>
      <c r="H79" s="1058"/>
      <c r="I79" s="962">
        <f>D79/O79-1</f>
        <v>-0.04081632653061229</v>
      </c>
      <c r="J79" s="585">
        <f t="shared" si="7"/>
        <v>-0.07999999999999996</v>
      </c>
      <c r="K79" s="1154"/>
      <c r="L79" s="1166">
        <v>49</v>
      </c>
      <c r="M79" s="1296"/>
      <c r="N79" s="1166">
        <v>48</v>
      </c>
      <c r="O79" s="802">
        <v>49</v>
      </c>
      <c r="P79" s="702">
        <v>50</v>
      </c>
      <c r="Q79" s="703">
        <v>50</v>
      </c>
      <c r="R79" s="703">
        <v>47</v>
      </c>
      <c r="S79" s="40"/>
      <c r="T79" s="435"/>
    </row>
    <row r="80" spans="1:20" ht="12">
      <c r="A80" s="24"/>
      <c r="B80" s="40"/>
      <c r="C80" s="436" t="s">
        <v>462</v>
      </c>
      <c r="D80" s="802">
        <v>8</v>
      </c>
      <c r="E80" s="800">
        <v>8</v>
      </c>
      <c r="F80" s="703">
        <v>9</v>
      </c>
      <c r="G80" s="703">
        <v>8</v>
      </c>
      <c r="H80" s="1058"/>
      <c r="I80" s="962">
        <f>D80/O80-1</f>
        <v>-0.11111111111111116</v>
      </c>
      <c r="J80" s="585">
        <f t="shared" si="7"/>
        <v>0</v>
      </c>
      <c r="K80" s="1154"/>
      <c r="L80" s="1166">
        <v>9</v>
      </c>
      <c r="M80" s="1296"/>
      <c r="N80" s="1166">
        <v>9</v>
      </c>
      <c r="O80" s="802">
        <v>9</v>
      </c>
      <c r="P80" s="702">
        <v>8</v>
      </c>
      <c r="Q80" s="703">
        <v>9</v>
      </c>
      <c r="R80" s="703">
        <v>8</v>
      </c>
      <c r="S80" s="40"/>
      <c r="T80" s="435"/>
    </row>
    <row r="81" spans="1:20" ht="12">
      <c r="A81" s="24"/>
      <c r="B81" s="40"/>
      <c r="C81" s="20" t="s">
        <v>87</v>
      </c>
      <c r="D81" s="774">
        <v>0.17</v>
      </c>
      <c r="E81" s="657">
        <v>0.17</v>
      </c>
      <c r="F81" s="832">
        <v>0.16</v>
      </c>
      <c r="G81" s="832">
        <v>0.18</v>
      </c>
      <c r="H81" s="1058"/>
      <c r="I81" s="962"/>
      <c r="J81" s="585"/>
      <c r="K81" s="1154"/>
      <c r="L81" s="1205">
        <v>0.17</v>
      </c>
      <c r="M81" s="1322"/>
      <c r="N81" s="1205">
        <v>0.17</v>
      </c>
      <c r="O81" s="774">
        <v>0.17</v>
      </c>
      <c r="P81" s="655">
        <v>0.16</v>
      </c>
      <c r="Q81" s="832">
        <v>0.17</v>
      </c>
      <c r="R81" s="832">
        <v>0.17</v>
      </c>
      <c r="S81" s="40"/>
      <c r="T81" s="439"/>
    </row>
    <row r="82" spans="1:20" ht="12">
      <c r="A82" s="450"/>
      <c r="B82" s="41"/>
      <c r="C82" s="429"/>
      <c r="D82" s="708"/>
      <c r="E82" s="709"/>
      <c r="F82" s="710"/>
      <c r="G82" s="710"/>
      <c r="H82" s="1072"/>
      <c r="I82" s="962"/>
      <c r="J82" s="585"/>
      <c r="K82" s="1200"/>
      <c r="L82" s="1174"/>
      <c r="M82" s="1296"/>
      <c r="N82" s="1174"/>
      <c r="O82" s="708"/>
      <c r="P82" s="709"/>
      <c r="Q82" s="710"/>
      <c r="R82" s="710"/>
      <c r="S82" s="214"/>
      <c r="T82" s="420"/>
    </row>
    <row r="83" spans="1:20" ht="12">
      <c r="A83" s="24"/>
      <c r="B83" s="20"/>
      <c r="C83" s="1346" t="s">
        <v>523</v>
      </c>
      <c r="D83" s="833">
        <f>E83+F83+G83</f>
        <v>4220</v>
      </c>
      <c r="E83" s="814">
        <v>1342</v>
      </c>
      <c r="F83" s="812">
        <v>1472</v>
      </c>
      <c r="G83" s="812">
        <v>1406</v>
      </c>
      <c r="H83" s="1074"/>
      <c r="I83" s="963">
        <f>D83/O83-1</f>
        <v>0.12263899973397185</v>
      </c>
      <c r="J83" s="591">
        <f t="shared" si="7"/>
        <v>0.12395309882747063</v>
      </c>
      <c r="K83" s="1202"/>
      <c r="L83" s="1210">
        <f>N83+O83</f>
        <v>5117</v>
      </c>
      <c r="M83" s="1324"/>
      <c r="N83" s="1210">
        <v>1358</v>
      </c>
      <c r="O83" s="833">
        <f>P83+Q83+R83</f>
        <v>3759</v>
      </c>
      <c r="P83" s="834">
        <v>1194</v>
      </c>
      <c r="Q83" s="812">
        <v>1273</v>
      </c>
      <c r="R83" s="812">
        <v>1292</v>
      </c>
      <c r="S83" s="41"/>
      <c r="T83" s="414"/>
    </row>
    <row r="84" spans="1:20" ht="12">
      <c r="A84" s="450"/>
      <c r="B84" s="41"/>
      <c r="C84" s="429"/>
      <c r="D84" s="708"/>
      <c r="E84" s="709"/>
      <c r="F84" s="710"/>
      <c r="G84" s="710"/>
      <c r="H84" s="1072"/>
      <c r="I84" s="962"/>
      <c r="J84" s="585"/>
      <c r="K84" s="1200"/>
      <c r="L84" s="1174"/>
      <c r="M84" s="1296"/>
      <c r="N84" s="1174"/>
      <c r="O84" s="708"/>
      <c r="P84" s="709"/>
      <c r="Q84" s="710"/>
      <c r="R84" s="710"/>
      <c r="S84" s="214"/>
      <c r="T84" s="420"/>
    </row>
    <row r="85" spans="1:20" ht="12">
      <c r="A85" s="24"/>
      <c r="B85" s="16"/>
      <c r="C85" s="1346" t="s">
        <v>524</v>
      </c>
      <c r="D85" s="813">
        <v>130</v>
      </c>
      <c r="E85" s="814">
        <v>120</v>
      </c>
      <c r="F85" s="815">
        <v>138</v>
      </c>
      <c r="G85" s="815">
        <v>131</v>
      </c>
      <c r="H85" s="1074"/>
      <c r="I85" s="963">
        <f>D85/O85-1</f>
        <v>0.08333333333333326</v>
      </c>
      <c r="J85" s="591">
        <f t="shared" si="7"/>
        <v>0.0714285714285714</v>
      </c>
      <c r="K85" s="1202"/>
      <c r="L85" s="1206">
        <v>122</v>
      </c>
      <c r="M85" s="1325"/>
      <c r="N85" s="1206">
        <v>126</v>
      </c>
      <c r="O85" s="813">
        <v>120</v>
      </c>
      <c r="P85" s="816">
        <v>112</v>
      </c>
      <c r="Q85" s="815">
        <v>124</v>
      </c>
      <c r="R85" s="815">
        <v>124</v>
      </c>
      <c r="S85" s="41"/>
      <c r="T85" s="414"/>
    </row>
    <row r="86" spans="1:20" ht="12">
      <c r="A86" s="24"/>
      <c r="B86" s="40"/>
      <c r="C86" s="440" t="s">
        <v>463</v>
      </c>
      <c r="D86" s="830">
        <v>448</v>
      </c>
      <c r="E86" s="766">
        <v>414</v>
      </c>
      <c r="F86" s="819">
        <v>470</v>
      </c>
      <c r="G86" s="819">
        <v>460</v>
      </c>
      <c r="H86" s="1058"/>
      <c r="I86" s="962">
        <f>D86/O86-1</f>
        <v>0.04672897196261672</v>
      </c>
      <c r="J86" s="585">
        <f t="shared" si="7"/>
        <v>0.019704433497536922</v>
      </c>
      <c r="K86" s="1154"/>
      <c r="L86" s="1207">
        <v>435</v>
      </c>
      <c r="M86" s="1325"/>
      <c r="N86" s="1207">
        <v>456</v>
      </c>
      <c r="O86" s="830">
        <v>428</v>
      </c>
      <c r="P86" s="820">
        <v>406</v>
      </c>
      <c r="Q86" s="819">
        <v>451</v>
      </c>
      <c r="R86" s="819">
        <v>428</v>
      </c>
      <c r="S86" s="40"/>
      <c r="T86" s="439"/>
    </row>
    <row r="87" spans="1:20" ht="12">
      <c r="A87" s="24"/>
      <c r="B87" s="40"/>
      <c r="C87" s="440" t="s">
        <v>464</v>
      </c>
      <c r="D87" s="830">
        <v>53</v>
      </c>
      <c r="E87" s="766">
        <v>50</v>
      </c>
      <c r="F87" s="819">
        <v>56</v>
      </c>
      <c r="G87" s="819">
        <v>52</v>
      </c>
      <c r="H87" s="1058"/>
      <c r="I87" s="962">
        <f>D87/O87-1</f>
        <v>-0.036363636363636376</v>
      </c>
      <c r="J87" s="585">
        <f t="shared" si="7"/>
        <v>0.020408163265306145</v>
      </c>
      <c r="K87" s="1154"/>
      <c r="L87" s="1207">
        <v>55</v>
      </c>
      <c r="M87" s="1325"/>
      <c r="N87" s="1207">
        <v>52</v>
      </c>
      <c r="O87" s="830">
        <v>55</v>
      </c>
      <c r="P87" s="820">
        <v>49</v>
      </c>
      <c r="Q87" s="819">
        <v>55</v>
      </c>
      <c r="R87" s="819">
        <v>63</v>
      </c>
      <c r="S87" s="40"/>
      <c r="T87" s="439"/>
    </row>
    <row r="88" spans="1:20" ht="12">
      <c r="A88" s="24"/>
      <c r="B88" s="40"/>
      <c r="C88" s="429"/>
      <c r="D88" s="836"/>
      <c r="E88" s="837"/>
      <c r="F88" s="838"/>
      <c r="G88" s="838"/>
      <c r="H88" s="1073"/>
      <c r="I88" s="1045"/>
      <c r="J88" s="724"/>
      <c r="K88" s="1201"/>
      <c r="L88" s="1211"/>
      <c r="M88" s="1297"/>
      <c r="N88" s="1211"/>
      <c r="O88" s="836"/>
      <c r="P88" s="837"/>
      <c r="Q88" s="838"/>
      <c r="R88" s="838"/>
      <c r="S88" s="214"/>
      <c r="T88" s="420"/>
    </row>
    <row r="89" spans="1:20" ht="12">
      <c r="A89" s="24"/>
      <c r="B89" s="40"/>
      <c r="C89" s="1346" t="s">
        <v>419</v>
      </c>
      <c r="D89" s="790">
        <v>16</v>
      </c>
      <c r="E89" s="791">
        <v>14</v>
      </c>
      <c r="F89" s="793">
        <v>16</v>
      </c>
      <c r="G89" s="793">
        <v>18</v>
      </c>
      <c r="H89" s="1072"/>
      <c r="I89" s="963">
        <f>D89/O89-1</f>
        <v>-0.2727272727272727</v>
      </c>
      <c r="J89" s="591">
        <f t="shared" si="7"/>
        <v>-0.3913043478260869</v>
      </c>
      <c r="K89" s="1200"/>
      <c r="L89" s="1173">
        <v>21</v>
      </c>
      <c r="M89" s="1296"/>
      <c r="N89" s="1173">
        <v>21</v>
      </c>
      <c r="O89" s="790">
        <v>22</v>
      </c>
      <c r="P89" s="791">
        <v>23</v>
      </c>
      <c r="Q89" s="793">
        <v>21</v>
      </c>
      <c r="R89" s="793">
        <v>21</v>
      </c>
      <c r="S89" s="214"/>
      <c r="T89" s="420"/>
    </row>
    <row r="90" spans="1:20" ht="12">
      <c r="A90" s="24"/>
      <c r="B90" s="40"/>
      <c r="C90" s="440" t="s">
        <v>469</v>
      </c>
      <c r="D90" s="701">
        <v>54</v>
      </c>
      <c r="E90" s="702">
        <v>48</v>
      </c>
      <c r="F90" s="703">
        <v>59</v>
      </c>
      <c r="G90" s="703">
        <v>55</v>
      </c>
      <c r="H90" s="1072"/>
      <c r="I90" s="962">
        <f>D90/O90-1</f>
        <v>-0.0847457627118644</v>
      </c>
      <c r="J90" s="585">
        <f t="shared" si="7"/>
        <v>-0.1578947368421053</v>
      </c>
      <c r="K90" s="1200"/>
      <c r="L90" s="1166">
        <v>59</v>
      </c>
      <c r="M90" s="1296"/>
      <c r="N90" s="1166">
        <v>58</v>
      </c>
      <c r="O90" s="701">
        <v>59</v>
      </c>
      <c r="P90" s="702">
        <v>57</v>
      </c>
      <c r="Q90" s="703">
        <v>54</v>
      </c>
      <c r="R90" s="703">
        <v>68</v>
      </c>
      <c r="S90" s="214"/>
      <c r="T90" s="420"/>
    </row>
    <row r="91" spans="1:20" ht="12">
      <c r="A91" s="24"/>
      <c r="B91" s="40"/>
      <c r="C91" s="436" t="s">
        <v>466</v>
      </c>
      <c r="D91" s="701">
        <v>8</v>
      </c>
      <c r="E91" s="702">
        <v>7</v>
      </c>
      <c r="F91" s="703">
        <v>8</v>
      </c>
      <c r="G91" s="703">
        <v>8</v>
      </c>
      <c r="H91" s="1058"/>
      <c r="I91" s="962">
        <f>D91/O91-1</f>
        <v>-0.2727272727272727</v>
      </c>
      <c r="J91" s="585">
        <f t="shared" si="7"/>
        <v>-0.41666666666666663</v>
      </c>
      <c r="K91" s="1154"/>
      <c r="L91" s="1166">
        <v>10</v>
      </c>
      <c r="M91" s="1296"/>
      <c r="N91" s="1166">
        <v>9</v>
      </c>
      <c r="O91" s="701">
        <v>11</v>
      </c>
      <c r="P91" s="702">
        <v>12</v>
      </c>
      <c r="Q91" s="703">
        <v>11</v>
      </c>
      <c r="R91" s="703">
        <v>9</v>
      </c>
      <c r="S91" s="40"/>
      <c r="T91" s="435"/>
    </row>
    <row r="92" spans="1:20" ht="12">
      <c r="A92" s="450"/>
      <c r="B92" s="41"/>
      <c r="C92" s="429"/>
      <c r="D92" s="708"/>
      <c r="E92" s="709"/>
      <c r="F92" s="710"/>
      <c r="G92" s="710"/>
      <c r="H92" s="1072"/>
      <c r="I92" s="963"/>
      <c r="J92" s="585"/>
      <c r="K92" s="1200"/>
      <c r="L92" s="1174"/>
      <c r="M92" s="1296"/>
      <c r="N92" s="1174"/>
      <c r="O92" s="708"/>
      <c r="P92" s="709"/>
      <c r="Q92" s="710"/>
      <c r="R92" s="710"/>
      <c r="S92" s="214"/>
      <c r="T92" s="420"/>
    </row>
    <row r="93" spans="1:20" ht="12">
      <c r="A93" s="450"/>
      <c r="B93" s="41"/>
      <c r="C93" s="1346" t="s">
        <v>116</v>
      </c>
      <c r="D93" s="822">
        <v>0.36</v>
      </c>
      <c r="E93" s="835">
        <v>0.32</v>
      </c>
      <c r="F93" s="824">
        <v>0.39</v>
      </c>
      <c r="G93" s="824">
        <v>0.38</v>
      </c>
      <c r="H93" s="1057"/>
      <c r="I93" s="963"/>
      <c r="J93" s="585"/>
      <c r="K93" s="1153"/>
      <c r="L93" s="1208">
        <v>0.31</v>
      </c>
      <c r="M93" s="1312"/>
      <c r="N93" s="1208">
        <v>0.39</v>
      </c>
      <c r="O93" s="822">
        <v>0.29</v>
      </c>
      <c r="P93" s="825">
        <v>0.26</v>
      </c>
      <c r="Q93" s="824">
        <v>0.37</v>
      </c>
      <c r="R93" s="824">
        <v>0.21</v>
      </c>
      <c r="S93" s="19"/>
      <c r="T93" s="420"/>
    </row>
    <row r="94" spans="1:20" ht="12">
      <c r="A94" s="24"/>
      <c r="B94" s="40"/>
      <c r="C94" s="440" t="s">
        <v>468</v>
      </c>
      <c r="D94" s="826">
        <v>0.19</v>
      </c>
      <c r="E94" s="827">
        <v>0.16</v>
      </c>
      <c r="F94" s="832">
        <v>0.21</v>
      </c>
      <c r="G94" s="832">
        <v>0.19</v>
      </c>
      <c r="H94" s="1058"/>
      <c r="I94" s="962"/>
      <c r="J94" s="585"/>
      <c r="K94" s="1154"/>
      <c r="L94" s="1205">
        <v>0.21</v>
      </c>
      <c r="M94" s="1312"/>
      <c r="N94" s="1205">
        <v>0.24</v>
      </c>
      <c r="O94" s="826">
        <v>0.19</v>
      </c>
      <c r="P94" s="655">
        <v>0.17</v>
      </c>
      <c r="Q94" s="832">
        <v>0.21</v>
      </c>
      <c r="R94" s="832">
        <v>0.2</v>
      </c>
      <c r="S94" s="40"/>
      <c r="T94" s="439"/>
    </row>
    <row r="95" spans="1:20" ht="12">
      <c r="A95" s="24"/>
      <c r="B95" s="40"/>
      <c r="C95" s="440" t="s">
        <v>467</v>
      </c>
      <c r="D95" s="826">
        <v>0.41</v>
      </c>
      <c r="E95" s="827">
        <v>0.35</v>
      </c>
      <c r="F95" s="832">
        <v>0.44</v>
      </c>
      <c r="G95" s="832">
        <v>0.43</v>
      </c>
      <c r="H95" s="1058"/>
      <c r="I95" s="962"/>
      <c r="J95" s="585"/>
      <c r="K95" s="1154"/>
      <c r="L95" s="1205">
        <v>0.34</v>
      </c>
      <c r="M95" s="1312"/>
      <c r="N95" s="1205">
        <v>0.42</v>
      </c>
      <c r="O95" s="826">
        <v>0.31</v>
      </c>
      <c r="P95" s="655">
        <v>0.28</v>
      </c>
      <c r="Q95" s="832">
        <v>0.4</v>
      </c>
      <c r="R95" s="832">
        <v>0.24</v>
      </c>
      <c r="S95" s="40"/>
      <c r="T95" s="439"/>
    </row>
    <row r="96" spans="1:20" ht="12">
      <c r="A96" s="450"/>
      <c r="B96" s="41"/>
      <c r="C96" s="429"/>
      <c r="D96" s="454"/>
      <c r="E96" s="455"/>
      <c r="F96" s="456"/>
      <c r="G96" s="456"/>
      <c r="H96" s="1004"/>
      <c r="I96" s="303"/>
      <c r="J96" s="208"/>
      <c r="K96" s="214"/>
      <c r="L96" s="456"/>
      <c r="M96" s="456"/>
      <c r="N96" s="456"/>
      <c r="O96" s="454"/>
      <c r="P96" s="455"/>
      <c r="Q96" s="456"/>
      <c r="R96" s="456"/>
      <c r="S96" s="214"/>
      <c r="T96" s="420"/>
    </row>
    <row r="97" spans="1:20" ht="8.25" customHeight="1">
      <c r="A97" s="450"/>
      <c r="B97" s="415"/>
      <c r="C97" s="415"/>
      <c r="D97" s="416"/>
      <c r="E97" s="417"/>
      <c r="F97" s="415"/>
      <c r="G97" s="415"/>
      <c r="H97" s="418"/>
      <c r="I97" s="250"/>
      <c r="J97" s="250"/>
      <c r="K97" s="418"/>
      <c r="L97" s="416"/>
      <c r="M97" s="418"/>
      <c r="N97" s="416"/>
      <c r="O97" s="416"/>
      <c r="P97" s="417"/>
      <c r="Q97" s="415"/>
      <c r="R97" s="415"/>
      <c r="S97" s="418"/>
      <c r="T97" s="420"/>
    </row>
    <row r="98" spans="1:20" ht="12.75" customHeight="1">
      <c r="A98" s="444"/>
      <c r="B98" s="459" t="s">
        <v>526</v>
      </c>
      <c r="C98" s="444"/>
      <c r="D98" s="460"/>
      <c r="E98" s="461"/>
      <c r="F98" s="459"/>
      <c r="G98" s="459"/>
      <c r="H98" s="462"/>
      <c r="I98" s="1075"/>
      <c r="J98" s="270"/>
      <c r="K98" s="462"/>
      <c r="L98" s="460"/>
      <c r="M98" s="462"/>
      <c r="N98" s="460"/>
      <c r="O98" s="460"/>
      <c r="P98" s="461"/>
      <c r="Q98" s="459"/>
      <c r="R98" s="459"/>
      <c r="S98" s="462"/>
      <c r="T98" s="463"/>
    </row>
    <row r="99" spans="1:20" ht="14.25">
      <c r="A99" s="444"/>
      <c r="B99" s="457" t="s">
        <v>527</v>
      </c>
      <c r="C99" s="444"/>
      <c r="D99" s="458"/>
      <c r="E99" s="444"/>
      <c r="F99" s="457"/>
      <c r="G99" s="457"/>
      <c r="H99" s="444"/>
      <c r="I99" s="1071"/>
      <c r="J99" s="289"/>
      <c r="K99" s="444"/>
      <c r="L99" s="458"/>
      <c r="M99" s="444"/>
      <c r="N99" s="458"/>
      <c r="O99" s="458"/>
      <c r="P99" s="444"/>
      <c r="Q99" s="457"/>
      <c r="R99" s="457"/>
      <c r="S99" s="444"/>
      <c r="T99" s="444"/>
    </row>
    <row r="100" spans="1:20" ht="12">
      <c r="A100" s="444"/>
      <c r="B100" s="444"/>
      <c r="C100" s="444"/>
      <c r="D100" s="445"/>
      <c r="E100" s="444"/>
      <c r="F100" s="444"/>
      <c r="G100" s="444"/>
      <c r="H100" s="444"/>
      <c r="I100" s="289"/>
      <c r="J100" s="289"/>
      <c r="K100" s="444"/>
      <c r="L100" s="445"/>
      <c r="M100" s="444"/>
      <c r="N100" s="445"/>
      <c r="O100" s="445"/>
      <c r="P100" s="444"/>
      <c r="Q100" s="444"/>
      <c r="R100" s="444"/>
      <c r="S100" s="444"/>
      <c r="T100" s="444"/>
    </row>
  </sheetData>
  <sheetProtection password="8355" sheet="1"/>
  <printOptions horizontalCentered="1"/>
  <pageMargins left="0.75" right="0.75" top="1" bottom="1" header="0.5" footer="0.5"/>
  <pageSetup fitToHeight="1" fitToWidth="1" horizontalDpi="600" verticalDpi="600" orientation="portrait" paperSize="9" scale="56" r:id="rId1"/>
  <headerFooter alignWithMargins="0">
    <oddFooter>&amp;L&amp;8KPN Investor Relations&amp;C&amp;8&amp;A&amp;R&amp;8Q3 2010</oddFooter>
  </headerFooter>
</worksheet>
</file>

<file path=xl/worksheets/sheet12.xml><?xml version="1.0" encoding="utf-8"?>
<worksheet xmlns="http://schemas.openxmlformats.org/spreadsheetml/2006/main" xmlns:r="http://schemas.openxmlformats.org/officeDocument/2006/relationships">
  <dimension ref="A1:U157"/>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251" customWidth="1"/>
    <col min="2" max="2" width="1.8515625" style="251" customWidth="1"/>
    <col min="3" max="3" width="47.7109375" style="251" customWidth="1"/>
    <col min="4" max="4" width="8.7109375" style="300" customWidth="1"/>
    <col min="5" max="7" width="8.7109375" style="251" customWidth="1"/>
    <col min="8" max="8" width="1.7109375" style="251" customWidth="1"/>
    <col min="9" max="9" width="7.28125" style="317" customWidth="1"/>
    <col min="10" max="10" width="8.7109375" style="316" customWidth="1"/>
    <col min="11" max="11" width="1.7109375" style="251" customWidth="1"/>
    <col min="12" max="12" width="7.28125" style="300" customWidth="1"/>
    <col min="13" max="13" width="1.7109375" style="251" customWidth="1"/>
    <col min="14" max="14" width="7.28125" style="300" customWidth="1"/>
    <col min="15" max="15" width="8.7109375" style="300" customWidth="1"/>
    <col min="16" max="18" width="8.7109375" style="251" customWidth="1"/>
    <col min="19" max="19" width="1.7109375" style="251" customWidth="1"/>
    <col min="20" max="20" width="1.28515625" style="251" customWidth="1"/>
    <col min="21" max="16384" width="9.140625" style="251" customWidth="1"/>
  </cols>
  <sheetData>
    <row r="1" spans="1:20" ht="9" customHeight="1">
      <c r="A1" s="249" t="s">
        <v>341</v>
      </c>
      <c r="B1" s="249"/>
      <c r="C1" s="249"/>
      <c r="D1" s="249"/>
      <c r="E1" s="249"/>
      <c r="F1" s="249"/>
      <c r="G1" s="249"/>
      <c r="H1" s="249"/>
      <c r="I1" s="250"/>
      <c r="J1" s="250"/>
      <c r="K1" s="249"/>
      <c r="L1" s="249"/>
      <c r="M1" s="249"/>
      <c r="N1" s="249"/>
      <c r="O1" s="249"/>
      <c r="P1" s="249"/>
      <c r="Q1" s="249"/>
      <c r="R1" s="249"/>
      <c r="S1" s="249"/>
      <c r="T1" s="249"/>
    </row>
    <row r="2" spans="1:20" ht="12">
      <c r="A2" s="252"/>
      <c r="B2" s="257"/>
      <c r="C2" s="254" t="s">
        <v>0</v>
      </c>
      <c r="D2" s="255" t="s">
        <v>489</v>
      </c>
      <c r="E2" s="256" t="s">
        <v>490</v>
      </c>
      <c r="F2" s="257" t="s">
        <v>474</v>
      </c>
      <c r="G2" s="257" t="s">
        <v>360</v>
      </c>
      <c r="H2" s="991"/>
      <c r="I2" s="259" t="s">
        <v>475</v>
      </c>
      <c r="J2" s="394" t="s">
        <v>475</v>
      </c>
      <c r="K2" s="395"/>
      <c r="L2" s="257">
        <v>2009</v>
      </c>
      <c r="M2" s="258"/>
      <c r="N2" s="257" t="s">
        <v>343</v>
      </c>
      <c r="O2" s="255" t="s">
        <v>492</v>
      </c>
      <c r="P2" s="256" t="s">
        <v>332</v>
      </c>
      <c r="Q2" s="257" t="s">
        <v>327</v>
      </c>
      <c r="R2" s="257" t="s">
        <v>137</v>
      </c>
      <c r="S2" s="395"/>
      <c r="T2" s="252"/>
    </row>
    <row r="3" spans="1:20" ht="12">
      <c r="A3" s="249"/>
      <c r="B3" s="262"/>
      <c r="C3" s="234" t="s">
        <v>21</v>
      </c>
      <c r="D3" s="255"/>
      <c r="E3" s="256"/>
      <c r="F3" s="262"/>
      <c r="G3" s="262"/>
      <c r="H3" s="992"/>
      <c r="I3" s="259" t="s">
        <v>476</v>
      </c>
      <c r="J3" s="394" t="s">
        <v>491</v>
      </c>
      <c r="K3" s="396"/>
      <c r="L3" s="257"/>
      <c r="M3" s="237"/>
      <c r="N3" s="257"/>
      <c r="O3" s="255"/>
      <c r="P3" s="256"/>
      <c r="Q3" s="262"/>
      <c r="R3" s="262"/>
      <c r="S3" s="396"/>
      <c r="T3" s="249"/>
    </row>
    <row r="4" spans="1:20" ht="12">
      <c r="A4" s="249"/>
      <c r="B4" s="262"/>
      <c r="C4" s="397"/>
      <c r="D4" s="543"/>
      <c r="E4" s="544"/>
      <c r="F4" s="218"/>
      <c r="G4" s="218"/>
      <c r="H4" s="267"/>
      <c r="I4" s="207"/>
      <c r="J4" s="248"/>
      <c r="K4" s="262"/>
      <c r="L4" s="218"/>
      <c r="M4" s="216"/>
      <c r="N4" s="218"/>
      <c r="O4" s="543"/>
      <c r="P4" s="544"/>
      <c r="Q4" s="218"/>
      <c r="R4" s="218"/>
      <c r="S4" s="262"/>
      <c r="T4" s="249"/>
    </row>
    <row r="5" spans="1:20" ht="12">
      <c r="A5" s="249"/>
      <c r="B5" s="398"/>
      <c r="C5" s="617" t="s">
        <v>13</v>
      </c>
      <c r="D5" s="839">
        <f>E5+F5+G5</f>
        <v>1745</v>
      </c>
      <c r="E5" s="840">
        <f>'P&amp;L'!E23</f>
        <v>520</v>
      </c>
      <c r="F5" s="841">
        <f>'P&amp;L'!F23</f>
        <v>634</v>
      </c>
      <c r="G5" s="841">
        <f>'P&amp;L'!G23</f>
        <v>591</v>
      </c>
      <c r="H5" s="1076"/>
      <c r="I5" s="963">
        <f>D5/O5-1</f>
        <v>0.12435567010309279</v>
      </c>
      <c r="J5" s="842">
        <f>E5/P5-1</f>
        <v>-0.08127208480565373</v>
      </c>
      <c r="K5" s="1212"/>
      <c r="L5" s="1225">
        <f>N5+O5</f>
        <v>2036</v>
      </c>
      <c r="M5" s="976"/>
      <c r="N5" s="1225">
        <f>'P&amp;L'!N23</f>
        <v>484</v>
      </c>
      <c r="O5" s="839">
        <f>P5+Q5+R5</f>
        <v>1552</v>
      </c>
      <c r="P5" s="843">
        <f>'P&amp;L'!P23</f>
        <v>566</v>
      </c>
      <c r="Q5" s="841">
        <f>'P&amp;L'!Q23</f>
        <v>528</v>
      </c>
      <c r="R5" s="841">
        <f>'P&amp;L'!R23</f>
        <v>458</v>
      </c>
      <c r="S5" s="235"/>
      <c r="T5" s="249"/>
    </row>
    <row r="6" spans="1:20" ht="12">
      <c r="A6" s="249"/>
      <c r="B6" s="271"/>
      <c r="C6" s="262" t="s">
        <v>380</v>
      </c>
      <c r="D6" s="844">
        <f aca="true" t="shared" si="0" ref="D6:D61">E6+F6+G6</f>
        <v>696</v>
      </c>
      <c r="E6" s="619">
        <v>310</v>
      </c>
      <c r="F6" s="618">
        <v>194</v>
      </c>
      <c r="G6" s="618">
        <v>192</v>
      </c>
      <c r="H6" s="1077"/>
      <c r="I6" s="962">
        <f aca="true" t="shared" si="1" ref="I6:I61">D6/O6-1</f>
        <v>0.22535211267605626</v>
      </c>
      <c r="J6" s="845">
        <f aca="true" t="shared" si="2" ref="J6:J61">E6/P6-1</f>
        <v>0.7127071823204421</v>
      </c>
      <c r="K6" s="1213"/>
      <c r="L6" s="1114">
        <f aca="true" t="shared" si="3" ref="L6:L61">N6+O6</f>
        <v>808</v>
      </c>
      <c r="M6" s="976"/>
      <c r="N6" s="1114">
        <v>240</v>
      </c>
      <c r="O6" s="844">
        <f aca="true" t="shared" si="4" ref="O6:O61">P6+Q6+R6</f>
        <v>568</v>
      </c>
      <c r="P6" s="619">
        <v>181</v>
      </c>
      <c r="Q6" s="618">
        <v>212</v>
      </c>
      <c r="R6" s="618">
        <v>175</v>
      </c>
      <c r="S6" s="235"/>
      <c r="T6" s="249"/>
    </row>
    <row r="7" spans="1:20" ht="12">
      <c r="A7" s="249"/>
      <c r="B7" s="271"/>
      <c r="C7" s="262" t="s">
        <v>381</v>
      </c>
      <c r="D7" s="844">
        <f t="shared" si="0"/>
        <v>38</v>
      </c>
      <c r="E7" s="619">
        <v>17</v>
      </c>
      <c r="F7" s="618">
        <v>11</v>
      </c>
      <c r="G7" s="618">
        <v>10</v>
      </c>
      <c r="H7" s="1077"/>
      <c r="I7" s="962" t="s">
        <v>593</v>
      </c>
      <c r="J7" s="845" t="s">
        <v>594</v>
      </c>
      <c r="K7" s="1213"/>
      <c r="L7" s="1114">
        <f t="shared" si="3"/>
        <v>6</v>
      </c>
      <c r="M7" s="976"/>
      <c r="N7" s="1114">
        <v>0</v>
      </c>
      <c r="O7" s="844">
        <f t="shared" si="4"/>
        <v>6</v>
      </c>
      <c r="P7" s="619">
        <v>5</v>
      </c>
      <c r="Q7" s="618">
        <v>2</v>
      </c>
      <c r="R7" s="618">
        <v>-1</v>
      </c>
      <c r="S7" s="235"/>
      <c r="T7" s="249"/>
    </row>
    <row r="8" spans="1:20" ht="12">
      <c r="A8" s="249"/>
      <c r="B8" s="271"/>
      <c r="C8" s="262"/>
      <c r="D8" s="839"/>
      <c r="E8" s="843"/>
      <c r="F8" s="841"/>
      <c r="G8" s="841"/>
      <c r="H8" s="1076"/>
      <c r="I8" s="963"/>
      <c r="J8" s="842"/>
      <c r="K8" s="1212"/>
      <c r="L8" s="1225"/>
      <c r="M8" s="976"/>
      <c r="N8" s="1225"/>
      <c r="O8" s="839"/>
      <c r="P8" s="843"/>
      <c r="Q8" s="841"/>
      <c r="R8" s="841"/>
      <c r="S8" s="235"/>
      <c r="T8" s="249"/>
    </row>
    <row r="9" spans="1:20" ht="12">
      <c r="A9" s="249"/>
      <c r="B9" s="271"/>
      <c r="C9" s="262" t="s">
        <v>382</v>
      </c>
      <c r="D9" s="839"/>
      <c r="E9" s="843"/>
      <c r="F9" s="841"/>
      <c r="G9" s="841"/>
      <c r="H9" s="1076"/>
      <c r="I9" s="963"/>
      <c r="J9" s="842"/>
      <c r="K9" s="1212"/>
      <c r="L9" s="1225"/>
      <c r="M9" s="976"/>
      <c r="N9" s="1225"/>
      <c r="O9" s="839"/>
      <c r="P9" s="843"/>
      <c r="Q9" s="841"/>
      <c r="R9" s="841"/>
      <c r="S9" s="235"/>
      <c r="T9" s="249"/>
    </row>
    <row r="10" spans="1:20" ht="12">
      <c r="A10" s="249"/>
      <c r="B10" s="271"/>
      <c r="C10" s="262" t="s">
        <v>478</v>
      </c>
      <c r="D10" s="844">
        <f t="shared" si="0"/>
        <v>1638</v>
      </c>
      <c r="E10" s="619">
        <v>561</v>
      </c>
      <c r="F10" s="618">
        <v>547</v>
      </c>
      <c r="G10" s="618">
        <f>'P&amp;L'!G14+'P&amp;L'!G15</f>
        <v>530</v>
      </c>
      <c r="H10" s="1077"/>
      <c r="I10" s="962">
        <f t="shared" si="1"/>
        <v>-0.06878908470722</v>
      </c>
      <c r="J10" s="845">
        <f t="shared" si="2"/>
        <v>-0.02772963604852685</v>
      </c>
      <c r="K10" s="1213"/>
      <c r="L10" s="1114">
        <f t="shared" si="3"/>
        <v>2342</v>
      </c>
      <c r="M10" s="978"/>
      <c r="N10" s="1114">
        <f>'P&amp;L'!N14+'P&amp;L'!N15</f>
        <v>583</v>
      </c>
      <c r="O10" s="844">
        <f t="shared" si="4"/>
        <v>1759</v>
      </c>
      <c r="P10" s="619">
        <f>'P&amp;L'!P14+'P&amp;L'!P15</f>
        <v>577</v>
      </c>
      <c r="Q10" s="618">
        <f>'P&amp;L'!Q14+'P&amp;L'!Q15</f>
        <v>580</v>
      </c>
      <c r="R10" s="618">
        <f>'P&amp;L'!R14+'P&amp;L'!R15</f>
        <v>602</v>
      </c>
      <c r="S10" s="235"/>
      <c r="T10" s="249"/>
    </row>
    <row r="11" spans="1:20" ht="12">
      <c r="A11" s="249"/>
      <c r="B11" s="271"/>
      <c r="C11" s="262" t="s">
        <v>383</v>
      </c>
      <c r="D11" s="844">
        <f t="shared" si="0"/>
        <v>-12</v>
      </c>
      <c r="E11" s="619">
        <v>6</v>
      </c>
      <c r="F11" s="618">
        <v>-24</v>
      </c>
      <c r="G11" s="618">
        <v>6</v>
      </c>
      <c r="H11" s="1077"/>
      <c r="I11" s="962" t="s">
        <v>595</v>
      </c>
      <c r="J11" s="845">
        <f t="shared" si="2"/>
        <v>-0.5714285714285714</v>
      </c>
      <c r="K11" s="1213"/>
      <c r="L11" s="1114">
        <f t="shared" si="3"/>
        <v>33</v>
      </c>
      <c r="M11" s="978"/>
      <c r="N11" s="1114">
        <v>12</v>
      </c>
      <c r="O11" s="844">
        <f t="shared" si="4"/>
        <v>21</v>
      </c>
      <c r="P11" s="619">
        <v>14</v>
      </c>
      <c r="Q11" s="618">
        <v>1</v>
      </c>
      <c r="R11" s="618">
        <v>6</v>
      </c>
      <c r="S11" s="235"/>
      <c r="T11" s="249"/>
    </row>
    <row r="12" spans="1:20" ht="12">
      <c r="A12" s="249"/>
      <c r="B12" s="271"/>
      <c r="C12" s="262" t="s">
        <v>3</v>
      </c>
      <c r="D12" s="844">
        <f t="shared" si="0"/>
        <v>-47</v>
      </c>
      <c r="E12" s="619">
        <v>-39</v>
      </c>
      <c r="F12" s="618">
        <v>-3</v>
      </c>
      <c r="G12" s="618">
        <v>-5</v>
      </c>
      <c r="H12" s="1077"/>
      <c r="I12" s="962">
        <f t="shared" si="1"/>
        <v>0.46875</v>
      </c>
      <c r="J12" s="845">
        <f t="shared" si="2"/>
        <v>0.56</v>
      </c>
      <c r="K12" s="1213"/>
      <c r="L12" s="1114">
        <f t="shared" si="3"/>
        <v>-54</v>
      </c>
      <c r="M12" s="976"/>
      <c r="N12" s="1114">
        <v>-22</v>
      </c>
      <c r="O12" s="844">
        <f t="shared" si="4"/>
        <v>-32</v>
      </c>
      <c r="P12" s="619">
        <v>-25</v>
      </c>
      <c r="Q12" s="618">
        <v>-2</v>
      </c>
      <c r="R12" s="618">
        <v>-5</v>
      </c>
      <c r="S12" s="235"/>
      <c r="T12" s="249"/>
    </row>
    <row r="13" spans="1:20" ht="12">
      <c r="A13" s="249"/>
      <c r="B13" s="271"/>
      <c r="C13" s="262" t="s">
        <v>384</v>
      </c>
      <c r="D13" s="844">
        <f t="shared" si="0"/>
        <v>-259</v>
      </c>
      <c r="E13" s="619">
        <v>-93</v>
      </c>
      <c r="F13" s="618">
        <v>-82</v>
      </c>
      <c r="G13" s="618">
        <v>-84</v>
      </c>
      <c r="H13" s="1077"/>
      <c r="I13" s="962">
        <f t="shared" si="1"/>
        <v>0.2634146341463415</v>
      </c>
      <c r="J13" s="845">
        <f t="shared" si="2"/>
        <v>-0.08823529411764708</v>
      </c>
      <c r="K13" s="1213"/>
      <c r="L13" s="1114">
        <f t="shared" si="3"/>
        <v>-290</v>
      </c>
      <c r="M13" s="978"/>
      <c r="N13" s="1114">
        <v>-85</v>
      </c>
      <c r="O13" s="844">
        <f t="shared" si="4"/>
        <v>-205</v>
      </c>
      <c r="P13" s="619">
        <v>-102</v>
      </c>
      <c r="Q13" s="618">
        <v>-61</v>
      </c>
      <c r="R13" s="618">
        <v>-42</v>
      </c>
      <c r="S13" s="235"/>
      <c r="T13" s="249"/>
    </row>
    <row r="14" spans="1:20" ht="12">
      <c r="A14" s="249"/>
      <c r="B14" s="271"/>
      <c r="C14" s="262"/>
      <c r="D14" s="839"/>
      <c r="E14" s="843"/>
      <c r="F14" s="841"/>
      <c r="G14" s="841"/>
      <c r="H14" s="1076"/>
      <c r="I14" s="963"/>
      <c r="J14" s="842"/>
      <c r="K14" s="1212"/>
      <c r="L14" s="1225"/>
      <c r="M14" s="976"/>
      <c r="N14" s="1225"/>
      <c r="O14" s="839"/>
      <c r="P14" s="843"/>
      <c r="Q14" s="841"/>
      <c r="R14" s="841"/>
      <c r="S14" s="235"/>
      <c r="T14" s="249"/>
    </row>
    <row r="15" spans="1:20" ht="12">
      <c r="A15" s="249"/>
      <c r="B15" s="271"/>
      <c r="C15" s="276" t="s">
        <v>385</v>
      </c>
      <c r="D15" s="844">
        <f t="shared" si="0"/>
        <v>-12</v>
      </c>
      <c r="E15" s="619">
        <v>-3</v>
      </c>
      <c r="F15" s="618">
        <v>0</v>
      </c>
      <c r="G15" s="618">
        <v>-9</v>
      </c>
      <c r="H15" s="1077"/>
      <c r="I15" s="962" t="s">
        <v>595</v>
      </c>
      <c r="J15" s="845">
        <f t="shared" si="2"/>
        <v>-1.2727272727272727</v>
      </c>
      <c r="K15" s="1213"/>
      <c r="L15" s="1114">
        <f t="shared" si="3"/>
        <v>42</v>
      </c>
      <c r="M15" s="976"/>
      <c r="N15" s="1114">
        <v>21</v>
      </c>
      <c r="O15" s="844">
        <f t="shared" si="4"/>
        <v>21</v>
      </c>
      <c r="P15" s="619">
        <v>11</v>
      </c>
      <c r="Q15" s="618">
        <v>13</v>
      </c>
      <c r="R15" s="618">
        <v>-3</v>
      </c>
      <c r="S15" s="235"/>
      <c r="T15" s="249"/>
    </row>
    <row r="16" spans="1:20" ht="12">
      <c r="A16" s="249"/>
      <c r="B16" s="271"/>
      <c r="C16" s="276" t="s">
        <v>118</v>
      </c>
      <c r="D16" s="844">
        <f t="shared" si="0"/>
        <v>-44</v>
      </c>
      <c r="E16" s="619">
        <v>27</v>
      </c>
      <c r="F16" s="618">
        <v>-39</v>
      </c>
      <c r="G16" s="618">
        <v>-32</v>
      </c>
      <c r="H16" s="1077"/>
      <c r="I16" s="962" t="s">
        <v>595</v>
      </c>
      <c r="J16" s="845">
        <f t="shared" si="2"/>
        <v>-0.509090909090909</v>
      </c>
      <c r="K16" s="1213"/>
      <c r="L16" s="1114">
        <f t="shared" si="3"/>
        <v>259</v>
      </c>
      <c r="M16" s="976"/>
      <c r="N16" s="1114">
        <v>65</v>
      </c>
      <c r="O16" s="844">
        <f t="shared" si="4"/>
        <v>194</v>
      </c>
      <c r="P16" s="619">
        <v>55</v>
      </c>
      <c r="Q16" s="618">
        <v>63</v>
      </c>
      <c r="R16" s="618">
        <v>76</v>
      </c>
      <c r="S16" s="235"/>
      <c r="T16" s="249"/>
    </row>
    <row r="17" spans="1:20" ht="12">
      <c r="A17" s="249"/>
      <c r="B17" s="271"/>
      <c r="C17" s="276" t="s">
        <v>386</v>
      </c>
      <c r="D17" s="844">
        <f t="shared" si="0"/>
        <v>-81</v>
      </c>
      <c r="E17" s="619">
        <v>74</v>
      </c>
      <c r="F17" s="618">
        <v>27</v>
      </c>
      <c r="G17" s="618">
        <v>-182</v>
      </c>
      <c r="H17" s="1077"/>
      <c r="I17" s="962">
        <f t="shared" si="1"/>
        <v>-0.3076923076923077</v>
      </c>
      <c r="J17" s="845">
        <f t="shared" si="2"/>
        <v>0.34545454545454546</v>
      </c>
      <c r="K17" s="1213"/>
      <c r="L17" s="1114">
        <f t="shared" si="3"/>
        <v>29</v>
      </c>
      <c r="M17" s="976"/>
      <c r="N17" s="1114">
        <v>146</v>
      </c>
      <c r="O17" s="844">
        <f t="shared" si="4"/>
        <v>-117</v>
      </c>
      <c r="P17" s="619">
        <v>55</v>
      </c>
      <c r="Q17" s="618">
        <v>40</v>
      </c>
      <c r="R17" s="618">
        <v>-212</v>
      </c>
      <c r="S17" s="235"/>
      <c r="T17" s="249"/>
    </row>
    <row r="18" spans="1:20" ht="12">
      <c r="A18" s="249"/>
      <c r="B18" s="271"/>
      <c r="C18" s="276" t="s">
        <v>119</v>
      </c>
      <c r="D18" s="844">
        <f t="shared" si="0"/>
        <v>-16</v>
      </c>
      <c r="E18" s="619">
        <v>-4</v>
      </c>
      <c r="F18" s="618">
        <v>9</v>
      </c>
      <c r="G18" s="618">
        <v>-21</v>
      </c>
      <c r="H18" s="1077"/>
      <c r="I18" s="962" t="s">
        <v>595</v>
      </c>
      <c r="J18" s="845" t="s">
        <v>595</v>
      </c>
      <c r="K18" s="1213"/>
      <c r="L18" s="1114">
        <f t="shared" si="3"/>
        <v>89</v>
      </c>
      <c r="M18" s="976"/>
      <c r="N18" s="1114">
        <v>20</v>
      </c>
      <c r="O18" s="844">
        <f t="shared" si="4"/>
        <v>69</v>
      </c>
      <c r="P18" s="619">
        <v>4</v>
      </c>
      <c r="Q18" s="618">
        <v>40</v>
      </c>
      <c r="R18" s="618">
        <v>25</v>
      </c>
      <c r="S18" s="235"/>
      <c r="T18" s="249"/>
    </row>
    <row r="19" spans="1:20" ht="12">
      <c r="A19" s="249"/>
      <c r="B19" s="271"/>
      <c r="C19" s="276" t="s">
        <v>387</v>
      </c>
      <c r="D19" s="844">
        <f t="shared" si="0"/>
        <v>38</v>
      </c>
      <c r="E19" s="619">
        <v>-83</v>
      </c>
      <c r="F19" s="618">
        <v>46</v>
      </c>
      <c r="G19" s="618">
        <v>75</v>
      </c>
      <c r="H19" s="1077"/>
      <c r="I19" s="962" t="s">
        <v>595</v>
      </c>
      <c r="J19" s="845">
        <f t="shared" si="2"/>
        <v>-0.3851851851851852</v>
      </c>
      <c r="K19" s="1213"/>
      <c r="L19" s="1114">
        <f t="shared" si="3"/>
        <v>-327</v>
      </c>
      <c r="M19" s="976"/>
      <c r="N19" s="1114">
        <v>-45</v>
      </c>
      <c r="O19" s="844">
        <f t="shared" si="4"/>
        <v>-282</v>
      </c>
      <c r="P19" s="619">
        <v>-135</v>
      </c>
      <c r="Q19" s="618">
        <v>28</v>
      </c>
      <c r="R19" s="618">
        <v>-175</v>
      </c>
      <c r="S19" s="235"/>
      <c r="T19" s="249"/>
    </row>
    <row r="20" spans="1:20" ht="12">
      <c r="A20" s="249"/>
      <c r="B20" s="271"/>
      <c r="C20" s="276" t="s">
        <v>388</v>
      </c>
      <c r="D20" s="844">
        <f t="shared" si="0"/>
        <v>-117</v>
      </c>
      <c r="E20" s="619">
        <v>13</v>
      </c>
      <c r="F20" s="618">
        <v>-146</v>
      </c>
      <c r="G20" s="618">
        <v>16</v>
      </c>
      <c r="H20" s="1077"/>
      <c r="I20" s="962">
        <f t="shared" si="1"/>
        <v>-0.6033898305084746</v>
      </c>
      <c r="J20" s="845">
        <f t="shared" si="2"/>
        <v>0.8571428571428572</v>
      </c>
      <c r="K20" s="1213"/>
      <c r="L20" s="1114">
        <f t="shared" si="3"/>
        <v>-209</v>
      </c>
      <c r="M20" s="976"/>
      <c r="N20" s="1114">
        <v>86</v>
      </c>
      <c r="O20" s="844">
        <f t="shared" si="4"/>
        <v>-295</v>
      </c>
      <c r="P20" s="619">
        <v>7</v>
      </c>
      <c r="Q20" s="618">
        <v>-237</v>
      </c>
      <c r="R20" s="618">
        <v>-65</v>
      </c>
      <c r="S20" s="235"/>
      <c r="T20" s="249"/>
    </row>
    <row r="21" spans="1:20" ht="12">
      <c r="A21" s="249"/>
      <c r="B21" s="271"/>
      <c r="C21" s="276" t="s">
        <v>389</v>
      </c>
      <c r="D21" s="844">
        <f t="shared" si="0"/>
        <v>-38</v>
      </c>
      <c r="E21" s="619">
        <v>-1</v>
      </c>
      <c r="F21" s="618">
        <v>8</v>
      </c>
      <c r="G21" s="618">
        <v>-45</v>
      </c>
      <c r="H21" s="1077"/>
      <c r="I21" s="962" t="s">
        <v>595</v>
      </c>
      <c r="J21" s="845" t="s">
        <v>595</v>
      </c>
      <c r="K21" s="1213"/>
      <c r="L21" s="1114">
        <f t="shared" si="3"/>
        <v>127</v>
      </c>
      <c r="M21" s="976"/>
      <c r="N21" s="1114">
        <v>13</v>
      </c>
      <c r="O21" s="844">
        <f t="shared" si="4"/>
        <v>114</v>
      </c>
      <c r="P21" s="619">
        <v>146</v>
      </c>
      <c r="Q21" s="618">
        <v>-22</v>
      </c>
      <c r="R21" s="618">
        <v>-10</v>
      </c>
      <c r="S21" s="235"/>
      <c r="T21" s="249"/>
    </row>
    <row r="22" spans="1:20" ht="12">
      <c r="A22" s="249"/>
      <c r="B22" s="271"/>
      <c r="C22" s="222" t="s">
        <v>120</v>
      </c>
      <c r="D22" s="839">
        <f t="shared" si="0"/>
        <v>-270</v>
      </c>
      <c r="E22" s="843">
        <f>E15+E16+E17+E18+E19+E20+E21</f>
        <v>23</v>
      </c>
      <c r="F22" s="841">
        <f>F15+F16+F17+F18+F19+F20+F21</f>
        <v>-95</v>
      </c>
      <c r="G22" s="841">
        <f>G15+G16+G17+G18+G19+G20+G21</f>
        <v>-198</v>
      </c>
      <c r="H22" s="1078"/>
      <c r="I22" s="963">
        <f t="shared" si="1"/>
        <v>-0.08783783783783783</v>
      </c>
      <c r="J22" s="842">
        <f t="shared" si="2"/>
        <v>-0.8391608391608392</v>
      </c>
      <c r="K22" s="1214"/>
      <c r="L22" s="1225">
        <f t="shared" si="3"/>
        <v>10</v>
      </c>
      <c r="M22" s="976"/>
      <c r="N22" s="1225">
        <f>N15+N16+N17+N18+N19+N20+N21</f>
        <v>306</v>
      </c>
      <c r="O22" s="839">
        <f t="shared" si="4"/>
        <v>-296</v>
      </c>
      <c r="P22" s="843">
        <f>P15+P16+P17+P18+P19+P20+P21</f>
        <v>143</v>
      </c>
      <c r="Q22" s="841">
        <f>Q15+Q16+Q17+Q18+Q19+Q20+Q21</f>
        <v>-75</v>
      </c>
      <c r="R22" s="841">
        <f>R15+R16+R17+R18+R19+R20+R21</f>
        <v>-364</v>
      </c>
      <c r="S22" s="235"/>
      <c r="T22" s="249"/>
    </row>
    <row r="23" spans="1:20" ht="12">
      <c r="A23" s="249"/>
      <c r="B23" s="271"/>
      <c r="C23" s="276"/>
      <c r="D23" s="844"/>
      <c r="E23" s="619"/>
      <c r="F23" s="618"/>
      <c r="G23" s="618"/>
      <c r="H23" s="1077"/>
      <c r="I23" s="962"/>
      <c r="J23" s="845"/>
      <c r="K23" s="1213"/>
      <c r="L23" s="1114"/>
      <c r="M23" s="976"/>
      <c r="N23" s="1114"/>
      <c r="O23" s="844"/>
      <c r="P23" s="619"/>
      <c r="Q23" s="618"/>
      <c r="R23" s="618"/>
      <c r="S23" s="235"/>
      <c r="T23" s="249"/>
    </row>
    <row r="24" spans="1:20" ht="12">
      <c r="A24" s="249"/>
      <c r="B24" s="271"/>
      <c r="C24" s="276" t="s">
        <v>390</v>
      </c>
      <c r="D24" s="844">
        <f t="shared" si="0"/>
        <v>1</v>
      </c>
      <c r="E24" s="619">
        <v>0</v>
      </c>
      <c r="F24" s="618">
        <v>1</v>
      </c>
      <c r="G24" s="618">
        <v>0</v>
      </c>
      <c r="H24" s="1077"/>
      <c r="I24" s="962">
        <f t="shared" si="1"/>
        <v>-0.5</v>
      </c>
      <c r="J24" s="1370">
        <f t="shared" si="2"/>
        <v>-1</v>
      </c>
      <c r="K24" s="1213"/>
      <c r="L24" s="1114">
        <f t="shared" si="3"/>
        <v>3</v>
      </c>
      <c r="M24" s="976"/>
      <c r="N24" s="1114">
        <v>1</v>
      </c>
      <c r="O24" s="844">
        <f t="shared" si="4"/>
        <v>2</v>
      </c>
      <c r="P24" s="619">
        <v>1</v>
      </c>
      <c r="Q24" s="618">
        <v>1</v>
      </c>
      <c r="R24" s="618">
        <v>0</v>
      </c>
      <c r="S24" s="235"/>
      <c r="T24" s="249"/>
    </row>
    <row r="25" spans="1:20" ht="12">
      <c r="A25" s="249"/>
      <c r="B25" s="271"/>
      <c r="C25" s="276" t="s">
        <v>391</v>
      </c>
      <c r="D25" s="844">
        <f t="shared" si="0"/>
        <v>-564</v>
      </c>
      <c r="E25" s="619">
        <v>-6</v>
      </c>
      <c r="F25" s="618">
        <v>-4</v>
      </c>
      <c r="G25" s="618">
        <v>-554</v>
      </c>
      <c r="H25" s="1077"/>
      <c r="I25" s="962">
        <f t="shared" si="1"/>
        <v>0.005347593582887722</v>
      </c>
      <c r="J25" s="845">
        <f t="shared" si="2"/>
        <v>-0.1428571428571429</v>
      </c>
      <c r="K25" s="1213"/>
      <c r="L25" s="1114">
        <f t="shared" si="3"/>
        <v>-506</v>
      </c>
      <c r="M25" s="976"/>
      <c r="N25" s="1114">
        <v>55</v>
      </c>
      <c r="O25" s="844">
        <f t="shared" si="4"/>
        <v>-561</v>
      </c>
      <c r="P25" s="619">
        <v>-7</v>
      </c>
      <c r="Q25" s="618">
        <v>58</v>
      </c>
      <c r="R25" s="618">
        <v>-612</v>
      </c>
      <c r="S25" s="235"/>
      <c r="T25" s="249"/>
    </row>
    <row r="26" spans="1:20" ht="12">
      <c r="A26" s="249"/>
      <c r="B26" s="271"/>
      <c r="C26" s="276" t="s">
        <v>392</v>
      </c>
      <c r="D26" s="844">
        <f t="shared" si="0"/>
        <v>-604</v>
      </c>
      <c r="E26" s="619">
        <v>-238</v>
      </c>
      <c r="F26" s="618">
        <v>-107</v>
      </c>
      <c r="G26" s="618">
        <v>-259</v>
      </c>
      <c r="H26" s="1077"/>
      <c r="I26" s="962">
        <f t="shared" si="1"/>
        <v>0.3101952277657267</v>
      </c>
      <c r="J26" s="845">
        <f t="shared" si="2"/>
        <v>0.3296089385474861</v>
      </c>
      <c r="K26" s="1213"/>
      <c r="L26" s="1114">
        <f t="shared" si="3"/>
        <v>-612</v>
      </c>
      <c r="M26" s="976"/>
      <c r="N26" s="1114">
        <v>-151</v>
      </c>
      <c r="O26" s="844">
        <f t="shared" si="4"/>
        <v>-461</v>
      </c>
      <c r="P26" s="619">
        <v>-179</v>
      </c>
      <c r="Q26" s="618">
        <v>-124</v>
      </c>
      <c r="R26" s="618">
        <v>-158</v>
      </c>
      <c r="S26" s="235"/>
      <c r="T26" s="249"/>
    </row>
    <row r="27" spans="1:20" ht="12">
      <c r="A27" s="249"/>
      <c r="B27" s="271"/>
      <c r="C27" s="222" t="s">
        <v>393</v>
      </c>
      <c r="D27" s="839">
        <f t="shared" si="0"/>
        <v>2362</v>
      </c>
      <c r="E27" s="843">
        <f>E5+E6+E7+E10+E11+E12+E13+E22+E24+E25+E26</f>
        <v>1061</v>
      </c>
      <c r="F27" s="841">
        <f>F5+F6+F7+F10+F11+F12+F13+F22+F24+F25+F26</f>
        <v>1072</v>
      </c>
      <c r="G27" s="841">
        <f>G5+G6+G7+G10+G11+G12+G13+G22+G24+G25+G26</f>
        <v>229</v>
      </c>
      <c r="H27" s="1078"/>
      <c r="I27" s="963">
        <f t="shared" si="1"/>
        <v>0.003824904377390581</v>
      </c>
      <c r="J27" s="842">
        <f t="shared" si="2"/>
        <v>-0.09625212947189099</v>
      </c>
      <c r="K27" s="1214"/>
      <c r="L27" s="1225">
        <f t="shared" si="3"/>
        <v>3776</v>
      </c>
      <c r="M27" s="976"/>
      <c r="N27" s="1225">
        <f>N5+N6+N7+N10+N11+N12+N13+N22+N24+N25+N26</f>
        <v>1423</v>
      </c>
      <c r="O27" s="839">
        <f t="shared" si="4"/>
        <v>2353</v>
      </c>
      <c r="P27" s="843">
        <f>P5+P6+P7+P10+P11+P12+P13+P22+P24+P25+P26</f>
        <v>1174</v>
      </c>
      <c r="Q27" s="841">
        <f>Q5+Q6+Q7+Q10+Q11+Q12+Q13+Q22+Q24+Q25+Q26</f>
        <v>1120</v>
      </c>
      <c r="R27" s="841">
        <f>R5+R6+R7+R10+R11+R12+R13+R22+R24+R25+R26</f>
        <v>59</v>
      </c>
      <c r="S27" s="235"/>
      <c r="T27" s="249"/>
    </row>
    <row r="28" spans="1:20" ht="12">
      <c r="A28" s="249"/>
      <c r="B28" s="271"/>
      <c r="C28" s="276"/>
      <c r="D28" s="844"/>
      <c r="E28" s="619"/>
      <c r="F28" s="618"/>
      <c r="G28" s="618"/>
      <c r="H28" s="1077"/>
      <c r="I28" s="962"/>
      <c r="J28" s="845"/>
      <c r="K28" s="1213"/>
      <c r="L28" s="1114"/>
      <c r="M28" s="976"/>
      <c r="N28" s="1114"/>
      <c r="O28" s="844"/>
      <c r="P28" s="619"/>
      <c r="Q28" s="618"/>
      <c r="R28" s="618"/>
      <c r="S28" s="235"/>
      <c r="T28" s="249"/>
    </row>
    <row r="29" spans="1:20" ht="12">
      <c r="A29" s="249"/>
      <c r="B29" s="271"/>
      <c r="C29" s="276" t="s">
        <v>394</v>
      </c>
      <c r="D29" s="844">
        <f t="shared" si="0"/>
        <v>-83</v>
      </c>
      <c r="E29" s="619">
        <v>-17</v>
      </c>
      <c r="F29" s="618">
        <v>-18</v>
      </c>
      <c r="G29" s="618">
        <v>-48</v>
      </c>
      <c r="H29" s="1077"/>
      <c r="I29" s="962">
        <f t="shared" si="1"/>
        <v>-0.13541666666666663</v>
      </c>
      <c r="J29" s="845" t="s">
        <v>595</v>
      </c>
      <c r="K29" s="1213"/>
      <c r="L29" s="1114">
        <f t="shared" si="3"/>
        <v>-180</v>
      </c>
      <c r="M29" s="978"/>
      <c r="N29" s="1114">
        <v>-84</v>
      </c>
      <c r="O29" s="844">
        <f t="shared" si="4"/>
        <v>-96</v>
      </c>
      <c r="P29" s="619">
        <v>4</v>
      </c>
      <c r="Q29" s="618">
        <v>-20</v>
      </c>
      <c r="R29" s="618">
        <v>-80</v>
      </c>
      <c r="S29" s="235"/>
      <c r="T29" s="249"/>
    </row>
    <row r="30" spans="1:20" ht="12">
      <c r="A30" s="249"/>
      <c r="B30" s="271"/>
      <c r="C30" s="276" t="s">
        <v>395</v>
      </c>
      <c r="D30" s="844">
        <f t="shared" si="0"/>
        <v>65</v>
      </c>
      <c r="E30" s="619">
        <v>6</v>
      </c>
      <c r="F30" s="618">
        <v>-4</v>
      </c>
      <c r="G30" s="618">
        <v>63</v>
      </c>
      <c r="H30" s="1077"/>
      <c r="I30" s="962">
        <f t="shared" si="1"/>
        <v>0.9696969696969697</v>
      </c>
      <c r="J30" s="845" t="s">
        <v>595</v>
      </c>
      <c r="K30" s="1213"/>
      <c r="L30" s="1114">
        <f t="shared" si="3"/>
        <v>28</v>
      </c>
      <c r="M30" s="978"/>
      <c r="N30" s="1114">
        <v>-5</v>
      </c>
      <c r="O30" s="844">
        <f t="shared" si="4"/>
        <v>33</v>
      </c>
      <c r="P30" s="619">
        <v>-6</v>
      </c>
      <c r="Q30" s="618">
        <v>-3</v>
      </c>
      <c r="R30" s="618">
        <v>42</v>
      </c>
      <c r="S30" s="235"/>
      <c r="T30" s="249"/>
    </row>
    <row r="31" spans="1:20" ht="12">
      <c r="A31" s="249"/>
      <c r="B31" s="271"/>
      <c r="C31" s="276" t="s">
        <v>396</v>
      </c>
      <c r="D31" s="844">
        <f t="shared" si="0"/>
        <v>-323</v>
      </c>
      <c r="E31" s="619">
        <v>-34</v>
      </c>
      <c r="F31" s="618">
        <v>-245</v>
      </c>
      <c r="G31" s="618">
        <v>-44</v>
      </c>
      <c r="H31" s="1077"/>
      <c r="I31" s="962" t="s">
        <v>596</v>
      </c>
      <c r="J31" s="845" t="s">
        <v>594</v>
      </c>
      <c r="K31" s="1213"/>
      <c r="L31" s="1114">
        <f t="shared" si="3"/>
        <v>-13</v>
      </c>
      <c r="M31" s="978"/>
      <c r="N31" s="1114">
        <v>0</v>
      </c>
      <c r="O31" s="844">
        <f t="shared" si="4"/>
        <v>-13</v>
      </c>
      <c r="P31" s="619">
        <v>-10</v>
      </c>
      <c r="Q31" s="618">
        <v>-2</v>
      </c>
      <c r="R31" s="618">
        <v>-1</v>
      </c>
      <c r="S31" s="235"/>
      <c r="T31" s="249"/>
    </row>
    <row r="32" spans="1:20" ht="12">
      <c r="A32" s="249"/>
      <c r="B32" s="271"/>
      <c r="C32" s="276" t="s">
        <v>397</v>
      </c>
      <c r="D32" s="844">
        <f t="shared" si="0"/>
        <v>0</v>
      </c>
      <c r="E32" s="619">
        <v>0</v>
      </c>
      <c r="F32" s="618">
        <v>0</v>
      </c>
      <c r="G32" s="618">
        <v>0</v>
      </c>
      <c r="H32" s="1077"/>
      <c r="I32" s="1369">
        <f t="shared" si="1"/>
        <v>-1</v>
      </c>
      <c r="J32" s="1370">
        <f t="shared" si="2"/>
        <v>-1</v>
      </c>
      <c r="K32" s="1213"/>
      <c r="L32" s="1114">
        <f t="shared" si="3"/>
        <v>10</v>
      </c>
      <c r="M32" s="978"/>
      <c r="N32" s="1114">
        <v>0</v>
      </c>
      <c r="O32" s="844">
        <f t="shared" si="4"/>
        <v>10</v>
      </c>
      <c r="P32" s="619">
        <v>10</v>
      </c>
      <c r="Q32" s="618">
        <v>0</v>
      </c>
      <c r="R32" s="618">
        <v>0</v>
      </c>
      <c r="S32" s="235"/>
      <c r="T32" s="249"/>
    </row>
    <row r="33" spans="1:20" ht="12">
      <c r="A33" s="249"/>
      <c r="B33" s="271"/>
      <c r="C33" s="276" t="s">
        <v>398</v>
      </c>
      <c r="D33" s="844">
        <f t="shared" si="0"/>
        <v>-1146</v>
      </c>
      <c r="E33" s="619">
        <v>-431</v>
      </c>
      <c r="F33" s="618">
        <v>-380</v>
      </c>
      <c r="G33" s="618">
        <v>-335</v>
      </c>
      <c r="H33" s="1077"/>
      <c r="I33" s="962">
        <f t="shared" si="1"/>
        <v>-0.04658901830282858</v>
      </c>
      <c r="J33" s="845">
        <f t="shared" si="2"/>
        <v>0.1972222222222222</v>
      </c>
      <c r="K33" s="1213"/>
      <c r="L33" s="1114">
        <f t="shared" si="3"/>
        <v>-1767</v>
      </c>
      <c r="M33" s="978"/>
      <c r="N33" s="1114">
        <v>-565</v>
      </c>
      <c r="O33" s="844">
        <f t="shared" si="4"/>
        <v>-1202</v>
      </c>
      <c r="P33" s="619">
        <v>-360</v>
      </c>
      <c r="Q33" s="618">
        <v>-386</v>
      </c>
      <c r="R33" s="618">
        <v>-456</v>
      </c>
      <c r="S33" s="235"/>
      <c r="T33" s="249"/>
    </row>
    <row r="34" spans="1:20" ht="12">
      <c r="A34" s="249"/>
      <c r="B34" s="271"/>
      <c r="C34" s="276" t="s">
        <v>399</v>
      </c>
      <c r="D34" s="844">
        <f t="shared" si="0"/>
        <v>17</v>
      </c>
      <c r="E34" s="619">
        <v>1</v>
      </c>
      <c r="F34" s="618">
        <v>1</v>
      </c>
      <c r="G34" s="618">
        <v>15</v>
      </c>
      <c r="H34" s="1077"/>
      <c r="I34" s="962">
        <f t="shared" si="1"/>
        <v>0.2142857142857142</v>
      </c>
      <c r="J34" s="845">
        <f t="shared" si="2"/>
        <v>-0.8</v>
      </c>
      <c r="K34" s="1213"/>
      <c r="L34" s="1114">
        <f t="shared" si="3"/>
        <v>19</v>
      </c>
      <c r="M34" s="978"/>
      <c r="N34" s="1114">
        <v>5</v>
      </c>
      <c r="O34" s="844">
        <f t="shared" si="4"/>
        <v>14</v>
      </c>
      <c r="P34" s="619">
        <v>5</v>
      </c>
      <c r="Q34" s="618">
        <v>4</v>
      </c>
      <c r="R34" s="618">
        <v>5</v>
      </c>
      <c r="S34" s="235"/>
      <c r="T34" s="249"/>
    </row>
    <row r="35" spans="1:20" ht="12">
      <c r="A35" s="249"/>
      <c r="B35" s="271"/>
      <c r="C35" s="276" t="s">
        <v>121</v>
      </c>
      <c r="D35" s="844">
        <f t="shared" si="0"/>
        <v>73</v>
      </c>
      <c r="E35" s="619">
        <v>51</v>
      </c>
      <c r="F35" s="618">
        <v>15</v>
      </c>
      <c r="G35" s="618">
        <v>7</v>
      </c>
      <c r="H35" s="1077"/>
      <c r="I35" s="962" t="s">
        <v>592</v>
      </c>
      <c r="J35" s="845" t="s">
        <v>594</v>
      </c>
      <c r="K35" s="1213"/>
      <c r="L35" s="1114">
        <f t="shared" si="3"/>
        <v>94</v>
      </c>
      <c r="M35" s="978"/>
      <c r="N35" s="1114">
        <v>62</v>
      </c>
      <c r="O35" s="844">
        <f t="shared" si="4"/>
        <v>32</v>
      </c>
      <c r="P35" s="619">
        <v>13</v>
      </c>
      <c r="Q35" s="618">
        <v>5</v>
      </c>
      <c r="R35" s="618">
        <v>14</v>
      </c>
      <c r="S35" s="235"/>
      <c r="T35" s="249"/>
    </row>
    <row r="36" spans="1:20" ht="12">
      <c r="A36" s="249"/>
      <c r="B36" s="271"/>
      <c r="C36" s="276" t="s">
        <v>400</v>
      </c>
      <c r="D36" s="844">
        <f t="shared" si="0"/>
        <v>-88</v>
      </c>
      <c r="E36" s="619">
        <v>-60</v>
      </c>
      <c r="F36" s="618">
        <v>-5</v>
      </c>
      <c r="G36" s="618">
        <v>-23</v>
      </c>
      <c r="H36" s="1077"/>
      <c r="I36" s="962" t="s">
        <v>595</v>
      </c>
      <c r="J36" s="845" t="s">
        <v>595</v>
      </c>
      <c r="K36" s="1213"/>
      <c r="L36" s="1114">
        <f t="shared" si="3"/>
        <v>-20</v>
      </c>
      <c r="M36" s="976"/>
      <c r="N36" s="1114">
        <v>-23</v>
      </c>
      <c r="O36" s="844">
        <f t="shared" si="4"/>
        <v>3</v>
      </c>
      <c r="P36" s="619">
        <v>3</v>
      </c>
      <c r="Q36" s="618">
        <v>-3</v>
      </c>
      <c r="R36" s="618">
        <v>3</v>
      </c>
      <c r="S36" s="235"/>
      <c r="T36" s="249"/>
    </row>
    <row r="37" spans="1:20" ht="12">
      <c r="A37" s="249"/>
      <c r="B37" s="271"/>
      <c r="C37" s="222" t="s">
        <v>23</v>
      </c>
      <c r="D37" s="839">
        <f t="shared" si="0"/>
        <v>-1485</v>
      </c>
      <c r="E37" s="843">
        <f>E29+E30+E31+E32+E33+E34+E35+E36</f>
        <v>-484</v>
      </c>
      <c r="F37" s="841">
        <f>F29+F30+F31+F32+F33+F34+F35+F36</f>
        <v>-636</v>
      </c>
      <c r="G37" s="841">
        <f>G29+G30+G31+G32+G33+G34+G35+G36</f>
        <v>-365</v>
      </c>
      <c r="H37" s="1078"/>
      <c r="I37" s="963">
        <f t="shared" si="1"/>
        <v>0.21821164889253497</v>
      </c>
      <c r="J37" s="842">
        <f t="shared" si="2"/>
        <v>0.4193548387096775</v>
      </c>
      <c r="K37" s="1214"/>
      <c r="L37" s="1225">
        <f t="shared" si="3"/>
        <v>-1829</v>
      </c>
      <c r="M37" s="976"/>
      <c r="N37" s="1225">
        <f>N29+N30+N31+N32+N33+N34+N35+N36</f>
        <v>-610</v>
      </c>
      <c r="O37" s="839">
        <f t="shared" si="4"/>
        <v>-1219</v>
      </c>
      <c r="P37" s="843">
        <f>P29+P30+P31+P32+P33+P34+P35+P36</f>
        <v>-341</v>
      </c>
      <c r="Q37" s="841">
        <f>Q29+Q30+Q31+Q32+Q33+Q34+Q35+Q36</f>
        <v>-405</v>
      </c>
      <c r="R37" s="841">
        <f>R29+R30+R31+R32+R33+R34+R35+R36</f>
        <v>-473</v>
      </c>
      <c r="S37" s="235"/>
      <c r="T37" s="249"/>
    </row>
    <row r="38" spans="1:20" ht="12">
      <c r="A38" s="249"/>
      <c r="B38" s="271"/>
      <c r="C38" s="276"/>
      <c r="D38" s="844"/>
      <c r="E38" s="619"/>
      <c r="F38" s="618"/>
      <c r="G38" s="618"/>
      <c r="H38" s="1077"/>
      <c r="I38" s="962"/>
      <c r="J38" s="845"/>
      <c r="K38" s="1213"/>
      <c r="L38" s="1114"/>
      <c r="M38" s="976"/>
      <c r="N38" s="1114"/>
      <c r="O38" s="844"/>
      <c r="P38" s="619"/>
      <c r="Q38" s="618"/>
      <c r="R38" s="618"/>
      <c r="S38" s="235"/>
      <c r="T38" s="249"/>
    </row>
    <row r="39" spans="1:20" ht="12">
      <c r="A39" s="249"/>
      <c r="B39" s="271"/>
      <c r="C39" s="276" t="s">
        <v>123</v>
      </c>
      <c r="D39" s="844">
        <f t="shared" si="0"/>
        <v>-648</v>
      </c>
      <c r="E39" s="619">
        <v>-116</v>
      </c>
      <c r="F39" s="618">
        <v>-431</v>
      </c>
      <c r="G39" s="618">
        <v>-101</v>
      </c>
      <c r="H39" s="1077"/>
      <c r="I39" s="962">
        <f t="shared" si="1"/>
        <v>-0.0898876404494382</v>
      </c>
      <c r="J39" s="845">
        <f t="shared" si="2"/>
        <v>-0.42288557213930345</v>
      </c>
      <c r="K39" s="1213"/>
      <c r="L39" s="1114">
        <f t="shared" si="3"/>
        <v>-898</v>
      </c>
      <c r="M39" s="978"/>
      <c r="N39" s="1114">
        <v>-186</v>
      </c>
      <c r="O39" s="844">
        <f t="shared" si="4"/>
        <v>-712</v>
      </c>
      <c r="P39" s="619">
        <v>-201</v>
      </c>
      <c r="Q39" s="618">
        <v>-196</v>
      </c>
      <c r="R39" s="618">
        <v>-315</v>
      </c>
      <c r="S39" s="235"/>
      <c r="T39" s="249"/>
    </row>
    <row r="40" spans="1:20" ht="12">
      <c r="A40" s="249"/>
      <c r="B40" s="271"/>
      <c r="C40" s="276" t="s">
        <v>401</v>
      </c>
      <c r="D40" s="844">
        <f t="shared" si="0"/>
        <v>0</v>
      </c>
      <c r="E40" s="619">
        <v>0</v>
      </c>
      <c r="F40" s="618">
        <v>0</v>
      </c>
      <c r="G40" s="618">
        <v>0</v>
      </c>
      <c r="H40" s="1077"/>
      <c r="I40" s="962">
        <f t="shared" si="1"/>
        <v>-1</v>
      </c>
      <c r="J40" s="1370">
        <f t="shared" si="2"/>
        <v>-1</v>
      </c>
      <c r="K40" s="1213"/>
      <c r="L40" s="1114">
        <f t="shared" si="3"/>
        <v>-62</v>
      </c>
      <c r="M40" s="978"/>
      <c r="N40" s="1114">
        <v>0</v>
      </c>
      <c r="O40" s="844">
        <f t="shared" si="4"/>
        <v>-62</v>
      </c>
      <c r="P40" s="619">
        <v>-62</v>
      </c>
      <c r="Q40" s="618">
        <v>0</v>
      </c>
      <c r="R40" s="618">
        <v>0</v>
      </c>
      <c r="S40" s="235"/>
      <c r="T40" s="249"/>
    </row>
    <row r="41" spans="1:20" ht="12">
      <c r="A41" s="249"/>
      <c r="B41" s="271"/>
      <c r="C41" s="276" t="s">
        <v>122</v>
      </c>
      <c r="D41" s="844">
        <f t="shared" si="0"/>
        <v>-1152</v>
      </c>
      <c r="E41" s="619">
        <v>-419</v>
      </c>
      <c r="F41" s="618">
        <v>-733</v>
      </c>
      <c r="G41" s="618">
        <v>0</v>
      </c>
      <c r="H41" s="1077"/>
      <c r="I41" s="962">
        <f t="shared" si="1"/>
        <v>0.10875842155919146</v>
      </c>
      <c r="J41" s="845">
        <f t="shared" si="2"/>
        <v>0.11733333333333329</v>
      </c>
      <c r="K41" s="1213"/>
      <c r="L41" s="1114">
        <f t="shared" si="3"/>
        <v>-1039</v>
      </c>
      <c r="M41" s="978"/>
      <c r="N41" s="1114">
        <v>0</v>
      </c>
      <c r="O41" s="844">
        <f t="shared" si="4"/>
        <v>-1039</v>
      </c>
      <c r="P41" s="619">
        <v>-375</v>
      </c>
      <c r="Q41" s="618">
        <v>-664</v>
      </c>
      <c r="R41" s="618">
        <v>0</v>
      </c>
      <c r="S41" s="235"/>
      <c r="T41" s="249"/>
    </row>
    <row r="42" spans="1:20" ht="12">
      <c r="A42" s="249"/>
      <c r="B42" s="271"/>
      <c r="C42" s="276" t="s">
        <v>402</v>
      </c>
      <c r="D42" s="844">
        <f t="shared" si="0"/>
        <v>13</v>
      </c>
      <c r="E42" s="619">
        <v>1</v>
      </c>
      <c r="F42" s="618">
        <v>6</v>
      </c>
      <c r="G42" s="618">
        <v>6</v>
      </c>
      <c r="H42" s="1077"/>
      <c r="I42" s="962">
        <f t="shared" si="1"/>
        <v>-0.2777777777777778</v>
      </c>
      <c r="J42" s="845">
        <f t="shared" si="2"/>
        <v>-0.6666666666666667</v>
      </c>
      <c r="K42" s="1213"/>
      <c r="L42" s="1114">
        <f t="shared" si="3"/>
        <v>22</v>
      </c>
      <c r="M42" s="978"/>
      <c r="N42" s="1114">
        <v>4</v>
      </c>
      <c r="O42" s="844">
        <f t="shared" si="4"/>
        <v>18</v>
      </c>
      <c r="P42" s="619">
        <v>3</v>
      </c>
      <c r="Q42" s="618">
        <v>9</v>
      </c>
      <c r="R42" s="618">
        <v>6</v>
      </c>
      <c r="S42" s="235"/>
      <c r="T42" s="249"/>
    </row>
    <row r="43" spans="1:20" ht="12">
      <c r="A43" s="249"/>
      <c r="B43" s="271"/>
      <c r="C43" s="276" t="s">
        <v>403</v>
      </c>
      <c r="D43" s="844">
        <f t="shared" si="0"/>
        <v>991</v>
      </c>
      <c r="E43" s="619">
        <v>991</v>
      </c>
      <c r="F43" s="618">
        <v>0</v>
      </c>
      <c r="G43" s="618">
        <v>0</v>
      </c>
      <c r="H43" s="1077"/>
      <c r="I43" s="962">
        <f t="shared" si="1"/>
        <v>-0.687578814627995</v>
      </c>
      <c r="J43" s="845">
        <f t="shared" si="2"/>
        <v>-0.4072966507177034</v>
      </c>
      <c r="K43" s="1213"/>
      <c r="L43" s="1114">
        <f t="shared" si="3"/>
        <v>3172</v>
      </c>
      <c r="M43" s="978"/>
      <c r="N43" s="1114">
        <v>0</v>
      </c>
      <c r="O43" s="844">
        <f t="shared" si="4"/>
        <v>3172</v>
      </c>
      <c r="P43" s="619">
        <v>1672</v>
      </c>
      <c r="Q43" s="618">
        <v>0</v>
      </c>
      <c r="R43" s="618">
        <v>1500</v>
      </c>
      <c r="S43" s="235"/>
      <c r="T43" s="249"/>
    </row>
    <row r="44" spans="1:20" ht="12">
      <c r="A44" s="249"/>
      <c r="B44" s="271"/>
      <c r="C44" s="276" t="s">
        <v>404</v>
      </c>
      <c r="D44" s="844">
        <f t="shared" si="0"/>
        <v>-1614</v>
      </c>
      <c r="E44" s="619">
        <v>-1488</v>
      </c>
      <c r="F44" s="618">
        <v>-25</v>
      </c>
      <c r="G44" s="618">
        <v>-101</v>
      </c>
      <c r="H44" s="1077"/>
      <c r="I44" s="962">
        <f t="shared" si="1"/>
        <v>0.2995169082125604</v>
      </c>
      <c r="J44" s="845">
        <f t="shared" si="2"/>
        <v>0.22975206611570242</v>
      </c>
      <c r="K44" s="1213"/>
      <c r="L44" s="1114">
        <f t="shared" si="3"/>
        <v>-1249</v>
      </c>
      <c r="M44" s="978"/>
      <c r="N44" s="1114">
        <v>-7</v>
      </c>
      <c r="O44" s="844">
        <f t="shared" si="4"/>
        <v>-1242</v>
      </c>
      <c r="P44" s="619">
        <v>-1210</v>
      </c>
      <c r="Q44" s="618">
        <v>-8</v>
      </c>
      <c r="R44" s="618">
        <v>-24</v>
      </c>
      <c r="S44" s="235"/>
      <c r="T44" s="249"/>
    </row>
    <row r="45" spans="1:20" ht="12">
      <c r="A45" s="249"/>
      <c r="B45" s="271"/>
      <c r="C45" s="276" t="s">
        <v>405</v>
      </c>
      <c r="D45" s="844">
        <f t="shared" si="0"/>
        <v>-2</v>
      </c>
      <c r="E45" s="619">
        <v>-2</v>
      </c>
      <c r="F45" s="618">
        <v>0</v>
      </c>
      <c r="G45" s="618">
        <v>0</v>
      </c>
      <c r="H45" s="1077"/>
      <c r="I45" s="962">
        <f t="shared" si="1"/>
        <v>-0.8333333333333334</v>
      </c>
      <c r="J45" s="845">
        <f t="shared" si="2"/>
        <v>-0.75</v>
      </c>
      <c r="K45" s="1213"/>
      <c r="L45" s="1114">
        <f t="shared" si="3"/>
        <v>-13</v>
      </c>
      <c r="M45" s="978"/>
      <c r="N45" s="1114">
        <v>-1</v>
      </c>
      <c r="O45" s="844">
        <f t="shared" si="4"/>
        <v>-12</v>
      </c>
      <c r="P45" s="619">
        <v>-8</v>
      </c>
      <c r="Q45" s="618">
        <v>1</v>
      </c>
      <c r="R45" s="618">
        <v>-5</v>
      </c>
      <c r="S45" s="235"/>
      <c r="T45" s="249"/>
    </row>
    <row r="46" spans="1:20" ht="12">
      <c r="A46" s="249"/>
      <c r="B46" s="271"/>
      <c r="C46" s="222" t="s">
        <v>406</v>
      </c>
      <c r="D46" s="839">
        <f t="shared" si="0"/>
        <v>-2412</v>
      </c>
      <c r="E46" s="843">
        <f>E39+E40+E41+E42+E43+E44+E45</f>
        <v>-1033</v>
      </c>
      <c r="F46" s="841">
        <f>F39+F40+F41+F42+F43+F44+F45</f>
        <v>-1183</v>
      </c>
      <c r="G46" s="841">
        <f>G39+G40+G41+G42+G43+G44+G45</f>
        <v>-196</v>
      </c>
      <c r="H46" s="1078"/>
      <c r="I46" s="990" t="s">
        <v>595</v>
      </c>
      <c r="J46" s="842" t="s">
        <v>594</v>
      </c>
      <c r="K46" s="1214"/>
      <c r="L46" s="1225">
        <f t="shared" si="3"/>
        <v>-67</v>
      </c>
      <c r="M46" s="976"/>
      <c r="N46" s="1225">
        <f>N39+N40+N41+N42+N43+N44+N45</f>
        <v>-190</v>
      </c>
      <c r="O46" s="839">
        <f t="shared" si="4"/>
        <v>123</v>
      </c>
      <c r="P46" s="843">
        <f>P39+P40+P41+P42+P43+P44+P45</f>
        <v>-181</v>
      </c>
      <c r="Q46" s="841">
        <f>Q39+Q40+Q41+Q42+Q43+Q44+Q45</f>
        <v>-858</v>
      </c>
      <c r="R46" s="841">
        <f>R39+R40+R41+R42+R43+R44+R45</f>
        <v>1162</v>
      </c>
      <c r="S46" s="235"/>
      <c r="T46" s="249"/>
    </row>
    <row r="47" spans="1:20" ht="12">
      <c r="A47" s="249"/>
      <c r="B47" s="271"/>
      <c r="C47" s="401"/>
      <c r="D47" s="846"/>
      <c r="E47" s="847"/>
      <c r="F47" s="848"/>
      <c r="G47" s="848"/>
      <c r="H47" s="1076"/>
      <c r="I47" s="962"/>
      <c r="J47" s="845"/>
      <c r="K47" s="1212"/>
      <c r="L47" s="1226"/>
      <c r="M47" s="976"/>
      <c r="N47" s="1226"/>
      <c r="O47" s="846"/>
      <c r="P47" s="847"/>
      <c r="Q47" s="848"/>
      <c r="R47" s="848"/>
      <c r="S47" s="235"/>
      <c r="T47" s="249"/>
    </row>
    <row r="48" spans="1:20" ht="12">
      <c r="A48" s="249"/>
      <c r="B48" s="271"/>
      <c r="C48" s="222" t="s">
        <v>209</v>
      </c>
      <c r="D48" s="839">
        <f t="shared" si="0"/>
        <v>-1535</v>
      </c>
      <c r="E48" s="849">
        <f>E27+E37+E46</f>
        <v>-456</v>
      </c>
      <c r="F48" s="841">
        <f>F27+F37+F46</f>
        <v>-747</v>
      </c>
      <c r="G48" s="841">
        <f>G27+G37+G46</f>
        <v>-332</v>
      </c>
      <c r="H48" s="1078"/>
      <c r="I48" s="990" t="s">
        <v>595</v>
      </c>
      <c r="J48" s="842" t="s">
        <v>595</v>
      </c>
      <c r="K48" s="1214"/>
      <c r="L48" s="1225">
        <f t="shared" si="3"/>
        <v>1880</v>
      </c>
      <c r="M48" s="976"/>
      <c r="N48" s="1225">
        <f>N27+N37+N46</f>
        <v>623</v>
      </c>
      <c r="O48" s="839">
        <f t="shared" si="4"/>
        <v>1257</v>
      </c>
      <c r="P48" s="843">
        <f>P27+P37+P46</f>
        <v>652</v>
      </c>
      <c r="Q48" s="841">
        <f>Q27+Q37+Q46</f>
        <v>-143</v>
      </c>
      <c r="R48" s="841">
        <f>R27+R37+R46</f>
        <v>748</v>
      </c>
      <c r="S48" s="235"/>
      <c r="T48" s="249"/>
    </row>
    <row r="49" spans="1:20" ht="12">
      <c r="A49" s="249"/>
      <c r="B49" s="271"/>
      <c r="C49" s="222"/>
      <c r="D49" s="846"/>
      <c r="E49" s="847"/>
      <c r="F49" s="848"/>
      <c r="G49" s="848"/>
      <c r="H49" s="1076"/>
      <c r="I49" s="962"/>
      <c r="J49" s="845"/>
      <c r="K49" s="1212"/>
      <c r="L49" s="1226"/>
      <c r="M49" s="976"/>
      <c r="N49" s="1226"/>
      <c r="O49" s="846"/>
      <c r="P49" s="847"/>
      <c r="Q49" s="848"/>
      <c r="R49" s="848"/>
      <c r="S49" s="235"/>
      <c r="T49" s="249"/>
    </row>
    <row r="50" spans="1:20" ht="12">
      <c r="A50" s="249"/>
      <c r="B50" s="271"/>
      <c r="C50" s="222" t="s">
        <v>407</v>
      </c>
      <c r="D50" s="839">
        <f>G50</f>
        <v>2652</v>
      </c>
      <c r="E50" s="849">
        <f>F53</f>
        <v>1579</v>
      </c>
      <c r="F50" s="841">
        <f>G53</f>
        <v>2323</v>
      </c>
      <c r="G50" s="841">
        <f>L53</f>
        <v>2652</v>
      </c>
      <c r="H50" s="1078"/>
      <c r="I50" s="963" t="s">
        <v>594</v>
      </c>
      <c r="J50" s="842">
        <f t="shared" si="2"/>
        <v>0.14586357039187225</v>
      </c>
      <c r="K50" s="1214"/>
      <c r="L50" s="1225">
        <f>R50</f>
        <v>771</v>
      </c>
      <c r="M50" s="976"/>
      <c r="N50" s="1225">
        <f>P53</f>
        <v>2027</v>
      </c>
      <c r="O50" s="839">
        <f>R50</f>
        <v>771</v>
      </c>
      <c r="P50" s="843">
        <f>Q53</f>
        <v>1378</v>
      </c>
      <c r="Q50" s="841">
        <f>R53</f>
        <v>1520</v>
      </c>
      <c r="R50" s="841">
        <v>771</v>
      </c>
      <c r="S50" s="235"/>
      <c r="T50" s="249"/>
    </row>
    <row r="51" spans="1:20" ht="12">
      <c r="A51" s="249"/>
      <c r="B51" s="271"/>
      <c r="C51" s="276" t="s">
        <v>408</v>
      </c>
      <c r="D51" s="844">
        <f t="shared" si="0"/>
        <v>-1535</v>
      </c>
      <c r="E51" s="850">
        <f>E48</f>
        <v>-456</v>
      </c>
      <c r="F51" s="618">
        <f>F48</f>
        <v>-747</v>
      </c>
      <c r="G51" s="618">
        <f>G48</f>
        <v>-332</v>
      </c>
      <c r="H51" s="1077"/>
      <c r="I51" s="962" t="s">
        <v>595</v>
      </c>
      <c r="J51" s="845" t="s">
        <v>595</v>
      </c>
      <c r="K51" s="1213"/>
      <c r="L51" s="1114">
        <f t="shared" si="3"/>
        <v>1880</v>
      </c>
      <c r="M51" s="978"/>
      <c r="N51" s="1114">
        <f>N48</f>
        <v>623</v>
      </c>
      <c r="O51" s="844">
        <f>P51+Q51+R51</f>
        <v>1257</v>
      </c>
      <c r="P51" s="619">
        <f>P48</f>
        <v>652</v>
      </c>
      <c r="Q51" s="618">
        <f>Q48</f>
        <v>-143</v>
      </c>
      <c r="R51" s="618">
        <f>R48</f>
        <v>748</v>
      </c>
      <c r="S51" s="235"/>
      <c r="T51" s="249"/>
    </row>
    <row r="52" spans="1:20" ht="12">
      <c r="A52" s="249"/>
      <c r="B52" s="271"/>
      <c r="C52" s="276" t="s">
        <v>409</v>
      </c>
      <c r="D52" s="844">
        <f t="shared" si="0"/>
        <v>2</v>
      </c>
      <c r="E52" s="619">
        <v>-4</v>
      </c>
      <c r="F52" s="618">
        <v>3</v>
      </c>
      <c r="G52" s="618">
        <v>3</v>
      </c>
      <c r="H52" s="1077"/>
      <c r="I52" s="962" t="s">
        <v>595</v>
      </c>
      <c r="J52" s="845">
        <f t="shared" si="2"/>
        <v>0.33333333333333326</v>
      </c>
      <c r="K52" s="1213"/>
      <c r="L52" s="1114">
        <f t="shared" si="3"/>
        <v>1</v>
      </c>
      <c r="M52" s="978"/>
      <c r="N52" s="1114">
        <v>2</v>
      </c>
      <c r="O52" s="844">
        <f>P52+Q52+R52</f>
        <v>-1</v>
      </c>
      <c r="P52" s="619">
        <v>-3</v>
      </c>
      <c r="Q52" s="618">
        <v>1</v>
      </c>
      <c r="R52" s="618">
        <v>1</v>
      </c>
      <c r="S52" s="235"/>
      <c r="T52" s="249"/>
    </row>
    <row r="53" spans="1:20" ht="12">
      <c r="A53" s="249"/>
      <c r="B53" s="271"/>
      <c r="C53" s="222" t="s">
        <v>410</v>
      </c>
      <c r="D53" s="839">
        <f>E53</f>
        <v>1119</v>
      </c>
      <c r="E53" s="843">
        <f>E50+E51+E52</f>
        <v>1119</v>
      </c>
      <c r="F53" s="841">
        <f>F50+F51+F52</f>
        <v>1579</v>
      </c>
      <c r="G53" s="841">
        <f>G50+G51+G52</f>
        <v>2323</v>
      </c>
      <c r="H53" s="1078"/>
      <c r="I53" s="963">
        <f t="shared" si="1"/>
        <v>-0.4479526393685249</v>
      </c>
      <c r="J53" s="842">
        <f t="shared" si="2"/>
        <v>-0.4479526393685249</v>
      </c>
      <c r="K53" s="1214"/>
      <c r="L53" s="1225">
        <f>L50+L51+L52</f>
        <v>2652</v>
      </c>
      <c r="M53" s="976"/>
      <c r="N53" s="1225">
        <f>N50+N51+N52</f>
        <v>2652</v>
      </c>
      <c r="O53" s="839">
        <f>P53</f>
        <v>2027</v>
      </c>
      <c r="P53" s="843">
        <f>P50+P51+P52</f>
        <v>2027</v>
      </c>
      <c r="Q53" s="841">
        <f>Q50+Q51+Q52</f>
        <v>1378</v>
      </c>
      <c r="R53" s="841">
        <f>R50+R51+R52</f>
        <v>1520</v>
      </c>
      <c r="S53" s="235"/>
      <c r="T53" s="249"/>
    </row>
    <row r="54" spans="1:20" ht="12">
      <c r="A54" s="249"/>
      <c r="B54" s="271"/>
      <c r="C54" s="276" t="s">
        <v>411</v>
      </c>
      <c r="D54" s="844">
        <f>E54</f>
        <v>216</v>
      </c>
      <c r="E54" s="619">
        <v>216</v>
      </c>
      <c r="F54" s="618">
        <v>43</v>
      </c>
      <c r="G54" s="618">
        <v>42</v>
      </c>
      <c r="H54" s="1077"/>
      <c r="I54" s="962">
        <f t="shared" si="1"/>
        <v>-0.7258883248730965</v>
      </c>
      <c r="J54" s="845">
        <f t="shared" si="2"/>
        <v>-0.7258883248730965</v>
      </c>
      <c r="K54" s="1213"/>
      <c r="L54" s="1114">
        <f>N54</f>
        <v>38</v>
      </c>
      <c r="M54" s="978"/>
      <c r="N54" s="1114">
        <v>38</v>
      </c>
      <c r="O54" s="844">
        <f>P54</f>
        <v>788</v>
      </c>
      <c r="P54" s="619">
        <v>788</v>
      </c>
      <c r="Q54" s="618">
        <v>541</v>
      </c>
      <c r="R54" s="618">
        <v>435</v>
      </c>
      <c r="S54" s="235"/>
      <c r="T54" s="249"/>
    </row>
    <row r="55" spans="1:20" ht="12">
      <c r="A55" s="249"/>
      <c r="B55" s="271"/>
      <c r="C55" s="222" t="s">
        <v>412</v>
      </c>
      <c r="D55" s="839">
        <f>E55</f>
        <v>1335</v>
      </c>
      <c r="E55" s="843">
        <f>E53+E54</f>
        <v>1335</v>
      </c>
      <c r="F55" s="841">
        <f>F53+F54</f>
        <v>1622</v>
      </c>
      <c r="G55" s="841">
        <f>G53+G54</f>
        <v>2365</v>
      </c>
      <c r="H55" s="1078"/>
      <c r="I55" s="963">
        <f t="shared" si="1"/>
        <v>-0.5257548845470692</v>
      </c>
      <c r="J55" s="842">
        <f t="shared" si="2"/>
        <v>-0.5257548845470692</v>
      </c>
      <c r="K55" s="1214"/>
      <c r="L55" s="1225">
        <f>L53+L54</f>
        <v>2690</v>
      </c>
      <c r="M55" s="976"/>
      <c r="N55" s="1225">
        <f>N53+N54</f>
        <v>2690</v>
      </c>
      <c r="O55" s="839">
        <f>P55</f>
        <v>2815</v>
      </c>
      <c r="P55" s="843">
        <f>P53+P54</f>
        <v>2815</v>
      </c>
      <c r="Q55" s="841">
        <f>Q53+Q54</f>
        <v>1919</v>
      </c>
      <c r="R55" s="841">
        <f>R53+R54</f>
        <v>1955</v>
      </c>
      <c r="S55" s="235"/>
      <c r="T55" s="249"/>
    </row>
    <row r="56" spans="1:20" ht="12">
      <c r="A56" s="249"/>
      <c r="B56" s="271"/>
      <c r="C56" s="222"/>
      <c r="D56" s="846"/>
      <c r="E56" s="847"/>
      <c r="F56" s="848"/>
      <c r="G56" s="848"/>
      <c r="H56" s="1076"/>
      <c r="I56" s="962"/>
      <c r="J56" s="845"/>
      <c r="K56" s="1212"/>
      <c r="L56" s="1226"/>
      <c r="M56" s="976"/>
      <c r="N56" s="1226"/>
      <c r="O56" s="846"/>
      <c r="P56" s="847"/>
      <c r="Q56" s="848"/>
      <c r="R56" s="848"/>
      <c r="S56" s="235"/>
      <c r="T56" s="249"/>
    </row>
    <row r="57" spans="1:20" ht="12">
      <c r="A57" s="249"/>
      <c r="B57" s="271"/>
      <c r="C57" s="272" t="s">
        <v>413</v>
      </c>
      <c r="D57" s="844">
        <f t="shared" si="0"/>
        <v>2362</v>
      </c>
      <c r="E57" s="850">
        <f>E27</f>
        <v>1061</v>
      </c>
      <c r="F57" s="618">
        <f>F27</f>
        <v>1072</v>
      </c>
      <c r="G57" s="618">
        <f>G27</f>
        <v>229</v>
      </c>
      <c r="H57" s="1077"/>
      <c r="I57" s="962">
        <f t="shared" si="1"/>
        <v>0.003824904377390581</v>
      </c>
      <c r="J57" s="845">
        <f t="shared" si="2"/>
        <v>-0.09625212947189099</v>
      </c>
      <c r="K57" s="1213"/>
      <c r="L57" s="1114">
        <f t="shared" si="3"/>
        <v>3776</v>
      </c>
      <c r="M57" s="978"/>
      <c r="N57" s="1114">
        <f>N27</f>
        <v>1423</v>
      </c>
      <c r="O57" s="844">
        <f t="shared" si="4"/>
        <v>2353</v>
      </c>
      <c r="P57" s="619">
        <f>P27</f>
        <v>1174</v>
      </c>
      <c r="Q57" s="618">
        <f>Q27</f>
        <v>1120</v>
      </c>
      <c r="R57" s="618">
        <f>R27</f>
        <v>59</v>
      </c>
      <c r="S57" s="235"/>
      <c r="T57" s="249"/>
    </row>
    <row r="58" spans="1:20" ht="12">
      <c r="A58" s="249"/>
      <c r="B58" s="271"/>
      <c r="C58" s="272" t="s">
        <v>414</v>
      </c>
      <c r="D58" s="844">
        <f t="shared" si="0"/>
        <v>-1146</v>
      </c>
      <c r="E58" s="850">
        <f>E33</f>
        <v>-431</v>
      </c>
      <c r="F58" s="618">
        <f>F33</f>
        <v>-380</v>
      </c>
      <c r="G58" s="618">
        <f>G33</f>
        <v>-335</v>
      </c>
      <c r="H58" s="1077"/>
      <c r="I58" s="962">
        <f t="shared" si="1"/>
        <v>-0.04658901830282858</v>
      </c>
      <c r="J58" s="845">
        <f t="shared" si="2"/>
        <v>0.1972222222222222</v>
      </c>
      <c r="K58" s="1213"/>
      <c r="L58" s="1114">
        <f t="shared" si="3"/>
        <v>-1767</v>
      </c>
      <c r="M58" s="978"/>
      <c r="N58" s="1114">
        <f>N33</f>
        <v>-565</v>
      </c>
      <c r="O58" s="844">
        <f t="shared" si="4"/>
        <v>-1202</v>
      </c>
      <c r="P58" s="619">
        <f>P33</f>
        <v>-360</v>
      </c>
      <c r="Q58" s="618">
        <f>Q33</f>
        <v>-386</v>
      </c>
      <c r="R58" s="618">
        <f>R33</f>
        <v>-456</v>
      </c>
      <c r="S58" s="235"/>
      <c r="T58" s="249"/>
    </row>
    <row r="59" spans="1:20" ht="12">
      <c r="A59" s="249"/>
      <c r="B59" s="271"/>
      <c r="C59" s="272" t="s">
        <v>415</v>
      </c>
      <c r="D59" s="844">
        <f t="shared" si="0"/>
        <v>73</v>
      </c>
      <c r="E59" s="850">
        <f>E35</f>
        <v>51</v>
      </c>
      <c r="F59" s="618">
        <f>F35</f>
        <v>15</v>
      </c>
      <c r="G59" s="618">
        <f>G35</f>
        <v>7</v>
      </c>
      <c r="H59" s="1077"/>
      <c r="I59" s="962" t="s">
        <v>592</v>
      </c>
      <c r="J59" s="845" t="s">
        <v>594</v>
      </c>
      <c r="K59" s="1213"/>
      <c r="L59" s="1114">
        <f t="shared" si="3"/>
        <v>94</v>
      </c>
      <c r="M59" s="978"/>
      <c r="N59" s="1114">
        <f>N35</f>
        <v>62</v>
      </c>
      <c r="O59" s="844">
        <f t="shared" si="4"/>
        <v>32</v>
      </c>
      <c r="P59" s="619">
        <f>P35</f>
        <v>13</v>
      </c>
      <c r="Q59" s="618">
        <f>Q35</f>
        <v>5</v>
      </c>
      <c r="R59" s="618">
        <f>R35</f>
        <v>14</v>
      </c>
      <c r="S59" s="235"/>
      <c r="T59" s="249"/>
    </row>
    <row r="60" spans="1:20" ht="12">
      <c r="A60" s="249"/>
      <c r="B60" s="271"/>
      <c r="C60" s="272" t="s">
        <v>25</v>
      </c>
      <c r="D60" s="844">
        <f t="shared" si="0"/>
        <v>327</v>
      </c>
      <c r="E60" s="619">
        <v>0</v>
      </c>
      <c r="F60" s="618">
        <v>0</v>
      </c>
      <c r="G60" s="618">
        <v>327</v>
      </c>
      <c r="H60" s="1077"/>
      <c r="I60" s="962">
        <f t="shared" si="1"/>
        <v>0</v>
      </c>
      <c r="J60" s="845" t="s">
        <v>595</v>
      </c>
      <c r="K60" s="1213"/>
      <c r="L60" s="1114">
        <f t="shared" si="3"/>
        <v>343</v>
      </c>
      <c r="M60" s="978"/>
      <c r="N60" s="1114">
        <v>16</v>
      </c>
      <c r="O60" s="844">
        <f t="shared" si="4"/>
        <v>327</v>
      </c>
      <c r="P60" s="619">
        <v>0</v>
      </c>
      <c r="Q60" s="618">
        <v>0</v>
      </c>
      <c r="R60" s="618">
        <v>327</v>
      </c>
      <c r="S60" s="402"/>
      <c r="T60" s="249"/>
    </row>
    <row r="61" spans="1:20" ht="12">
      <c r="A61" s="252"/>
      <c r="B61" s="222"/>
      <c r="C61" s="222" t="s">
        <v>514</v>
      </c>
      <c r="D61" s="839">
        <f t="shared" si="0"/>
        <v>1616</v>
      </c>
      <c r="E61" s="843">
        <f>E57+E58+E59+E60</f>
        <v>681</v>
      </c>
      <c r="F61" s="841">
        <f>F57+F58+F59+F60</f>
        <v>707</v>
      </c>
      <c r="G61" s="841">
        <f>G57+G58+G59+G60</f>
        <v>228</v>
      </c>
      <c r="H61" s="1078"/>
      <c r="I61" s="963">
        <f t="shared" si="1"/>
        <v>0.07019867549668879</v>
      </c>
      <c r="J61" s="842">
        <f t="shared" si="2"/>
        <v>-0.17654171704957677</v>
      </c>
      <c r="K61" s="1214"/>
      <c r="L61" s="1225">
        <f t="shared" si="3"/>
        <v>2446</v>
      </c>
      <c r="M61" s="976"/>
      <c r="N61" s="1225">
        <f>N57+N58+N59+N60</f>
        <v>936</v>
      </c>
      <c r="O61" s="839">
        <f t="shared" si="4"/>
        <v>1510</v>
      </c>
      <c r="P61" s="843">
        <f>P57+P58+P59+P60</f>
        <v>827</v>
      </c>
      <c r="Q61" s="841">
        <f>Q57+Q58+Q59+Q60</f>
        <v>739</v>
      </c>
      <c r="R61" s="841">
        <f>R57+R58+R59+R60</f>
        <v>-56</v>
      </c>
      <c r="S61" s="402"/>
      <c r="T61" s="252"/>
    </row>
    <row r="62" spans="1:20" ht="12">
      <c r="A62" s="252"/>
      <c r="B62" s="222"/>
      <c r="C62" s="222"/>
      <c r="D62" s="400"/>
      <c r="E62" s="312"/>
      <c r="F62" s="311"/>
      <c r="G62" s="311"/>
      <c r="H62" s="1009"/>
      <c r="I62" s="303"/>
      <c r="J62" s="373"/>
      <c r="K62" s="236"/>
      <c r="L62" s="311"/>
      <c r="M62" s="218"/>
      <c r="N62" s="311"/>
      <c r="O62" s="400"/>
      <c r="P62" s="312"/>
      <c r="Q62" s="311"/>
      <c r="R62" s="311"/>
      <c r="S62" s="236"/>
      <c r="T62" s="252"/>
    </row>
    <row r="63" spans="1:20" ht="9" customHeight="1">
      <c r="A63" s="249"/>
      <c r="B63" s="249"/>
      <c r="C63" s="249"/>
      <c r="D63" s="249"/>
      <c r="E63" s="249"/>
      <c r="F63" s="249"/>
      <c r="G63" s="249"/>
      <c r="H63" s="249"/>
      <c r="I63" s="250"/>
      <c r="J63" s="250"/>
      <c r="K63" s="249"/>
      <c r="L63" s="249"/>
      <c r="M63" s="249"/>
      <c r="N63" s="249"/>
      <c r="O63" s="249"/>
      <c r="P63" s="249"/>
      <c r="Q63" s="249"/>
      <c r="R63" s="249"/>
      <c r="S63" s="249"/>
      <c r="T63" s="249"/>
    </row>
    <row r="64" spans="1:20" ht="14.25">
      <c r="A64" s="286"/>
      <c r="B64" s="403" t="s">
        <v>515</v>
      </c>
      <c r="C64" s="287"/>
      <c r="D64" s="404"/>
      <c r="E64" s="286"/>
      <c r="F64" s="287"/>
      <c r="G64" s="287"/>
      <c r="H64" s="286"/>
      <c r="I64" s="1089"/>
      <c r="J64" s="405"/>
      <c r="K64" s="286"/>
      <c r="L64" s="404"/>
      <c r="M64" s="286"/>
      <c r="N64" s="404"/>
      <c r="O64" s="404"/>
      <c r="P64" s="286"/>
      <c r="Q64" s="287"/>
      <c r="R64" s="287"/>
      <c r="S64" s="286"/>
      <c r="T64" s="288"/>
    </row>
    <row r="65" spans="1:20" ht="14.25">
      <c r="A65" s="286"/>
      <c r="B65" s="403" t="s">
        <v>516</v>
      </c>
      <c r="C65" s="287"/>
      <c r="D65" s="404"/>
      <c r="E65" s="286"/>
      <c r="F65" s="287"/>
      <c r="G65" s="287"/>
      <c r="H65" s="286"/>
      <c r="I65" s="1089"/>
      <c r="J65" s="405"/>
      <c r="K65" s="286"/>
      <c r="L65" s="404"/>
      <c r="M65" s="286"/>
      <c r="N65" s="404"/>
      <c r="O65" s="404"/>
      <c r="P65" s="286"/>
      <c r="Q65" s="287"/>
      <c r="R65" s="287"/>
      <c r="S65" s="286"/>
      <c r="T65" s="288"/>
    </row>
    <row r="66" spans="1:20" ht="9" customHeight="1">
      <c r="A66" s="249"/>
      <c r="B66" s="249"/>
      <c r="C66" s="249"/>
      <c r="D66" s="249"/>
      <c r="E66" s="249"/>
      <c r="F66" s="249"/>
      <c r="G66" s="249"/>
      <c r="H66" s="249"/>
      <c r="I66" s="250"/>
      <c r="J66" s="250"/>
      <c r="K66" s="249"/>
      <c r="L66" s="249"/>
      <c r="M66" s="249"/>
      <c r="N66" s="249"/>
      <c r="O66" s="249"/>
      <c r="P66" s="249"/>
      <c r="Q66" s="249"/>
      <c r="R66" s="249"/>
      <c r="S66" s="249"/>
      <c r="T66" s="249"/>
    </row>
    <row r="67" spans="1:21" ht="12">
      <c r="A67" s="252"/>
      <c r="B67" s="257"/>
      <c r="C67" s="254" t="s">
        <v>0</v>
      </c>
      <c r="D67" s="255" t="s">
        <v>489</v>
      </c>
      <c r="E67" s="256" t="s">
        <v>490</v>
      </c>
      <c r="F67" s="257" t="s">
        <v>474</v>
      </c>
      <c r="G67" s="257" t="s">
        <v>360</v>
      </c>
      <c r="H67" s="991"/>
      <c r="I67" s="259" t="s">
        <v>475</v>
      </c>
      <c r="J67" s="394" t="s">
        <v>475</v>
      </c>
      <c r="K67" s="395"/>
      <c r="L67" s="257">
        <v>2009</v>
      </c>
      <c r="M67" s="258"/>
      <c r="N67" s="257" t="s">
        <v>343</v>
      </c>
      <c r="O67" s="255" t="s">
        <v>492</v>
      </c>
      <c r="P67" s="256" t="s">
        <v>332</v>
      </c>
      <c r="Q67" s="257" t="s">
        <v>327</v>
      </c>
      <c r="R67" s="257" t="s">
        <v>137</v>
      </c>
      <c r="S67" s="395"/>
      <c r="T67" s="252"/>
      <c r="U67" s="300"/>
    </row>
    <row r="68" spans="1:21" ht="12">
      <c r="A68" s="249"/>
      <c r="B68" s="262"/>
      <c r="C68" s="234" t="s">
        <v>359</v>
      </c>
      <c r="D68" s="255"/>
      <c r="E68" s="256"/>
      <c r="F68" s="262"/>
      <c r="G68" s="262"/>
      <c r="H68" s="992"/>
      <c r="I68" s="259" t="s">
        <v>476</v>
      </c>
      <c r="J68" s="394" t="s">
        <v>491</v>
      </c>
      <c r="K68" s="396"/>
      <c r="L68" s="257"/>
      <c r="M68" s="237"/>
      <c r="N68" s="257"/>
      <c r="O68" s="255"/>
      <c r="P68" s="256"/>
      <c r="Q68" s="262"/>
      <c r="R68" s="262"/>
      <c r="S68" s="396"/>
      <c r="T68" s="249"/>
      <c r="U68" s="300"/>
    </row>
    <row r="69" spans="1:21" ht="12">
      <c r="A69" s="249"/>
      <c r="B69" s="262"/>
      <c r="C69" s="262"/>
      <c r="D69" s="267"/>
      <c r="E69" s="293"/>
      <c r="F69" s="262"/>
      <c r="G69" s="262"/>
      <c r="H69" s="267"/>
      <c r="I69" s="269"/>
      <c r="J69" s="406"/>
      <c r="K69" s="262"/>
      <c r="L69" s="262"/>
      <c r="M69" s="237"/>
      <c r="N69" s="262"/>
      <c r="O69" s="267"/>
      <c r="P69" s="293"/>
      <c r="Q69" s="262"/>
      <c r="R69" s="262"/>
      <c r="S69" s="262"/>
      <c r="T69" s="249"/>
      <c r="U69" s="300"/>
    </row>
    <row r="70" spans="1:21" ht="12">
      <c r="A70" s="249"/>
      <c r="B70" s="271"/>
      <c r="C70" s="272" t="s">
        <v>47</v>
      </c>
      <c r="D70" s="844">
        <f aca="true" t="shared" si="5" ref="D70:D87">E70+F70+G70</f>
        <v>299</v>
      </c>
      <c r="E70" s="581">
        <v>136</v>
      </c>
      <c r="F70" s="621">
        <v>89</v>
      </c>
      <c r="G70" s="621">
        <v>74</v>
      </c>
      <c r="H70" s="1077"/>
      <c r="I70" s="1017">
        <f>D70/O70-1</f>
        <v>-0.022875816993464082</v>
      </c>
      <c r="J70" s="851">
        <f>E70/P70-1</f>
        <v>0.6790123456790123</v>
      </c>
      <c r="K70" s="1213"/>
      <c r="L70" s="1125">
        <f>N70+O70</f>
        <v>450</v>
      </c>
      <c r="M70" s="1129"/>
      <c r="N70" s="1125">
        <v>144</v>
      </c>
      <c r="O70" s="844">
        <f aca="true" t="shared" si="6" ref="O70:O87">P70+Q70+R70</f>
        <v>306</v>
      </c>
      <c r="P70" s="581">
        <v>81</v>
      </c>
      <c r="Q70" s="621">
        <v>83</v>
      </c>
      <c r="R70" s="621">
        <v>142</v>
      </c>
      <c r="S70" s="399"/>
      <c r="T70" s="249"/>
      <c r="U70" s="300"/>
    </row>
    <row r="71" spans="1:21" ht="12">
      <c r="A71" s="249"/>
      <c r="B71" s="271"/>
      <c r="C71" s="272" t="s">
        <v>48</v>
      </c>
      <c r="D71" s="844">
        <f t="shared" si="5"/>
        <v>54</v>
      </c>
      <c r="E71" s="581">
        <v>29</v>
      </c>
      <c r="F71" s="622">
        <v>12</v>
      </c>
      <c r="G71" s="622">
        <v>13</v>
      </c>
      <c r="H71" s="1077"/>
      <c r="I71" s="1017">
        <f aca="true" t="shared" si="7" ref="I71:I89">D71/O71-1</f>
        <v>-0.22857142857142854</v>
      </c>
      <c r="J71" s="851">
        <f aca="true" t="shared" si="8" ref="J71:J89">E71/P71-1</f>
        <v>-0.033333333333333326</v>
      </c>
      <c r="K71" s="1213"/>
      <c r="L71" s="1125">
        <f aca="true" t="shared" si="9" ref="L71:L89">N71+O71</f>
        <v>101</v>
      </c>
      <c r="M71" s="1129"/>
      <c r="N71" s="1125">
        <v>31</v>
      </c>
      <c r="O71" s="844">
        <f t="shared" si="6"/>
        <v>70</v>
      </c>
      <c r="P71" s="581">
        <v>30</v>
      </c>
      <c r="Q71" s="622">
        <v>22</v>
      </c>
      <c r="R71" s="622">
        <v>18</v>
      </c>
      <c r="S71" s="399"/>
      <c r="T71" s="249"/>
      <c r="U71" s="300"/>
    </row>
    <row r="72" spans="1:21" ht="12">
      <c r="A72" s="249"/>
      <c r="B72" s="271"/>
      <c r="C72" s="272" t="s">
        <v>65</v>
      </c>
      <c r="D72" s="844">
        <f t="shared" si="5"/>
        <v>5</v>
      </c>
      <c r="E72" s="581">
        <v>3</v>
      </c>
      <c r="F72" s="621">
        <v>1</v>
      </c>
      <c r="G72" s="621">
        <v>1</v>
      </c>
      <c r="H72" s="1077"/>
      <c r="I72" s="962" t="s">
        <v>592</v>
      </c>
      <c r="J72" s="845" t="s">
        <v>595</v>
      </c>
      <c r="K72" s="1213"/>
      <c r="L72" s="1125">
        <f t="shared" si="9"/>
        <v>4</v>
      </c>
      <c r="M72" s="1129"/>
      <c r="N72" s="1125">
        <v>2</v>
      </c>
      <c r="O72" s="844">
        <f t="shared" si="6"/>
        <v>2</v>
      </c>
      <c r="P72" s="581">
        <v>0</v>
      </c>
      <c r="Q72" s="621">
        <v>1</v>
      </c>
      <c r="R72" s="621">
        <v>1</v>
      </c>
      <c r="S72" s="399"/>
      <c r="T72" s="249"/>
      <c r="U72" s="300"/>
    </row>
    <row r="73" spans="1:21" ht="12">
      <c r="A73" s="249"/>
      <c r="B73" s="271"/>
      <c r="C73" s="222" t="s">
        <v>50</v>
      </c>
      <c r="D73" s="852">
        <f t="shared" si="5"/>
        <v>358</v>
      </c>
      <c r="E73" s="616">
        <f>E70+E71+E72</f>
        <v>168</v>
      </c>
      <c r="F73" s="617">
        <f>F70+F71+F72</f>
        <v>102</v>
      </c>
      <c r="G73" s="617">
        <f>G70+G71+G72</f>
        <v>88</v>
      </c>
      <c r="H73" s="1076"/>
      <c r="I73" s="1090">
        <f t="shared" si="7"/>
        <v>-0.05291005291005291</v>
      </c>
      <c r="J73" s="853">
        <f t="shared" si="8"/>
        <v>0.5135135135135136</v>
      </c>
      <c r="K73" s="1212"/>
      <c r="L73" s="1227">
        <f t="shared" si="9"/>
        <v>555</v>
      </c>
      <c r="M73" s="1129"/>
      <c r="N73" s="1227">
        <f>N70+N71+N72</f>
        <v>177</v>
      </c>
      <c r="O73" s="852">
        <f t="shared" si="6"/>
        <v>378</v>
      </c>
      <c r="P73" s="616">
        <f>P70+P71+P72</f>
        <v>111</v>
      </c>
      <c r="Q73" s="617">
        <f>Q70+Q71+Q72</f>
        <v>106</v>
      </c>
      <c r="R73" s="617">
        <f>R70+R71+R72</f>
        <v>161</v>
      </c>
      <c r="S73" s="235"/>
      <c r="T73" s="249"/>
      <c r="U73" s="300"/>
    </row>
    <row r="74" spans="1:21" ht="12">
      <c r="A74" s="249"/>
      <c r="B74" s="271"/>
      <c r="C74" s="262"/>
      <c r="D74" s="854"/>
      <c r="E74" s="855"/>
      <c r="F74" s="624"/>
      <c r="G74" s="624"/>
      <c r="H74" s="1076"/>
      <c r="I74" s="1091"/>
      <c r="J74" s="856"/>
      <c r="K74" s="1212"/>
      <c r="L74" s="1228"/>
      <c r="M74" s="1129"/>
      <c r="N74" s="1228"/>
      <c r="O74" s="854"/>
      <c r="P74" s="855"/>
      <c r="Q74" s="624"/>
      <c r="R74" s="624"/>
      <c r="S74" s="235"/>
      <c r="T74" s="249"/>
      <c r="U74" s="300"/>
    </row>
    <row r="75" spans="1:21" ht="12">
      <c r="A75" s="249"/>
      <c r="B75" s="271"/>
      <c r="C75" s="272" t="s">
        <v>51</v>
      </c>
      <c r="D75" s="844">
        <f t="shared" si="5"/>
        <v>228</v>
      </c>
      <c r="E75" s="581">
        <v>68</v>
      </c>
      <c r="F75" s="621">
        <v>88</v>
      </c>
      <c r="G75" s="621">
        <v>72</v>
      </c>
      <c r="H75" s="1077"/>
      <c r="I75" s="1017">
        <f t="shared" si="7"/>
        <v>0.5</v>
      </c>
      <c r="J75" s="851">
        <f t="shared" si="8"/>
        <v>0.5111111111111111</v>
      </c>
      <c r="K75" s="1213"/>
      <c r="L75" s="1125">
        <f t="shared" si="9"/>
        <v>221</v>
      </c>
      <c r="M75" s="1129"/>
      <c r="N75" s="1125">
        <v>69</v>
      </c>
      <c r="O75" s="844">
        <f t="shared" si="6"/>
        <v>152</v>
      </c>
      <c r="P75" s="581">
        <v>45</v>
      </c>
      <c r="Q75" s="621">
        <v>54</v>
      </c>
      <c r="R75" s="621">
        <v>53</v>
      </c>
      <c r="S75" s="235"/>
      <c r="T75" s="249"/>
      <c r="U75" s="300"/>
    </row>
    <row r="76" spans="1:21" ht="12">
      <c r="A76" s="249"/>
      <c r="B76" s="271"/>
      <c r="C76" s="272" t="s">
        <v>52</v>
      </c>
      <c r="D76" s="844">
        <f t="shared" si="5"/>
        <v>56</v>
      </c>
      <c r="E76" s="581">
        <v>22</v>
      </c>
      <c r="F76" s="621">
        <v>17</v>
      </c>
      <c r="G76" s="621">
        <v>17</v>
      </c>
      <c r="H76" s="1077"/>
      <c r="I76" s="1017">
        <f t="shared" si="7"/>
        <v>-0.308641975308642</v>
      </c>
      <c r="J76" s="851">
        <f t="shared" si="8"/>
        <v>0.10000000000000009</v>
      </c>
      <c r="K76" s="1213"/>
      <c r="L76" s="1125">
        <f t="shared" si="9"/>
        <v>113</v>
      </c>
      <c r="M76" s="1129"/>
      <c r="N76" s="1125">
        <v>32</v>
      </c>
      <c r="O76" s="844">
        <f t="shared" si="6"/>
        <v>81</v>
      </c>
      <c r="P76" s="581">
        <v>20</v>
      </c>
      <c r="Q76" s="621">
        <v>25</v>
      </c>
      <c r="R76" s="621">
        <v>36</v>
      </c>
      <c r="S76" s="235"/>
      <c r="T76" s="249"/>
      <c r="U76" s="300"/>
    </row>
    <row r="77" spans="1:21" ht="12">
      <c r="A77" s="249"/>
      <c r="B77" s="271"/>
      <c r="C77" s="272" t="s">
        <v>128</v>
      </c>
      <c r="D77" s="844">
        <f t="shared" si="5"/>
        <v>405</v>
      </c>
      <c r="E77" s="581">
        <v>139</v>
      </c>
      <c r="F77" s="621">
        <v>134</v>
      </c>
      <c r="G77" s="621">
        <v>132</v>
      </c>
      <c r="H77" s="1077"/>
      <c r="I77" s="1017">
        <f t="shared" si="7"/>
        <v>-0.18346774193548387</v>
      </c>
      <c r="J77" s="851">
        <f t="shared" si="8"/>
        <v>-0.09740259740259738</v>
      </c>
      <c r="K77" s="1213"/>
      <c r="L77" s="1125">
        <f t="shared" si="9"/>
        <v>708</v>
      </c>
      <c r="M77" s="1129"/>
      <c r="N77" s="1125">
        <v>212</v>
      </c>
      <c r="O77" s="844">
        <f t="shared" si="6"/>
        <v>496</v>
      </c>
      <c r="P77" s="581">
        <v>154</v>
      </c>
      <c r="Q77" s="621">
        <v>164</v>
      </c>
      <c r="R77" s="621">
        <v>178</v>
      </c>
      <c r="S77" s="235"/>
      <c r="T77" s="249"/>
      <c r="U77" s="300"/>
    </row>
    <row r="78" spans="1:21" ht="12">
      <c r="A78" s="249"/>
      <c r="B78" s="271"/>
      <c r="C78" s="272" t="s">
        <v>57</v>
      </c>
      <c r="D78" s="844">
        <f t="shared" si="5"/>
        <v>21</v>
      </c>
      <c r="E78" s="581">
        <v>4</v>
      </c>
      <c r="F78" s="621">
        <v>16</v>
      </c>
      <c r="G78" s="621">
        <v>1</v>
      </c>
      <c r="H78" s="1077"/>
      <c r="I78" s="1017">
        <f t="shared" si="7"/>
        <v>-0.1923076923076923</v>
      </c>
      <c r="J78" s="851">
        <f t="shared" si="8"/>
        <v>-0.33333333333333337</v>
      </c>
      <c r="K78" s="1213"/>
      <c r="L78" s="1125">
        <f t="shared" si="9"/>
        <v>49</v>
      </c>
      <c r="M78" s="1129"/>
      <c r="N78" s="1125">
        <v>23</v>
      </c>
      <c r="O78" s="844">
        <f t="shared" si="6"/>
        <v>26</v>
      </c>
      <c r="P78" s="581">
        <v>6</v>
      </c>
      <c r="Q78" s="621">
        <v>13</v>
      </c>
      <c r="R78" s="621">
        <v>7</v>
      </c>
      <c r="S78" s="235"/>
      <c r="T78" s="249"/>
      <c r="U78" s="300"/>
    </row>
    <row r="79" spans="1:21" ht="12">
      <c r="A79" s="249"/>
      <c r="B79" s="271"/>
      <c r="C79" s="223" t="s">
        <v>333</v>
      </c>
      <c r="D79" s="852">
        <f t="shared" si="5"/>
        <v>710</v>
      </c>
      <c r="E79" s="616">
        <f>E75+E76+E77+E78</f>
        <v>233</v>
      </c>
      <c r="F79" s="617">
        <f>F75+F76+F77+F78</f>
        <v>255</v>
      </c>
      <c r="G79" s="617">
        <f>G75+G76+G77+G78</f>
        <v>222</v>
      </c>
      <c r="H79" s="1076"/>
      <c r="I79" s="1090">
        <f t="shared" si="7"/>
        <v>-0.05960264900662249</v>
      </c>
      <c r="J79" s="853">
        <f t="shared" si="8"/>
        <v>0.03555555555555556</v>
      </c>
      <c r="K79" s="1212"/>
      <c r="L79" s="1227">
        <f t="shared" si="9"/>
        <v>1091</v>
      </c>
      <c r="M79" s="1129"/>
      <c r="N79" s="1227">
        <f>N75+N76+N77+N78</f>
        <v>336</v>
      </c>
      <c r="O79" s="852">
        <f t="shared" si="6"/>
        <v>755</v>
      </c>
      <c r="P79" s="616">
        <f>P75+P76+P77+P78</f>
        <v>225</v>
      </c>
      <c r="Q79" s="617">
        <f>Q75+Q76+Q77+Q78</f>
        <v>256</v>
      </c>
      <c r="R79" s="617">
        <f>R75+R76+R77+R78</f>
        <v>274</v>
      </c>
      <c r="S79" s="235"/>
      <c r="T79" s="249"/>
      <c r="U79" s="300"/>
    </row>
    <row r="80" spans="1:21" ht="12">
      <c r="A80" s="249"/>
      <c r="B80" s="271"/>
      <c r="C80" s="272"/>
      <c r="D80" s="854"/>
      <c r="E80" s="855"/>
      <c r="F80" s="624"/>
      <c r="G80" s="624"/>
      <c r="H80" s="1076"/>
      <c r="I80" s="1091"/>
      <c r="J80" s="856"/>
      <c r="K80" s="1212"/>
      <c r="L80" s="1228"/>
      <c r="M80" s="1129"/>
      <c r="N80" s="1228"/>
      <c r="O80" s="854"/>
      <c r="P80" s="855"/>
      <c r="Q80" s="624"/>
      <c r="R80" s="624"/>
      <c r="S80" s="235"/>
      <c r="T80" s="249"/>
      <c r="U80" s="300"/>
    </row>
    <row r="81" spans="1:21" ht="12">
      <c r="A81" s="249"/>
      <c r="B81" s="271"/>
      <c r="C81" s="272" t="s">
        <v>361</v>
      </c>
      <c r="D81" s="844">
        <f t="shared" si="5"/>
        <v>8</v>
      </c>
      <c r="E81" s="581">
        <v>3</v>
      </c>
      <c r="F81" s="621">
        <v>3</v>
      </c>
      <c r="G81" s="621">
        <v>2</v>
      </c>
      <c r="H81" s="1077"/>
      <c r="I81" s="962" t="s">
        <v>592</v>
      </c>
      <c r="J81" s="845" t="s">
        <v>595</v>
      </c>
      <c r="K81" s="1213"/>
      <c r="L81" s="1125">
        <f t="shared" si="9"/>
        <v>5</v>
      </c>
      <c r="M81" s="1129"/>
      <c r="N81" s="1125">
        <v>2</v>
      </c>
      <c r="O81" s="844">
        <f t="shared" si="6"/>
        <v>3</v>
      </c>
      <c r="P81" s="581">
        <v>-2</v>
      </c>
      <c r="Q81" s="621">
        <v>3</v>
      </c>
      <c r="R81" s="621">
        <v>2</v>
      </c>
      <c r="S81" s="399"/>
      <c r="T81" s="249"/>
      <c r="U81" s="300"/>
    </row>
    <row r="82" spans="1:21" ht="12">
      <c r="A82" s="249"/>
      <c r="B82" s="271"/>
      <c r="C82" s="272" t="s">
        <v>362</v>
      </c>
      <c r="D82" s="844">
        <f t="shared" si="5"/>
        <v>64</v>
      </c>
      <c r="E82" s="581">
        <v>26</v>
      </c>
      <c r="F82" s="621">
        <v>16</v>
      </c>
      <c r="G82" s="621">
        <v>22</v>
      </c>
      <c r="H82" s="1077"/>
      <c r="I82" s="1017">
        <f t="shared" si="7"/>
        <v>0.0847457627118644</v>
      </c>
      <c r="J82" s="851">
        <f t="shared" si="8"/>
        <v>0.13043478260869557</v>
      </c>
      <c r="K82" s="1213"/>
      <c r="L82" s="1125">
        <f t="shared" si="9"/>
        <v>107</v>
      </c>
      <c r="M82" s="1129"/>
      <c r="N82" s="1125">
        <v>48</v>
      </c>
      <c r="O82" s="844">
        <f t="shared" si="6"/>
        <v>59</v>
      </c>
      <c r="P82" s="581">
        <v>23</v>
      </c>
      <c r="Q82" s="621">
        <v>21</v>
      </c>
      <c r="R82" s="621">
        <v>15</v>
      </c>
      <c r="S82" s="399"/>
      <c r="T82" s="249"/>
      <c r="U82" s="300"/>
    </row>
    <row r="83" spans="1:21" ht="12">
      <c r="A83" s="249"/>
      <c r="B83" s="271"/>
      <c r="C83" s="272" t="s">
        <v>127</v>
      </c>
      <c r="D83" s="844">
        <f t="shared" si="5"/>
        <v>2</v>
      </c>
      <c r="E83" s="581">
        <v>-1</v>
      </c>
      <c r="F83" s="621">
        <v>3</v>
      </c>
      <c r="G83" s="621">
        <v>0</v>
      </c>
      <c r="H83" s="1077"/>
      <c r="I83" s="1369">
        <f t="shared" si="7"/>
        <v>1</v>
      </c>
      <c r="J83" s="845" t="s">
        <v>595</v>
      </c>
      <c r="K83" s="1213"/>
      <c r="L83" s="1125">
        <f t="shared" si="9"/>
        <v>0</v>
      </c>
      <c r="M83" s="1129"/>
      <c r="N83" s="1125">
        <v>-1</v>
      </c>
      <c r="O83" s="844">
        <f t="shared" si="6"/>
        <v>1</v>
      </c>
      <c r="P83" s="581">
        <v>2</v>
      </c>
      <c r="Q83" s="621">
        <v>-1</v>
      </c>
      <c r="R83" s="621">
        <v>0</v>
      </c>
      <c r="S83" s="399"/>
      <c r="T83" s="249"/>
      <c r="U83" s="300"/>
    </row>
    <row r="84" spans="1:21" s="309" customFormat="1" ht="12">
      <c r="A84" s="304"/>
      <c r="B84" s="305"/>
      <c r="C84" s="407" t="s">
        <v>363</v>
      </c>
      <c r="D84" s="857">
        <f t="shared" si="5"/>
        <v>3</v>
      </c>
      <c r="E84" s="615">
        <v>0</v>
      </c>
      <c r="F84" s="632">
        <v>3</v>
      </c>
      <c r="G84" s="632">
        <v>0</v>
      </c>
      <c r="H84" s="1079"/>
      <c r="I84" s="966" t="s">
        <v>595</v>
      </c>
      <c r="J84" s="858" t="s">
        <v>595</v>
      </c>
      <c r="K84" s="1215"/>
      <c r="L84" s="1229"/>
      <c r="M84" s="1130"/>
      <c r="N84" s="1229">
        <v>0</v>
      </c>
      <c r="O84" s="857">
        <f t="shared" si="6"/>
        <v>0</v>
      </c>
      <c r="P84" s="615">
        <v>0</v>
      </c>
      <c r="Q84" s="632">
        <v>0</v>
      </c>
      <c r="R84" s="632">
        <v>0</v>
      </c>
      <c r="S84" s="408"/>
      <c r="T84" s="304"/>
      <c r="U84" s="308"/>
    </row>
    <row r="85" spans="1:21" ht="12">
      <c r="A85" s="249"/>
      <c r="B85" s="271"/>
      <c r="C85" s="222" t="s">
        <v>313</v>
      </c>
      <c r="D85" s="852">
        <f t="shared" si="5"/>
        <v>784</v>
      </c>
      <c r="E85" s="616">
        <f>E79+E81+E82+E83</f>
        <v>261</v>
      </c>
      <c r="F85" s="617">
        <f>F79+F81+F82+F83</f>
        <v>277</v>
      </c>
      <c r="G85" s="617">
        <f>G79+G81+G82+G83</f>
        <v>246</v>
      </c>
      <c r="H85" s="1076"/>
      <c r="I85" s="1090">
        <f t="shared" si="7"/>
        <v>-0.041564792176039145</v>
      </c>
      <c r="J85" s="853">
        <f t="shared" si="8"/>
        <v>0.05241935483870974</v>
      </c>
      <c r="K85" s="1212"/>
      <c r="L85" s="1227">
        <f t="shared" si="9"/>
        <v>1203</v>
      </c>
      <c r="M85" s="1129"/>
      <c r="N85" s="1227">
        <f>N79+N81+N82+N83</f>
        <v>385</v>
      </c>
      <c r="O85" s="852">
        <f t="shared" si="6"/>
        <v>818</v>
      </c>
      <c r="P85" s="616">
        <f>P79+P81+P82+P83+P84</f>
        <v>248</v>
      </c>
      <c r="Q85" s="617">
        <f>Q79+Q81+Q82+Q83</f>
        <v>279</v>
      </c>
      <c r="R85" s="617">
        <f>R79+R81+R82+R83</f>
        <v>291</v>
      </c>
      <c r="S85" s="235"/>
      <c r="T85" s="249"/>
      <c r="U85" s="300"/>
    </row>
    <row r="86" spans="1:21" ht="12">
      <c r="A86" s="249"/>
      <c r="B86" s="271"/>
      <c r="C86" s="272"/>
      <c r="D86" s="859"/>
      <c r="E86" s="637"/>
      <c r="F86" s="583"/>
      <c r="G86" s="583"/>
      <c r="H86" s="1080"/>
      <c r="I86" s="1029"/>
      <c r="J86" s="860"/>
      <c r="K86" s="1216"/>
      <c r="L86" s="1230"/>
      <c r="M86" s="974"/>
      <c r="N86" s="1230"/>
      <c r="O86" s="859"/>
      <c r="P86" s="637"/>
      <c r="Q86" s="583"/>
      <c r="R86" s="583"/>
      <c r="S86" s="402"/>
      <c r="T86" s="249"/>
      <c r="U86" s="300"/>
    </row>
    <row r="87" spans="1:21" s="273" customFormat="1" ht="12">
      <c r="A87" s="252"/>
      <c r="B87" s="222"/>
      <c r="C87" s="222" t="s">
        <v>70</v>
      </c>
      <c r="D87" s="839">
        <f t="shared" si="5"/>
        <v>4</v>
      </c>
      <c r="E87" s="843">
        <v>2</v>
      </c>
      <c r="F87" s="841">
        <v>1</v>
      </c>
      <c r="G87" s="841">
        <v>1</v>
      </c>
      <c r="H87" s="1078"/>
      <c r="I87" s="963">
        <f t="shared" si="7"/>
        <v>-0.33333333333333337</v>
      </c>
      <c r="J87" s="1371">
        <f t="shared" si="8"/>
        <v>1</v>
      </c>
      <c r="K87" s="1214"/>
      <c r="L87" s="1225">
        <f t="shared" si="9"/>
        <v>9</v>
      </c>
      <c r="M87" s="975"/>
      <c r="N87" s="1225">
        <v>3</v>
      </c>
      <c r="O87" s="839">
        <f t="shared" si="6"/>
        <v>6</v>
      </c>
      <c r="P87" s="843">
        <v>1</v>
      </c>
      <c r="Q87" s="841">
        <v>1</v>
      </c>
      <c r="R87" s="841">
        <v>4</v>
      </c>
      <c r="S87" s="236"/>
      <c r="T87" s="252"/>
      <c r="U87" s="283"/>
    </row>
    <row r="88" spans="1:21" ht="12">
      <c r="A88" s="252"/>
      <c r="B88" s="222"/>
      <c r="C88" s="272"/>
      <c r="D88" s="859"/>
      <c r="E88" s="637"/>
      <c r="F88" s="583"/>
      <c r="G88" s="583"/>
      <c r="H88" s="1080"/>
      <c r="I88" s="1029"/>
      <c r="J88" s="860"/>
      <c r="K88" s="1216"/>
      <c r="L88" s="1230"/>
      <c r="M88" s="974"/>
      <c r="N88" s="1230"/>
      <c r="O88" s="859"/>
      <c r="P88" s="637"/>
      <c r="Q88" s="583"/>
      <c r="R88" s="583"/>
      <c r="S88" s="402"/>
      <c r="T88" s="252"/>
      <c r="U88" s="300"/>
    </row>
    <row r="89" spans="1:21" ht="12">
      <c r="A89" s="249"/>
      <c r="B89" s="262"/>
      <c r="C89" s="222" t="s">
        <v>124</v>
      </c>
      <c r="D89" s="611">
        <f>D73+D85+D87</f>
        <v>1146</v>
      </c>
      <c r="E89" s="861">
        <f>E73+E85+E87</f>
        <v>431</v>
      </c>
      <c r="F89" s="589">
        <f>F73+F85+F87</f>
        <v>380</v>
      </c>
      <c r="G89" s="589">
        <f>G73+G85+G87</f>
        <v>335</v>
      </c>
      <c r="H89" s="1081"/>
      <c r="I89" s="964">
        <f t="shared" si="7"/>
        <v>-0.04658901830282858</v>
      </c>
      <c r="J89" s="862">
        <f t="shared" si="8"/>
        <v>0.1972222222222222</v>
      </c>
      <c r="K89" s="1217"/>
      <c r="L89" s="1126">
        <f t="shared" si="9"/>
        <v>1767</v>
      </c>
      <c r="M89" s="974"/>
      <c r="N89" s="1113">
        <f>N73+N85+N87</f>
        <v>565</v>
      </c>
      <c r="O89" s="611">
        <f>O73+O85+O87</f>
        <v>1202</v>
      </c>
      <c r="P89" s="587">
        <f>P73+P85+P87</f>
        <v>360</v>
      </c>
      <c r="Q89" s="589">
        <f>Q73+Q85+Q87</f>
        <v>386</v>
      </c>
      <c r="R89" s="589">
        <f>R73+R85+R87</f>
        <v>456</v>
      </c>
      <c r="S89" s="238"/>
      <c r="T89" s="249"/>
      <c r="U89" s="300"/>
    </row>
    <row r="90" spans="1:21" ht="12">
      <c r="A90" s="249"/>
      <c r="B90" s="262"/>
      <c r="C90" s="313"/>
      <c r="D90" s="294"/>
      <c r="E90" s="215"/>
      <c r="F90" s="219"/>
      <c r="G90" s="219"/>
      <c r="H90" s="1010"/>
      <c r="I90" s="242"/>
      <c r="J90" s="243"/>
      <c r="K90" s="238"/>
      <c r="L90" s="219"/>
      <c r="M90" s="216"/>
      <c r="N90" s="219"/>
      <c r="O90" s="294"/>
      <c r="P90" s="215"/>
      <c r="Q90" s="219"/>
      <c r="R90" s="219"/>
      <c r="S90" s="238"/>
      <c r="T90" s="249"/>
      <c r="U90" s="300"/>
    </row>
    <row r="91" spans="1:21" ht="9" customHeight="1">
      <c r="A91" s="249"/>
      <c r="B91" s="249"/>
      <c r="C91" s="249"/>
      <c r="D91" s="249"/>
      <c r="E91" s="249"/>
      <c r="F91" s="249"/>
      <c r="G91" s="249"/>
      <c r="H91" s="249"/>
      <c r="I91" s="250"/>
      <c r="J91" s="250"/>
      <c r="K91" s="249"/>
      <c r="L91" s="249"/>
      <c r="M91" s="249"/>
      <c r="N91" s="249"/>
      <c r="O91" s="249"/>
      <c r="P91" s="249"/>
      <c r="Q91" s="249"/>
      <c r="R91" s="249"/>
      <c r="S91" s="249"/>
      <c r="T91" s="249"/>
      <c r="U91" s="300"/>
    </row>
    <row r="92" spans="1:21" ht="14.25">
      <c r="A92" s="286"/>
      <c r="B92" s="403" t="s">
        <v>515</v>
      </c>
      <c r="C92" s="287"/>
      <c r="D92" s="404"/>
      <c r="E92" s="286"/>
      <c r="F92" s="287"/>
      <c r="G92" s="287"/>
      <c r="H92" s="286"/>
      <c r="I92" s="1089"/>
      <c r="J92" s="405"/>
      <c r="K92" s="286"/>
      <c r="L92" s="404"/>
      <c r="M92" s="286"/>
      <c r="N92" s="404"/>
      <c r="O92" s="404"/>
      <c r="P92" s="286"/>
      <c r="Q92" s="287"/>
      <c r="R92" s="287"/>
      <c r="S92" s="288"/>
      <c r="T92" s="288"/>
      <c r="U92" s="300"/>
    </row>
    <row r="93" spans="1:20" ht="9" customHeight="1">
      <c r="A93" s="249"/>
      <c r="B93" s="249"/>
      <c r="C93" s="249"/>
      <c r="D93" s="249"/>
      <c r="E93" s="249"/>
      <c r="F93" s="249"/>
      <c r="G93" s="249"/>
      <c r="H93" s="249"/>
      <c r="I93" s="250"/>
      <c r="J93" s="250"/>
      <c r="K93" s="249"/>
      <c r="L93" s="249"/>
      <c r="M93" s="249"/>
      <c r="N93" s="249"/>
      <c r="O93" s="249"/>
      <c r="P93" s="249"/>
      <c r="Q93" s="249"/>
      <c r="R93" s="249"/>
      <c r="S93" s="249"/>
      <c r="T93" s="249"/>
    </row>
    <row r="94" spans="1:21" ht="12">
      <c r="A94" s="252"/>
      <c r="B94" s="257"/>
      <c r="C94" s="254" t="s">
        <v>0</v>
      </c>
      <c r="D94" s="255" t="s">
        <v>489</v>
      </c>
      <c r="E94" s="256" t="s">
        <v>490</v>
      </c>
      <c r="F94" s="257" t="s">
        <v>474</v>
      </c>
      <c r="G94" s="257" t="s">
        <v>360</v>
      </c>
      <c r="H94" s="991"/>
      <c r="I94" s="259"/>
      <c r="J94" s="394"/>
      <c r="K94" s="395"/>
      <c r="L94" s="257">
        <v>2009</v>
      </c>
      <c r="M94" s="258"/>
      <c r="N94" s="257" t="s">
        <v>343</v>
      </c>
      <c r="O94" s="255" t="s">
        <v>492</v>
      </c>
      <c r="P94" s="256" t="s">
        <v>332</v>
      </c>
      <c r="Q94" s="257" t="s">
        <v>327</v>
      </c>
      <c r="R94" s="257" t="s">
        <v>137</v>
      </c>
      <c r="S94" s="395"/>
      <c r="T94" s="252"/>
      <c r="U94" s="300"/>
    </row>
    <row r="95" spans="1:21" ht="12">
      <c r="A95" s="249"/>
      <c r="B95" s="262"/>
      <c r="C95" s="234" t="s">
        <v>576</v>
      </c>
      <c r="D95" s="255"/>
      <c r="E95" s="256"/>
      <c r="F95" s="262"/>
      <c r="G95" s="262"/>
      <c r="H95" s="992"/>
      <c r="I95" s="259"/>
      <c r="J95" s="394"/>
      <c r="K95" s="396"/>
      <c r="L95" s="257"/>
      <c r="M95" s="237"/>
      <c r="N95" s="257"/>
      <c r="O95" s="255"/>
      <c r="P95" s="256"/>
      <c r="Q95" s="262"/>
      <c r="R95" s="262"/>
      <c r="S95" s="396"/>
      <c r="T95" s="249"/>
      <c r="U95" s="300"/>
    </row>
    <row r="96" spans="1:21" ht="12">
      <c r="A96" s="249"/>
      <c r="B96" s="262"/>
      <c r="C96" s="262"/>
      <c r="D96" s="267"/>
      <c r="E96" s="293"/>
      <c r="F96" s="262"/>
      <c r="G96" s="262"/>
      <c r="H96" s="267"/>
      <c r="I96" s="269"/>
      <c r="J96" s="406"/>
      <c r="K96" s="262"/>
      <c r="L96" s="262"/>
      <c r="M96" s="237"/>
      <c r="N96" s="262"/>
      <c r="O96" s="267"/>
      <c r="P96" s="293"/>
      <c r="Q96" s="262"/>
      <c r="R96" s="262"/>
      <c r="S96" s="262"/>
      <c r="T96" s="249"/>
      <c r="U96" s="300"/>
    </row>
    <row r="97" spans="1:21" ht="12">
      <c r="A97" s="249"/>
      <c r="B97" s="271"/>
      <c r="C97" s="272" t="s">
        <v>47</v>
      </c>
      <c r="D97" s="584">
        <f>D70/Revenues!D34</f>
        <v>0.1237070748862226</v>
      </c>
      <c r="E97" s="585">
        <f>E70/Revenues!E34</f>
        <v>0.16037735849056603</v>
      </c>
      <c r="F97" s="643">
        <f>F70/Revenues!F34</f>
        <v>0.1111111111111111</v>
      </c>
      <c r="G97" s="643">
        <f>G70/Revenues!G34</f>
        <v>0.09635416666666667</v>
      </c>
      <c r="H97" s="1082"/>
      <c r="I97" s="962"/>
      <c r="J97" s="585"/>
      <c r="K97" s="1218"/>
      <c r="L97" s="1138">
        <f>L70/Revenues!L34</f>
        <v>0.14150943396226415</v>
      </c>
      <c r="M97" s="1218"/>
      <c r="N97" s="1138">
        <f>N70/Revenues!N34</f>
        <v>0.1820480404551201</v>
      </c>
      <c r="O97" s="584">
        <f>O70/Revenues!O34</f>
        <v>0.1280870657178736</v>
      </c>
      <c r="P97" s="585">
        <f>P70/Revenues!P34</f>
        <v>0.09902200488997555</v>
      </c>
      <c r="Q97" s="643">
        <f>Q70/Revenues!Q34</f>
        <v>0.10414052697616061</v>
      </c>
      <c r="R97" s="643">
        <f>R70/Revenues!R34</f>
        <v>0.1834625322997416</v>
      </c>
      <c r="S97" s="399"/>
      <c r="T97" s="249"/>
      <c r="U97" s="300"/>
    </row>
    <row r="98" spans="1:21" ht="12">
      <c r="A98" s="249"/>
      <c r="B98" s="271"/>
      <c r="C98" s="272" t="s">
        <v>48</v>
      </c>
      <c r="D98" s="584">
        <f>D71/Revenues!D35</f>
        <v>0.09090909090909091</v>
      </c>
      <c r="E98" s="585">
        <f>E71/Revenues!E35</f>
        <v>0.1518324607329843</v>
      </c>
      <c r="F98" s="643">
        <f>F71/Revenues!F35</f>
        <v>0.05970149253731343</v>
      </c>
      <c r="G98" s="643">
        <f>G71/Revenues!G35</f>
        <v>0.06435643564356436</v>
      </c>
      <c r="H98" s="1082"/>
      <c r="I98" s="962"/>
      <c r="J98" s="585"/>
      <c r="K98" s="1218"/>
      <c r="L98" s="1138">
        <f>L71/Revenues!L35</f>
        <v>0.1259351620947631</v>
      </c>
      <c r="M98" s="1218"/>
      <c r="N98" s="1138">
        <f>N71/Revenues!N35</f>
        <v>0.1497584541062802</v>
      </c>
      <c r="O98" s="584">
        <f>O71/Revenues!O35</f>
        <v>0.11764705882352941</v>
      </c>
      <c r="P98" s="585">
        <f>P71/Revenues!P35</f>
        <v>0.15</v>
      </c>
      <c r="Q98" s="643">
        <f>Q71/Revenues!Q35</f>
        <v>0.10784313725490197</v>
      </c>
      <c r="R98" s="643">
        <f>R71/Revenues!R35</f>
        <v>0.09424083769633508</v>
      </c>
      <c r="S98" s="399"/>
      <c r="T98" s="249"/>
      <c r="U98" s="300"/>
    </row>
    <row r="99" spans="1:21" ht="12">
      <c r="A99" s="249"/>
      <c r="B99" s="271"/>
      <c r="C99" s="272" t="s">
        <v>65</v>
      </c>
      <c r="D99" s="584">
        <f>D72/Revenues!D36</f>
        <v>0.045871559633027525</v>
      </c>
      <c r="E99" s="585">
        <f>E72/Revenues!E36</f>
        <v>0.06521739130434782</v>
      </c>
      <c r="F99" s="643">
        <f>F72/Revenues!F36</f>
        <v>0.029411764705882353</v>
      </c>
      <c r="G99" s="643">
        <f>G72/Revenues!G36</f>
        <v>0.034482758620689655</v>
      </c>
      <c r="H99" s="1082"/>
      <c r="I99" s="962"/>
      <c r="J99" s="585"/>
      <c r="K99" s="1218"/>
      <c r="L99" s="1138">
        <f>L72/Revenues!L36</f>
        <v>0.042105263157894736</v>
      </c>
      <c r="M99" s="1218"/>
      <c r="N99" s="1138">
        <f>N72/Revenues!N36</f>
        <v>0.06451612903225806</v>
      </c>
      <c r="O99" s="584">
        <f>O72/Revenues!O36</f>
        <v>0.03125</v>
      </c>
      <c r="P99" s="585">
        <f>P72/Revenues!P36</f>
        <v>0</v>
      </c>
      <c r="Q99" s="643">
        <f>Q72/Revenues!Q36</f>
        <v>0.045454545454545456</v>
      </c>
      <c r="R99" s="643">
        <f>R72/Revenues!R36</f>
        <v>0.0625</v>
      </c>
      <c r="S99" s="399"/>
      <c r="T99" s="249"/>
      <c r="U99" s="300"/>
    </row>
    <row r="100" spans="1:21" s="273" customFormat="1" ht="12">
      <c r="A100" s="252"/>
      <c r="B100" s="278"/>
      <c r="C100" s="222" t="s">
        <v>50</v>
      </c>
      <c r="D100" s="590">
        <f>D73/Revenues!D37</f>
        <v>0.11474358974358974</v>
      </c>
      <c r="E100" s="591">
        <f>E73/Revenues!E37</f>
        <v>0.15483870967741936</v>
      </c>
      <c r="F100" s="646">
        <f>F73/Revenues!F37</f>
        <v>0.09845559845559845</v>
      </c>
      <c r="G100" s="646">
        <f>G73/Revenues!G37</f>
        <v>0.08808808808808809</v>
      </c>
      <c r="H100" s="1083"/>
      <c r="I100" s="963"/>
      <c r="J100" s="591"/>
      <c r="K100" s="1219"/>
      <c r="L100" s="1140">
        <f>L73/Revenues!L37</f>
        <v>0.13612950699043413</v>
      </c>
      <c r="M100" s="1219"/>
      <c r="N100" s="1140">
        <f>N73/Revenues!N37</f>
        <v>0.17201166180758018</v>
      </c>
      <c r="O100" s="590">
        <f>O73/Revenues!O37</f>
        <v>0.12401574803149606</v>
      </c>
      <c r="P100" s="591">
        <f>P73/Revenues!P37</f>
        <v>0.10632183908045977</v>
      </c>
      <c r="Q100" s="646">
        <f>Q73/Revenues!Q37</f>
        <v>0.10361681329423265</v>
      </c>
      <c r="R100" s="646">
        <f>R73/Revenues!R37</f>
        <v>0.16411824668705402</v>
      </c>
      <c r="S100" s="235"/>
      <c r="T100" s="252"/>
      <c r="U100" s="283"/>
    </row>
    <row r="101" spans="1:21" ht="12">
      <c r="A101" s="249"/>
      <c r="B101" s="271"/>
      <c r="C101" s="262"/>
      <c r="D101" s="584"/>
      <c r="E101" s="585"/>
      <c r="F101" s="643"/>
      <c r="G101" s="643"/>
      <c r="H101" s="1082"/>
      <c r="I101" s="962"/>
      <c r="J101" s="585"/>
      <c r="K101" s="1218"/>
      <c r="L101" s="1138"/>
      <c r="M101" s="1218"/>
      <c r="N101" s="1138"/>
      <c r="O101" s="584"/>
      <c r="P101" s="585"/>
      <c r="Q101" s="643"/>
      <c r="R101" s="643"/>
      <c r="S101" s="235"/>
      <c r="T101" s="249"/>
      <c r="U101" s="300"/>
    </row>
    <row r="102" spans="1:21" ht="12">
      <c r="A102" s="249"/>
      <c r="B102" s="271"/>
      <c r="C102" s="272" t="s">
        <v>51</v>
      </c>
      <c r="D102" s="584">
        <f>D75/Revenues!D39</f>
        <v>0.07731434384537131</v>
      </c>
      <c r="E102" s="585">
        <f>E75/Revenues!E39</f>
        <v>0.06868686868686869</v>
      </c>
      <c r="F102" s="643">
        <f>F75/Revenues!F39</f>
        <v>0.08888888888888889</v>
      </c>
      <c r="G102" s="643">
        <f>G75/Revenues!G39</f>
        <v>0.07430340557275542</v>
      </c>
      <c r="H102" s="1082"/>
      <c r="I102" s="962"/>
      <c r="J102" s="585"/>
      <c r="K102" s="1218"/>
      <c r="L102" s="1138">
        <f>L75/Revenues!L39</f>
        <v>0.05398143624816805</v>
      </c>
      <c r="M102" s="1218"/>
      <c r="N102" s="1138">
        <f>N75/Revenues!N39</f>
        <v>0.06879361914257229</v>
      </c>
      <c r="O102" s="584">
        <f>O75/Revenues!O39</f>
        <v>0.049175024263992236</v>
      </c>
      <c r="P102" s="585">
        <f>P75/Revenues!P39</f>
        <v>0.04420432220039293</v>
      </c>
      <c r="Q102" s="643">
        <f>Q75/Revenues!Q39</f>
        <v>0.05182341650671785</v>
      </c>
      <c r="R102" s="643">
        <f>R75/Revenues!R39</f>
        <v>0.05140640155189137</v>
      </c>
      <c r="S102" s="235"/>
      <c r="T102" s="249"/>
      <c r="U102" s="300"/>
    </row>
    <row r="103" spans="1:21" ht="12">
      <c r="A103" s="249"/>
      <c r="B103" s="271"/>
      <c r="C103" s="272" t="s">
        <v>52</v>
      </c>
      <c r="D103" s="584">
        <f>D76/Revenues!D40</f>
        <v>0.03085399449035813</v>
      </c>
      <c r="E103" s="585">
        <f>E76/Revenues!E40</f>
        <v>0.038128249566724434</v>
      </c>
      <c r="F103" s="643">
        <f>F76/Revenues!F40</f>
        <v>0.028145695364238412</v>
      </c>
      <c r="G103" s="643">
        <f>G76/Revenues!G40</f>
        <v>0.026813880126182965</v>
      </c>
      <c r="H103" s="1082"/>
      <c r="I103" s="962"/>
      <c r="J103" s="585"/>
      <c r="K103" s="1218"/>
      <c r="L103" s="1138">
        <f>L76/Revenues!L40</f>
        <v>0.04536330790847049</v>
      </c>
      <c r="M103" s="1218"/>
      <c r="N103" s="1138">
        <f>N76/Revenues!N40</f>
        <v>0.05128205128205128</v>
      </c>
      <c r="O103" s="584">
        <f>O76/Revenues!O40</f>
        <v>0.0433851098018211</v>
      </c>
      <c r="P103" s="585">
        <f>P76/Revenues!P40</f>
        <v>0.03322259136212625</v>
      </c>
      <c r="Q103" s="643">
        <f>Q76/Revenues!Q40</f>
        <v>0.039619651347068144</v>
      </c>
      <c r="R103" s="643">
        <f>R76/Revenues!R40</f>
        <v>0.056782334384858045</v>
      </c>
      <c r="S103" s="235"/>
      <c r="T103" s="249"/>
      <c r="U103" s="300"/>
    </row>
    <row r="104" spans="1:21" ht="12">
      <c r="A104" s="249"/>
      <c r="B104" s="271"/>
      <c r="C104" s="272" t="s">
        <v>128</v>
      </c>
      <c r="D104" s="584">
        <f>D77/Revenues!D41</f>
        <v>0.19471153846153846</v>
      </c>
      <c r="E104" s="585">
        <f>E77/Revenues!E41</f>
        <v>0.2062314540059347</v>
      </c>
      <c r="F104" s="643">
        <f>F77/Revenues!F41</f>
        <v>0.1903409090909091</v>
      </c>
      <c r="G104" s="643">
        <f>G77/Revenues!G41</f>
        <v>0.18803418803418803</v>
      </c>
      <c r="H104" s="1082"/>
      <c r="I104" s="962"/>
      <c r="J104" s="585"/>
      <c r="K104" s="1218"/>
      <c r="L104" s="1138">
        <f>L77/Revenues!L41</f>
        <v>0.24737945492662475</v>
      </c>
      <c r="M104" s="1218"/>
      <c r="N104" s="1138">
        <f>N77/Revenues!N41</f>
        <v>0.2969187675070028</v>
      </c>
      <c r="O104" s="584">
        <f>O77/Revenues!O41</f>
        <v>0.2309124767225326</v>
      </c>
      <c r="P104" s="585">
        <f>P77/Revenues!P41</f>
        <v>0.22351233671988388</v>
      </c>
      <c r="Q104" s="643">
        <f>Q77/Revenues!Q41</f>
        <v>0.2265193370165746</v>
      </c>
      <c r="R104" s="643">
        <f>R77/Revenues!R41</f>
        <v>0.24217687074829933</v>
      </c>
      <c r="S104" s="235"/>
      <c r="T104" s="249"/>
      <c r="U104" s="300"/>
    </row>
    <row r="105" spans="1:21" ht="12">
      <c r="A105" s="249"/>
      <c r="B105" s="271"/>
      <c r="C105" s="272" t="s">
        <v>57</v>
      </c>
      <c r="D105" s="584">
        <f>D78/Revenues!D42</f>
        <v>-0.012962962962962963</v>
      </c>
      <c r="E105" s="585">
        <f>E78/Revenues!E42</f>
        <v>-0.007532956685499058</v>
      </c>
      <c r="F105" s="643">
        <f>F78/Revenues!F42</f>
        <v>-0.02962962962962963</v>
      </c>
      <c r="G105" s="643">
        <f>G78/Revenues!G42</f>
        <v>-0.0018214936247723133</v>
      </c>
      <c r="H105" s="1082"/>
      <c r="I105" s="962"/>
      <c r="J105" s="585"/>
      <c r="K105" s="1218"/>
      <c r="L105" s="1138">
        <f>L78/Revenues!L42</f>
        <v>-0.021777777777777778</v>
      </c>
      <c r="M105" s="1218"/>
      <c r="N105" s="1138">
        <f>N78/Revenues!N42</f>
        <v>-0.04114490161001789</v>
      </c>
      <c r="O105" s="584">
        <f>O78/Revenues!O42</f>
        <v>-0.01537551744529864</v>
      </c>
      <c r="P105" s="585">
        <f>P78/Revenues!P42</f>
        <v>-0.010810810810810811</v>
      </c>
      <c r="Q105" s="643">
        <f>Q78/Revenues!Q42</f>
        <v>-0.023214285714285715</v>
      </c>
      <c r="R105" s="643">
        <f>R78/Revenues!R42</f>
        <v>-0.012152777777777778</v>
      </c>
      <c r="S105" s="235"/>
      <c r="T105" s="249"/>
      <c r="U105" s="300"/>
    </row>
    <row r="106" spans="1:21" s="273" customFormat="1" ht="12">
      <c r="A106" s="252"/>
      <c r="B106" s="278"/>
      <c r="C106" s="223" t="s">
        <v>333</v>
      </c>
      <c r="D106" s="590">
        <f>D79/Revenues!D43</f>
        <v>0.13591117917304749</v>
      </c>
      <c r="E106" s="591">
        <f>E79/Revenues!E43</f>
        <v>0.13625730994152047</v>
      </c>
      <c r="F106" s="646">
        <f>F79/Revenues!F43</f>
        <v>0.14505119453924914</v>
      </c>
      <c r="G106" s="646">
        <f>G79/Revenues!G43</f>
        <v>0.1264236902050114</v>
      </c>
      <c r="H106" s="1083"/>
      <c r="I106" s="963"/>
      <c r="J106" s="591"/>
      <c r="K106" s="1219"/>
      <c r="L106" s="1140">
        <f>L79/Revenues!L43</f>
        <v>0.1515909406697235</v>
      </c>
      <c r="M106" s="1219"/>
      <c r="N106" s="1140">
        <f>N79/Revenues!N43</f>
        <v>0.18855218855218855</v>
      </c>
      <c r="O106" s="590">
        <f>O79/Revenues!O43</f>
        <v>0.1394275161588181</v>
      </c>
      <c r="P106" s="591">
        <f>P79/Revenues!P43</f>
        <v>0.12827822120866592</v>
      </c>
      <c r="Q106" s="646">
        <f>Q79/Revenues!Q43</f>
        <v>0.13935764833968428</v>
      </c>
      <c r="R106" s="646">
        <f>R79/Revenues!R43</f>
        <v>0.15021929824561403</v>
      </c>
      <c r="S106" s="235"/>
      <c r="T106" s="252"/>
      <c r="U106" s="283"/>
    </row>
    <row r="107" spans="1:21" ht="12">
      <c r="A107" s="249"/>
      <c r="B107" s="271"/>
      <c r="C107" s="272"/>
      <c r="D107" s="584"/>
      <c r="E107" s="585"/>
      <c r="F107" s="643"/>
      <c r="G107" s="643"/>
      <c r="H107" s="1082"/>
      <c r="I107" s="962"/>
      <c r="J107" s="585"/>
      <c r="K107" s="1218"/>
      <c r="L107" s="1138"/>
      <c r="M107" s="1218"/>
      <c r="N107" s="1138"/>
      <c r="O107" s="584"/>
      <c r="P107" s="585"/>
      <c r="Q107" s="643"/>
      <c r="R107" s="643"/>
      <c r="S107" s="235"/>
      <c r="T107" s="249"/>
      <c r="U107" s="300"/>
    </row>
    <row r="108" spans="1:21" ht="12">
      <c r="A108" s="249"/>
      <c r="B108" s="271"/>
      <c r="C108" s="272" t="s">
        <v>361</v>
      </c>
      <c r="D108" s="584">
        <f>D81/Revenues!D45</f>
        <v>0.011799410029498525</v>
      </c>
      <c r="E108" s="585">
        <f>E81/Revenues!E45</f>
        <v>0.012096774193548387</v>
      </c>
      <c r="F108" s="643">
        <f>F81/Revenues!F45</f>
        <v>0.012658227848101266</v>
      </c>
      <c r="G108" s="643">
        <f>G81/Revenues!G45</f>
        <v>0.010362694300518135</v>
      </c>
      <c r="H108" s="1082"/>
      <c r="I108" s="962"/>
      <c r="J108" s="585"/>
      <c r="K108" s="1218"/>
      <c r="L108" s="1138">
        <f>L81/Revenues!L45</f>
        <v>0.006954102920723227</v>
      </c>
      <c r="M108" s="1218"/>
      <c r="N108" s="1138">
        <f>N81/Revenues!N45</f>
        <v>0.012269938650306749</v>
      </c>
      <c r="O108" s="584">
        <f>O81/Revenues!O45</f>
        <v>0.00539568345323741</v>
      </c>
      <c r="P108" s="585">
        <f>P81/Revenues!P45</f>
        <v>-0.011111111111111112</v>
      </c>
      <c r="Q108" s="643">
        <f>Q81/Revenues!Q45</f>
        <v>0.01694915254237288</v>
      </c>
      <c r="R108" s="643">
        <f>R81/Revenues!R45</f>
        <v>0.010050251256281407</v>
      </c>
      <c r="S108" s="399"/>
      <c r="T108" s="249"/>
      <c r="U108" s="300"/>
    </row>
    <row r="109" spans="1:21" ht="12">
      <c r="A109" s="249"/>
      <c r="B109" s="271"/>
      <c r="C109" s="272" t="s">
        <v>362</v>
      </c>
      <c r="D109" s="584">
        <f>D82/Revenues!D46</f>
        <v>0.0449438202247191</v>
      </c>
      <c r="E109" s="585">
        <f>E82/Revenues!E46</f>
        <v>0.05496828752642706</v>
      </c>
      <c r="F109" s="643">
        <f>F82/Revenues!F46</f>
        <v>0.033542976939203356</v>
      </c>
      <c r="G109" s="643">
        <f>G82/Revenues!G46</f>
        <v>0.046413502109704644</v>
      </c>
      <c r="H109" s="1082"/>
      <c r="I109" s="962"/>
      <c r="J109" s="585"/>
      <c r="K109" s="1218"/>
      <c r="L109" s="1138">
        <f>L82/Revenues!L46</f>
        <v>0.05102527420123987</v>
      </c>
      <c r="M109" s="1218"/>
      <c r="N109" s="1138">
        <f>N82/Revenues!N46</f>
        <v>0.0893854748603352</v>
      </c>
      <c r="O109" s="584">
        <f>O82/Revenues!O46</f>
        <v>0.03782051282051282</v>
      </c>
      <c r="P109" s="585">
        <f>P82/Revenues!P46</f>
        <v>0.04722792607802875</v>
      </c>
      <c r="Q109" s="643">
        <f>Q82/Revenues!Q46</f>
        <v>0.03954802259887006</v>
      </c>
      <c r="R109" s="643">
        <f>R82/Revenues!R46</f>
        <v>0.027675276752767528</v>
      </c>
      <c r="S109" s="399"/>
      <c r="T109" s="249"/>
      <c r="U109" s="300"/>
    </row>
    <row r="110" spans="1:21" ht="6" customHeight="1">
      <c r="A110" s="249"/>
      <c r="B110" s="271"/>
      <c r="C110" s="272"/>
      <c r="D110" s="723"/>
      <c r="E110" s="724"/>
      <c r="F110" s="1359"/>
      <c r="G110" s="1359"/>
      <c r="H110" s="1360"/>
      <c r="I110" s="1045"/>
      <c r="J110" s="724"/>
      <c r="K110" s="1361"/>
      <c r="L110" s="1362"/>
      <c r="M110" s="1361"/>
      <c r="N110" s="1362"/>
      <c r="O110" s="723"/>
      <c r="P110" s="724"/>
      <c r="Q110" s="1359"/>
      <c r="R110" s="1359"/>
      <c r="S110" s="399"/>
      <c r="T110" s="249"/>
      <c r="U110" s="300"/>
    </row>
    <row r="111" spans="1:21" s="309" customFormat="1" ht="6" customHeight="1">
      <c r="A111" s="304"/>
      <c r="B111" s="305"/>
      <c r="C111" s="407"/>
      <c r="D111" s="728"/>
      <c r="E111" s="729"/>
      <c r="F111" s="1363"/>
      <c r="G111" s="1363"/>
      <c r="H111" s="1364"/>
      <c r="I111" s="1046"/>
      <c r="J111" s="729"/>
      <c r="K111" s="1365"/>
      <c r="L111" s="1366"/>
      <c r="M111" s="1365"/>
      <c r="N111" s="1366"/>
      <c r="O111" s="728"/>
      <c r="P111" s="729"/>
      <c r="Q111" s="1363"/>
      <c r="R111" s="1363"/>
      <c r="S111" s="408"/>
      <c r="T111" s="304"/>
      <c r="U111" s="308"/>
    </row>
    <row r="112" spans="1:21" s="273" customFormat="1" ht="12">
      <c r="A112" s="252"/>
      <c r="B112" s="278"/>
      <c r="C112" s="222" t="s">
        <v>313</v>
      </c>
      <c r="D112" s="590">
        <f>D85/Revenues!D49</f>
        <v>0.11339311541799248</v>
      </c>
      <c r="E112" s="591">
        <f>E85/Revenues!E49</f>
        <v>0.11387434554973822</v>
      </c>
      <c r="F112" s="646">
        <f>F85/Revenues!F49</f>
        <v>0.11862955032119914</v>
      </c>
      <c r="G112" s="646">
        <f>G85/Revenues!G49</f>
        <v>0.10756449497157848</v>
      </c>
      <c r="H112" s="1083"/>
      <c r="I112" s="963"/>
      <c r="J112" s="591"/>
      <c r="K112" s="1219"/>
      <c r="L112" s="1140">
        <f>L85/Revenues!L49</f>
        <v>0.12812866119927574</v>
      </c>
      <c r="M112" s="1219"/>
      <c r="N112" s="1140">
        <f>N85/Revenues!N49</f>
        <v>0.1654490760636012</v>
      </c>
      <c r="O112" s="590">
        <f>O85/Revenues!O49</f>
        <v>0.11583120928915322</v>
      </c>
      <c r="P112" s="591">
        <f>P85/Revenues!P49</f>
        <v>0.10944395410414828</v>
      </c>
      <c r="Q112" s="646">
        <f>Q85/Revenues!Q49</f>
        <v>0.11668757841907151</v>
      </c>
      <c r="R112" s="646">
        <f>R85/Revenues!R49</f>
        <v>0.120997920997921</v>
      </c>
      <c r="S112" s="235"/>
      <c r="T112" s="252"/>
      <c r="U112" s="283"/>
    </row>
    <row r="113" spans="1:21" ht="12">
      <c r="A113" s="249"/>
      <c r="B113" s="271"/>
      <c r="C113" s="272"/>
      <c r="D113" s="584"/>
      <c r="E113" s="585"/>
      <c r="F113" s="643"/>
      <c r="G113" s="643"/>
      <c r="H113" s="1082"/>
      <c r="I113" s="962"/>
      <c r="J113" s="585"/>
      <c r="K113" s="1218"/>
      <c r="L113" s="1138"/>
      <c r="M113" s="1218"/>
      <c r="N113" s="1138"/>
      <c r="O113" s="584"/>
      <c r="P113" s="585"/>
      <c r="Q113" s="643"/>
      <c r="R113" s="643"/>
      <c r="S113" s="402"/>
      <c r="T113" s="249"/>
      <c r="U113" s="300"/>
    </row>
    <row r="114" spans="1:21" s="273" customFormat="1" ht="12">
      <c r="A114" s="252"/>
      <c r="B114" s="222"/>
      <c r="C114" s="222" t="s">
        <v>577</v>
      </c>
      <c r="D114" s="590">
        <f>D89/Revenues!D74</f>
        <v>0.11512959614225438</v>
      </c>
      <c r="E114" s="591">
        <f>E89/Revenues!E74</f>
        <v>0.12923538230884557</v>
      </c>
      <c r="F114" s="646">
        <f>F89/Revenues!F74</f>
        <v>0.1135005973715651</v>
      </c>
      <c r="G114" s="646">
        <f>G89/Revenues!G74</f>
        <v>0.10241516355854478</v>
      </c>
      <c r="H114" s="1083"/>
      <c r="I114" s="963"/>
      <c r="J114" s="591"/>
      <c r="K114" s="1219"/>
      <c r="L114" s="1140">
        <f>L89/Revenues!L74</f>
        <v>0.1313656977176418</v>
      </c>
      <c r="M114" s="1219"/>
      <c r="N114" s="1140">
        <f>N89/Revenues!N74</f>
        <v>0.1687574671445639</v>
      </c>
      <c r="O114" s="590">
        <f>O89/Revenues!O74</f>
        <v>0.11897456201128377</v>
      </c>
      <c r="P114" s="591">
        <f>P89/Revenues!P74</f>
        <v>0.10885999395222255</v>
      </c>
      <c r="Q114" s="646">
        <f>Q89/Revenues!Q74</f>
        <v>0.11326291079812206</v>
      </c>
      <c r="R114" s="646">
        <f>R89/Revenues!R74</f>
        <v>0.1345926800472255</v>
      </c>
      <c r="S114" s="236"/>
      <c r="T114" s="252"/>
      <c r="U114" s="283"/>
    </row>
    <row r="115" spans="1:21" ht="12">
      <c r="A115" s="252"/>
      <c r="B115" s="222"/>
      <c r="C115" s="222"/>
      <c r="D115" s="303"/>
      <c r="E115" s="208"/>
      <c r="F115" s="933"/>
      <c r="G115" s="933"/>
      <c r="H115" s="303"/>
      <c r="I115" s="303"/>
      <c r="J115" s="208"/>
      <c r="K115" s="933"/>
      <c r="L115" s="933"/>
      <c r="M115" s="933"/>
      <c r="N115" s="933"/>
      <c r="O115" s="303"/>
      <c r="P115" s="208"/>
      <c r="Q115" s="933"/>
      <c r="R115" s="933"/>
      <c r="S115" s="236"/>
      <c r="T115" s="252"/>
      <c r="U115" s="300"/>
    </row>
    <row r="116" spans="1:21" ht="9" customHeight="1">
      <c r="A116" s="249"/>
      <c r="B116" s="249"/>
      <c r="C116" s="249"/>
      <c r="D116" s="249"/>
      <c r="E116" s="249"/>
      <c r="F116" s="249"/>
      <c r="G116" s="249"/>
      <c r="H116" s="249"/>
      <c r="I116" s="250"/>
      <c r="J116" s="250"/>
      <c r="K116" s="249"/>
      <c r="L116" s="249"/>
      <c r="M116" s="249"/>
      <c r="N116" s="249"/>
      <c r="O116" s="249"/>
      <c r="P116" s="249"/>
      <c r="Q116" s="249"/>
      <c r="R116" s="249"/>
      <c r="S116" s="249"/>
      <c r="T116" s="249"/>
      <c r="U116" s="300"/>
    </row>
    <row r="117" spans="1:21" ht="14.25">
      <c r="A117" s="286"/>
      <c r="B117" s="403" t="s">
        <v>515</v>
      </c>
      <c r="C117" s="287"/>
      <c r="D117" s="404"/>
      <c r="E117" s="286"/>
      <c r="F117" s="287"/>
      <c r="G117" s="287"/>
      <c r="H117" s="286"/>
      <c r="I117" s="1089"/>
      <c r="J117" s="405"/>
      <c r="K117" s="286"/>
      <c r="L117" s="404"/>
      <c r="M117" s="286"/>
      <c r="N117" s="404"/>
      <c r="O117" s="404"/>
      <c r="P117" s="286"/>
      <c r="Q117" s="287"/>
      <c r="R117" s="287"/>
      <c r="S117" s="288"/>
      <c r="T117" s="288"/>
      <c r="U117" s="300"/>
    </row>
    <row r="118" spans="1:21" ht="9" customHeight="1">
      <c r="A118" s="249"/>
      <c r="B118" s="249"/>
      <c r="C118" s="249"/>
      <c r="D118" s="249"/>
      <c r="E118" s="249"/>
      <c r="F118" s="249"/>
      <c r="G118" s="249"/>
      <c r="H118" s="249"/>
      <c r="I118" s="250"/>
      <c r="J118" s="250"/>
      <c r="K118" s="249"/>
      <c r="L118" s="249"/>
      <c r="M118" s="249"/>
      <c r="N118" s="249"/>
      <c r="O118" s="249"/>
      <c r="P118" s="249"/>
      <c r="Q118" s="249"/>
      <c r="R118" s="249"/>
      <c r="S118" s="249"/>
      <c r="T118" s="249"/>
      <c r="U118" s="300"/>
    </row>
    <row r="119" spans="1:21" ht="14.25">
      <c r="A119" s="252"/>
      <c r="B119" s="257"/>
      <c r="C119" s="409" t="s">
        <v>517</v>
      </c>
      <c r="D119" s="255" t="s">
        <v>489</v>
      </c>
      <c r="E119" s="256" t="s">
        <v>490</v>
      </c>
      <c r="F119" s="257" t="s">
        <v>474</v>
      </c>
      <c r="G119" s="257" t="s">
        <v>360</v>
      </c>
      <c r="H119" s="991"/>
      <c r="I119" s="259" t="s">
        <v>475</v>
      </c>
      <c r="J119" s="394" t="s">
        <v>475</v>
      </c>
      <c r="K119" s="395"/>
      <c r="L119" s="257">
        <v>2009</v>
      </c>
      <c r="M119" s="258"/>
      <c r="N119" s="257" t="s">
        <v>343</v>
      </c>
      <c r="O119" s="255" t="s">
        <v>492</v>
      </c>
      <c r="P119" s="256" t="s">
        <v>332</v>
      </c>
      <c r="Q119" s="257" t="s">
        <v>327</v>
      </c>
      <c r="R119" s="257" t="s">
        <v>137</v>
      </c>
      <c r="S119" s="395"/>
      <c r="T119" s="252"/>
      <c r="U119" s="300"/>
    </row>
    <row r="120" spans="1:21" ht="12">
      <c r="A120" s="249"/>
      <c r="B120" s="262"/>
      <c r="C120" s="410" t="s">
        <v>316</v>
      </c>
      <c r="D120" s="255"/>
      <c r="E120" s="256"/>
      <c r="F120" s="262"/>
      <c r="G120" s="262"/>
      <c r="H120" s="992"/>
      <c r="I120" s="259" t="s">
        <v>476</v>
      </c>
      <c r="J120" s="394" t="s">
        <v>491</v>
      </c>
      <c r="K120" s="396"/>
      <c r="L120" s="257"/>
      <c r="M120" s="237"/>
      <c r="N120" s="257"/>
      <c r="O120" s="255"/>
      <c r="P120" s="256"/>
      <c r="Q120" s="262"/>
      <c r="R120" s="262"/>
      <c r="S120" s="396"/>
      <c r="T120" s="249"/>
      <c r="U120" s="300"/>
    </row>
    <row r="121" spans="1:21" ht="12">
      <c r="A121" s="249"/>
      <c r="B121" s="262"/>
      <c r="C121" s="262"/>
      <c r="D121" s="543"/>
      <c r="E121" s="544"/>
      <c r="F121" s="218"/>
      <c r="G121" s="218"/>
      <c r="H121" s="267"/>
      <c r="I121" s="207"/>
      <c r="J121" s="248"/>
      <c r="K121" s="262"/>
      <c r="L121" s="218"/>
      <c r="M121" s="216"/>
      <c r="N121" s="218"/>
      <c r="O121" s="543"/>
      <c r="P121" s="544"/>
      <c r="Q121" s="218"/>
      <c r="R121" s="218"/>
      <c r="S121" s="262"/>
      <c r="T121" s="249"/>
      <c r="U121" s="300"/>
    </row>
    <row r="122" spans="1:21" ht="12">
      <c r="A122" s="249"/>
      <c r="B122" s="271"/>
      <c r="C122" s="1347" t="s">
        <v>317</v>
      </c>
      <c r="D122" s="863">
        <f>E122</f>
        <v>13.14</v>
      </c>
      <c r="E122" s="864">
        <f>E123+E124</f>
        <v>13.14</v>
      </c>
      <c r="F122" s="865">
        <f>F123+F124</f>
        <v>13.75</v>
      </c>
      <c r="G122" s="865">
        <f>G123+G124</f>
        <v>13.299999999999999</v>
      </c>
      <c r="H122" s="1084"/>
      <c r="I122" s="963">
        <f>D122/O122-1</f>
        <v>-0.001519756838905706</v>
      </c>
      <c r="J122" s="842">
        <f>E122/P122-1</f>
        <v>-0.001519756838905706</v>
      </c>
      <c r="K122" s="1220"/>
      <c r="L122" s="1231">
        <f>SUM(L123:L124)</f>
        <v>13.16</v>
      </c>
      <c r="M122" s="1117"/>
      <c r="N122" s="1231">
        <f>N123+N124</f>
        <v>13.16</v>
      </c>
      <c r="O122" s="863">
        <f>P122</f>
        <v>13.16</v>
      </c>
      <c r="P122" s="864">
        <f>P123+P124</f>
        <v>13.16</v>
      </c>
      <c r="Q122" s="865">
        <f>Q123+Q124</f>
        <v>12.73</v>
      </c>
      <c r="R122" s="865">
        <f>R123+R124</f>
        <v>12.959999999999999</v>
      </c>
      <c r="S122" s="399"/>
      <c r="T122" s="249"/>
      <c r="U122" s="300"/>
    </row>
    <row r="123" spans="1:21" ht="12">
      <c r="A123" s="249"/>
      <c r="B123" s="271"/>
      <c r="C123" s="310" t="s">
        <v>318</v>
      </c>
      <c r="D123" s="866">
        <f aca="true" t="shared" si="10" ref="D123:D136">E123</f>
        <v>11.32</v>
      </c>
      <c r="E123" s="867">
        <v>11.32</v>
      </c>
      <c r="F123" s="605">
        <v>11.75</v>
      </c>
      <c r="G123" s="605">
        <v>11.61</v>
      </c>
      <c r="H123" s="1084"/>
      <c r="I123" s="962">
        <f aca="true" t="shared" si="11" ref="I123:I136">D123/O123-1</f>
        <v>-0.02076124567474047</v>
      </c>
      <c r="J123" s="845">
        <f aca="true" t="shared" si="12" ref="J123:J136">E123/P123-1</f>
        <v>-0.02076124567474047</v>
      </c>
      <c r="K123" s="1220"/>
      <c r="L123" s="1232">
        <f>N123</f>
        <v>11.6</v>
      </c>
      <c r="M123" s="1329"/>
      <c r="N123" s="1232">
        <v>11.6</v>
      </c>
      <c r="O123" s="866">
        <f aca="true" t="shared" si="13" ref="O123:O136">P123</f>
        <v>11.56</v>
      </c>
      <c r="P123" s="867">
        <v>11.56</v>
      </c>
      <c r="Q123" s="605">
        <v>10.68</v>
      </c>
      <c r="R123" s="605">
        <v>10.62</v>
      </c>
      <c r="S123" s="399"/>
      <c r="T123" s="249"/>
      <c r="U123" s="300"/>
    </row>
    <row r="124" spans="1:21" ht="12">
      <c r="A124" s="249"/>
      <c r="B124" s="271"/>
      <c r="C124" s="310" t="s">
        <v>319</v>
      </c>
      <c r="D124" s="866">
        <f t="shared" si="10"/>
        <v>1.82</v>
      </c>
      <c r="E124" s="867">
        <v>1.82</v>
      </c>
      <c r="F124" s="605">
        <v>2</v>
      </c>
      <c r="G124" s="605">
        <v>1.69</v>
      </c>
      <c r="H124" s="1084"/>
      <c r="I124" s="962">
        <f t="shared" si="11"/>
        <v>0.13749999999999996</v>
      </c>
      <c r="J124" s="845">
        <f t="shared" si="12"/>
        <v>0.13749999999999996</v>
      </c>
      <c r="K124" s="1220"/>
      <c r="L124" s="1232">
        <f>N124</f>
        <v>1.56</v>
      </c>
      <c r="M124" s="1329"/>
      <c r="N124" s="1232">
        <v>1.56</v>
      </c>
      <c r="O124" s="866">
        <f t="shared" si="13"/>
        <v>1.6</v>
      </c>
      <c r="P124" s="867">
        <v>1.6</v>
      </c>
      <c r="Q124" s="605">
        <v>2.05</v>
      </c>
      <c r="R124" s="605">
        <v>2.34</v>
      </c>
      <c r="S124" s="399"/>
      <c r="T124" s="249"/>
      <c r="U124" s="300"/>
    </row>
    <row r="125" spans="1:21" ht="12">
      <c r="A125" s="249"/>
      <c r="B125" s="271"/>
      <c r="C125" s="310"/>
      <c r="D125" s="868"/>
      <c r="E125" s="869"/>
      <c r="F125" s="870"/>
      <c r="G125" s="870"/>
      <c r="H125" s="1085"/>
      <c r="I125" s="962"/>
      <c r="J125" s="845"/>
      <c r="K125" s="1221"/>
      <c r="L125" s="1233"/>
      <c r="M125" s="1330"/>
      <c r="N125" s="1233"/>
      <c r="O125" s="868"/>
      <c r="P125" s="869"/>
      <c r="Q125" s="870"/>
      <c r="R125" s="870"/>
      <c r="S125" s="235"/>
      <c r="T125" s="249"/>
      <c r="U125" s="300"/>
    </row>
    <row r="126" spans="1:21" ht="12">
      <c r="A126" s="249"/>
      <c r="B126" s="271"/>
      <c r="C126" s="1347" t="s">
        <v>320</v>
      </c>
      <c r="D126" s="863">
        <f t="shared" si="10"/>
        <v>0.38</v>
      </c>
      <c r="E126" s="864">
        <f>E127+E128</f>
        <v>0.38</v>
      </c>
      <c r="F126" s="865">
        <f>F127+F128</f>
        <v>0.21000000000000002</v>
      </c>
      <c r="G126" s="865">
        <f>G127+G128</f>
        <v>0.22</v>
      </c>
      <c r="H126" s="1085"/>
      <c r="I126" s="963">
        <f t="shared" si="11"/>
        <v>-0.5957446808510638</v>
      </c>
      <c r="J126" s="842">
        <f t="shared" si="12"/>
        <v>-0.5957446808510638</v>
      </c>
      <c r="K126" s="1221"/>
      <c r="L126" s="1231">
        <f>SUM(L127:L128)</f>
        <v>0.21000000000000002</v>
      </c>
      <c r="M126" s="1117"/>
      <c r="N126" s="1231">
        <f>N127+N128</f>
        <v>0.21000000000000002</v>
      </c>
      <c r="O126" s="863">
        <f t="shared" si="13"/>
        <v>0.9400000000000001</v>
      </c>
      <c r="P126" s="864">
        <f>P127+P128</f>
        <v>0.9400000000000001</v>
      </c>
      <c r="Q126" s="865">
        <f>Q127+Q128</f>
        <v>0.6900000000000001</v>
      </c>
      <c r="R126" s="865">
        <f>R127+R128</f>
        <v>0.5900000000000001</v>
      </c>
      <c r="S126" s="235"/>
      <c r="T126" s="249"/>
      <c r="U126" s="300"/>
    </row>
    <row r="127" spans="1:21" ht="14.25">
      <c r="A127" s="249"/>
      <c r="B127" s="271"/>
      <c r="C127" s="310" t="s">
        <v>321</v>
      </c>
      <c r="D127" s="866">
        <f t="shared" si="10"/>
        <v>0.16</v>
      </c>
      <c r="E127" s="867">
        <v>0.16</v>
      </c>
      <c r="F127" s="605">
        <v>0.17</v>
      </c>
      <c r="G127" s="605">
        <v>0.16</v>
      </c>
      <c r="H127" s="1084"/>
      <c r="I127" s="962">
        <f t="shared" si="11"/>
        <v>0.06666666666666665</v>
      </c>
      <c r="J127" s="845">
        <f t="shared" si="12"/>
        <v>0.06666666666666665</v>
      </c>
      <c r="K127" s="1220"/>
      <c r="L127" s="1232">
        <f>N127</f>
        <v>0.16</v>
      </c>
      <c r="M127" s="1329"/>
      <c r="N127" s="1232">
        <v>0.16</v>
      </c>
      <c r="O127" s="866">
        <f t="shared" si="13"/>
        <v>0.15</v>
      </c>
      <c r="P127" s="867">
        <v>0.15</v>
      </c>
      <c r="Q127" s="605">
        <v>0.14</v>
      </c>
      <c r="R127" s="605">
        <v>0.14</v>
      </c>
      <c r="S127" s="399"/>
      <c r="T127" s="249"/>
      <c r="U127" s="300"/>
    </row>
    <row r="128" spans="1:21" ht="12">
      <c r="A128" s="249"/>
      <c r="B128" s="271"/>
      <c r="C128" s="310" t="s">
        <v>322</v>
      </c>
      <c r="D128" s="866">
        <f t="shared" si="10"/>
        <v>0.22</v>
      </c>
      <c r="E128" s="867">
        <v>0.22</v>
      </c>
      <c r="F128" s="605">
        <v>0.04</v>
      </c>
      <c r="G128" s="605">
        <v>0.06</v>
      </c>
      <c r="H128" s="1084"/>
      <c r="I128" s="962">
        <f t="shared" si="11"/>
        <v>-0.7215189873417722</v>
      </c>
      <c r="J128" s="845">
        <f t="shared" si="12"/>
        <v>-0.7215189873417722</v>
      </c>
      <c r="K128" s="1220"/>
      <c r="L128" s="1232">
        <f>N128</f>
        <v>0.05</v>
      </c>
      <c r="M128" s="1329"/>
      <c r="N128" s="1232">
        <v>0.05</v>
      </c>
      <c r="O128" s="866">
        <f t="shared" si="13"/>
        <v>0.79</v>
      </c>
      <c r="P128" s="867">
        <v>0.79</v>
      </c>
      <c r="Q128" s="605">
        <v>0.55</v>
      </c>
      <c r="R128" s="605">
        <v>0.45</v>
      </c>
      <c r="S128" s="399"/>
      <c r="T128" s="249"/>
      <c r="U128" s="300"/>
    </row>
    <row r="129" spans="1:21" ht="12">
      <c r="A129" s="249"/>
      <c r="B129" s="271"/>
      <c r="C129" s="310"/>
      <c r="D129" s="868"/>
      <c r="E129" s="869"/>
      <c r="F129" s="870"/>
      <c r="G129" s="870"/>
      <c r="H129" s="1084"/>
      <c r="I129" s="962"/>
      <c r="J129" s="845"/>
      <c r="K129" s="1220"/>
      <c r="L129" s="1233"/>
      <c r="M129" s="1330"/>
      <c r="N129" s="1233"/>
      <c r="O129" s="868"/>
      <c r="P129" s="869"/>
      <c r="Q129" s="870"/>
      <c r="R129" s="870"/>
      <c r="S129" s="399"/>
      <c r="T129" s="249"/>
      <c r="U129" s="300"/>
    </row>
    <row r="130" spans="1:21" s="273" customFormat="1" ht="14.25">
      <c r="A130" s="252"/>
      <c r="B130" s="278"/>
      <c r="C130" s="1347" t="s">
        <v>358</v>
      </c>
      <c r="D130" s="1336">
        <f t="shared" si="10"/>
        <v>0.05</v>
      </c>
      <c r="E130" s="602">
        <v>0.05</v>
      </c>
      <c r="F130" s="600">
        <v>-0.21</v>
      </c>
      <c r="G130" s="600">
        <v>0.25</v>
      </c>
      <c r="H130" s="1088"/>
      <c r="I130" s="963">
        <f t="shared" si="11"/>
        <v>-0.8863636363636364</v>
      </c>
      <c r="J130" s="842">
        <f t="shared" si="12"/>
        <v>-0.8863636363636364</v>
      </c>
      <c r="K130" s="1224"/>
      <c r="L130" s="1234">
        <f>N130</f>
        <v>0.45</v>
      </c>
      <c r="M130" s="1330"/>
      <c r="N130" s="1234">
        <v>0.45</v>
      </c>
      <c r="O130" s="1336">
        <f t="shared" si="13"/>
        <v>0.44</v>
      </c>
      <c r="P130" s="871">
        <v>0.44</v>
      </c>
      <c r="Q130" s="600">
        <v>0.32</v>
      </c>
      <c r="R130" s="600">
        <v>0.08</v>
      </c>
      <c r="S130" s="236"/>
      <c r="T130" s="252"/>
      <c r="U130" s="283"/>
    </row>
    <row r="131" spans="1:21" ht="12">
      <c r="A131" s="304"/>
      <c r="B131" s="305"/>
      <c r="C131" s="272"/>
      <c r="D131" s="872"/>
      <c r="E131" s="873"/>
      <c r="F131" s="606"/>
      <c r="G131" s="606"/>
      <c r="H131" s="1086"/>
      <c r="I131" s="1029"/>
      <c r="J131" s="860"/>
      <c r="K131" s="1222"/>
      <c r="L131" s="1235"/>
      <c r="M131" s="1118"/>
      <c r="N131" s="1235"/>
      <c r="O131" s="872"/>
      <c r="P131" s="873"/>
      <c r="Q131" s="606"/>
      <c r="R131" s="606"/>
      <c r="S131" s="408"/>
      <c r="T131" s="304"/>
      <c r="U131" s="300"/>
    </row>
    <row r="132" spans="1:21" ht="12">
      <c r="A132" s="304"/>
      <c r="B132" s="305"/>
      <c r="C132" s="617" t="s">
        <v>323</v>
      </c>
      <c r="D132" s="874">
        <f t="shared" si="10"/>
        <v>13.570000000000002</v>
      </c>
      <c r="E132" s="608">
        <f>E122+E126+E130</f>
        <v>13.570000000000002</v>
      </c>
      <c r="F132" s="601">
        <f>F122+F126+F130</f>
        <v>13.75</v>
      </c>
      <c r="G132" s="601">
        <f>G122+G126+G130</f>
        <v>13.77</v>
      </c>
      <c r="H132" s="1086"/>
      <c r="I132" s="963">
        <f t="shared" si="11"/>
        <v>-0.06671251719394755</v>
      </c>
      <c r="J132" s="842">
        <f t="shared" si="12"/>
        <v>-0.06671251719394755</v>
      </c>
      <c r="K132" s="1222"/>
      <c r="L132" s="1236">
        <f>L122+L126+L130</f>
        <v>13.82</v>
      </c>
      <c r="M132" s="1331"/>
      <c r="N132" s="1236">
        <f>N122+N126+N130</f>
        <v>13.82</v>
      </c>
      <c r="O132" s="874">
        <f t="shared" si="13"/>
        <v>14.54</v>
      </c>
      <c r="P132" s="608">
        <f>P122+P126+P130</f>
        <v>14.54</v>
      </c>
      <c r="Q132" s="601">
        <f>Q122+Q126+Q130</f>
        <v>13.74</v>
      </c>
      <c r="R132" s="601">
        <f>R122+R126+R130</f>
        <v>13.629999999999999</v>
      </c>
      <c r="S132" s="408"/>
      <c r="T132" s="304"/>
      <c r="U132" s="300"/>
    </row>
    <row r="133" spans="1:21" ht="14.25">
      <c r="A133" s="249"/>
      <c r="B133" s="271"/>
      <c r="C133" s="411" t="s">
        <v>518</v>
      </c>
      <c r="D133" s="875">
        <f t="shared" si="10"/>
        <v>2.09</v>
      </c>
      <c r="E133" s="876">
        <v>2.09</v>
      </c>
      <c r="F133" s="877">
        <v>0.93</v>
      </c>
      <c r="G133" s="877">
        <v>0.93</v>
      </c>
      <c r="H133" s="1084"/>
      <c r="I133" s="966" t="s">
        <v>592</v>
      </c>
      <c r="J133" s="858" t="s">
        <v>592</v>
      </c>
      <c r="K133" s="1220"/>
      <c r="L133" s="1237">
        <f>N133</f>
        <v>0.92</v>
      </c>
      <c r="M133" s="1331"/>
      <c r="N133" s="1237">
        <v>0.92</v>
      </c>
      <c r="O133" s="875">
        <f t="shared" si="13"/>
        <v>0.82</v>
      </c>
      <c r="P133" s="876">
        <v>0.82</v>
      </c>
      <c r="Q133" s="877">
        <v>1.7</v>
      </c>
      <c r="R133" s="877">
        <v>1.17</v>
      </c>
      <c r="S133" s="399"/>
      <c r="T133" s="249"/>
      <c r="U133" s="300"/>
    </row>
    <row r="134" spans="1:21" ht="12">
      <c r="A134" s="249"/>
      <c r="B134" s="271"/>
      <c r="C134" s="310"/>
      <c r="D134" s="868"/>
      <c r="E134" s="869"/>
      <c r="F134" s="870"/>
      <c r="G134" s="870"/>
      <c r="H134" s="1085"/>
      <c r="I134" s="962"/>
      <c r="J134" s="845"/>
      <c r="K134" s="1221"/>
      <c r="L134" s="1233"/>
      <c r="M134" s="1330"/>
      <c r="N134" s="1233"/>
      <c r="O134" s="868"/>
      <c r="P134" s="869"/>
      <c r="Q134" s="870"/>
      <c r="R134" s="870"/>
      <c r="S134" s="235"/>
      <c r="T134" s="249"/>
      <c r="U134" s="300"/>
    </row>
    <row r="135" spans="1:21" ht="12">
      <c r="A135" s="249"/>
      <c r="B135" s="271"/>
      <c r="C135" s="1348" t="s">
        <v>324</v>
      </c>
      <c r="D135" s="866">
        <f t="shared" si="10"/>
        <v>1.34</v>
      </c>
      <c r="E135" s="867">
        <v>1.34</v>
      </c>
      <c r="F135" s="605">
        <v>1.62</v>
      </c>
      <c r="G135" s="605">
        <v>2.37</v>
      </c>
      <c r="H135" s="1087"/>
      <c r="I135" s="962">
        <f t="shared" si="11"/>
        <v>-0.5231316725978647</v>
      </c>
      <c r="J135" s="845">
        <f t="shared" si="12"/>
        <v>-0.5231316725978647</v>
      </c>
      <c r="K135" s="1223"/>
      <c r="L135" s="1232">
        <f>N135</f>
        <v>2.69</v>
      </c>
      <c r="M135" s="1329"/>
      <c r="N135" s="1232">
        <v>2.69</v>
      </c>
      <c r="O135" s="866">
        <f t="shared" si="13"/>
        <v>2.81</v>
      </c>
      <c r="P135" s="867">
        <v>2.81</v>
      </c>
      <c r="Q135" s="605">
        <v>1.92</v>
      </c>
      <c r="R135" s="605">
        <v>1.95</v>
      </c>
      <c r="S135" s="402"/>
      <c r="T135" s="249"/>
      <c r="U135" s="300"/>
    </row>
    <row r="136" spans="1:21" ht="12">
      <c r="A136" s="252"/>
      <c r="B136" s="222"/>
      <c r="C136" s="224" t="s">
        <v>325</v>
      </c>
      <c r="D136" s="878">
        <f t="shared" si="10"/>
        <v>12.230000000000002</v>
      </c>
      <c r="E136" s="879">
        <f>E132-E135</f>
        <v>12.230000000000002</v>
      </c>
      <c r="F136" s="601">
        <f>F132-F135</f>
        <v>12.129999999999999</v>
      </c>
      <c r="G136" s="601">
        <f>G132-G135</f>
        <v>11.399999999999999</v>
      </c>
      <c r="H136" s="1088"/>
      <c r="I136" s="964">
        <f t="shared" si="11"/>
        <v>0.04262574595055435</v>
      </c>
      <c r="J136" s="862">
        <f t="shared" si="12"/>
        <v>0.04262574595055435</v>
      </c>
      <c r="K136" s="1224"/>
      <c r="L136" s="1236">
        <f>L132-L135</f>
        <v>11.13</v>
      </c>
      <c r="M136" s="1117"/>
      <c r="N136" s="1236">
        <f>N132-N135</f>
        <v>11.13</v>
      </c>
      <c r="O136" s="878">
        <f t="shared" si="13"/>
        <v>11.729999999999999</v>
      </c>
      <c r="P136" s="608">
        <f>P132-P135</f>
        <v>11.729999999999999</v>
      </c>
      <c r="Q136" s="601">
        <f>Q132-Q135</f>
        <v>11.82</v>
      </c>
      <c r="R136" s="601">
        <f>R132-R135</f>
        <v>11.68</v>
      </c>
      <c r="S136" s="236"/>
      <c r="T136" s="252"/>
      <c r="U136" s="300"/>
    </row>
    <row r="137" spans="1:21" ht="12">
      <c r="A137" s="252"/>
      <c r="B137" s="222"/>
      <c r="C137" s="272"/>
      <c r="D137" s="400"/>
      <c r="E137" s="312"/>
      <c r="F137" s="311"/>
      <c r="G137" s="311"/>
      <c r="H137" s="996"/>
      <c r="I137" s="303"/>
      <c r="J137" s="373"/>
      <c r="K137" s="402"/>
      <c r="L137" s="311"/>
      <c r="M137" s="218"/>
      <c r="N137" s="311"/>
      <c r="O137" s="400"/>
      <c r="P137" s="312"/>
      <c r="Q137" s="311"/>
      <c r="R137" s="311"/>
      <c r="S137" s="402"/>
      <c r="T137" s="252"/>
      <c r="U137" s="300"/>
    </row>
    <row r="138" spans="1:21" ht="9" customHeight="1">
      <c r="A138" s="249"/>
      <c r="B138" s="249"/>
      <c r="C138" s="249"/>
      <c r="D138" s="249"/>
      <c r="E138" s="249"/>
      <c r="F138" s="249"/>
      <c r="G138" s="249"/>
      <c r="H138" s="249"/>
      <c r="I138" s="250"/>
      <c r="J138" s="250"/>
      <c r="K138" s="249"/>
      <c r="L138" s="249"/>
      <c r="M138" s="249"/>
      <c r="N138" s="249"/>
      <c r="O138" s="249"/>
      <c r="P138" s="249"/>
      <c r="Q138" s="249"/>
      <c r="R138" s="249"/>
      <c r="S138" s="249"/>
      <c r="T138" s="249"/>
      <c r="U138" s="300"/>
    </row>
    <row r="139" spans="1:21" ht="14.25">
      <c r="A139" s="286"/>
      <c r="B139" s="403" t="s">
        <v>519</v>
      </c>
      <c r="C139" s="403"/>
      <c r="D139" s="412"/>
      <c r="E139" s="286"/>
      <c r="F139" s="403"/>
      <c r="G139" s="403"/>
      <c r="H139" s="286"/>
      <c r="I139" s="1071"/>
      <c r="J139" s="413"/>
      <c r="K139" s="286"/>
      <c r="L139" s="412"/>
      <c r="M139" s="286"/>
      <c r="N139" s="412"/>
      <c r="O139" s="412"/>
      <c r="P139" s="286"/>
      <c r="Q139" s="403"/>
      <c r="R139" s="403"/>
      <c r="S139" s="288"/>
      <c r="T139" s="288"/>
      <c r="U139" s="300"/>
    </row>
    <row r="140" spans="1:21" ht="14.25">
      <c r="A140" s="286"/>
      <c r="B140" s="403" t="s">
        <v>580</v>
      </c>
      <c r="C140" s="403"/>
      <c r="D140" s="412"/>
      <c r="E140" s="286"/>
      <c r="F140" s="403"/>
      <c r="G140" s="403"/>
      <c r="H140" s="286"/>
      <c r="I140" s="1071"/>
      <c r="J140" s="413"/>
      <c r="K140" s="286"/>
      <c r="L140" s="412"/>
      <c r="M140" s="286"/>
      <c r="N140" s="412"/>
      <c r="O140" s="412"/>
      <c r="P140" s="286"/>
      <c r="Q140" s="403"/>
      <c r="R140" s="403"/>
      <c r="S140" s="288"/>
      <c r="T140" s="288"/>
      <c r="U140" s="300"/>
    </row>
    <row r="141" spans="1:21" ht="14.25">
      <c r="A141" s="286"/>
      <c r="B141" s="403" t="s">
        <v>520</v>
      </c>
      <c r="C141" s="403"/>
      <c r="D141" s="412"/>
      <c r="E141" s="286"/>
      <c r="F141" s="403"/>
      <c r="G141" s="403"/>
      <c r="H141" s="286"/>
      <c r="I141" s="1071"/>
      <c r="J141" s="413"/>
      <c r="K141" s="286"/>
      <c r="L141" s="412"/>
      <c r="M141" s="286"/>
      <c r="N141" s="412"/>
      <c r="O141" s="412"/>
      <c r="P141" s="286"/>
      <c r="Q141" s="403"/>
      <c r="R141" s="403"/>
      <c r="S141" s="288"/>
      <c r="T141" s="288"/>
      <c r="U141" s="300"/>
    </row>
    <row r="142" spans="19:21" ht="12">
      <c r="S142" s="300"/>
      <c r="T142" s="300"/>
      <c r="U142" s="300"/>
    </row>
    <row r="143" spans="9:21" ht="12">
      <c r="I143" s="207"/>
      <c r="J143" s="207"/>
      <c r="S143" s="300"/>
      <c r="T143" s="300"/>
      <c r="U143" s="300"/>
    </row>
    <row r="144" spans="19:21" ht="12">
      <c r="S144" s="300"/>
      <c r="T144" s="300"/>
      <c r="U144" s="300"/>
    </row>
    <row r="145" spans="19:21" ht="12">
      <c r="S145" s="300"/>
      <c r="T145" s="300"/>
      <c r="U145" s="300"/>
    </row>
    <row r="146" spans="19:21" ht="12">
      <c r="S146" s="300"/>
      <c r="T146" s="300"/>
      <c r="U146" s="300"/>
    </row>
    <row r="147" spans="19:21" ht="12">
      <c r="S147" s="300"/>
      <c r="T147" s="300"/>
      <c r="U147" s="300"/>
    </row>
    <row r="148" spans="19:21" ht="12">
      <c r="S148" s="300"/>
      <c r="T148" s="300"/>
      <c r="U148" s="300"/>
    </row>
    <row r="149" spans="19:21" ht="12">
      <c r="S149" s="300"/>
      <c r="T149" s="300"/>
      <c r="U149" s="300"/>
    </row>
    <row r="150" spans="19:21" ht="12">
      <c r="S150" s="300"/>
      <c r="T150" s="300"/>
      <c r="U150" s="300"/>
    </row>
    <row r="151" spans="19:21" ht="12">
      <c r="S151" s="300"/>
      <c r="T151" s="300"/>
      <c r="U151" s="300"/>
    </row>
    <row r="152" spans="19:21" ht="12">
      <c r="S152" s="300"/>
      <c r="T152" s="300"/>
      <c r="U152" s="300"/>
    </row>
    <row r="153" spans="19:21" ht="12">
      <c r="S153" s="300"/>
      <c r="T153" s="300"/>
      <c r="U153" s="300"/>
    </row>
    <row r="154" spans="19:21" ht="12">
      <c r="S154" s="300"/>
      <c r="T154" s="300"/>
      <c r="U154" s="300"/>
    </row>
    <row r="155" spans="19:21" ht="12">
      <c r="S155" s="300"/>
      <c r="T155" s="300"/>
      <c r="U155" s="300"/>
    </row>
    <row r="156" spans="19:21" ht="12">
      <c r="S156" s="300"/>
      <c r="T156" s="300"/>
      <c r="U156" s="300"/>
    </row>
    <row r="157" spans="19:21" ht="12">
      <c r="S157" s="300"/>
      <c r="T157" s="300"/>
      <c r="U157" s="300"/>
    </row>
  </sheetData>
  <sheetProtection password="8355" sheet="1"/>
  <printOptions horizontalCentered="1"/>
  <pageMargins left="0.75" right="0.75" top="1" bottom="1" header="0.5" footer="0.5"/>
  <pageSetup fitToHeight="2" horizontalDpi="600" verticalDpi="600" orientation="portrait" paperSize="9" scale="55" r:id="rId1"/>
  <headerFooter alignWithMargins="0">
    <oddFooter>&amp;L&amp;8KPN Investor Relations&amp;C&amp;8&amp;A&amp;R&amp;8Q3 2010</oddFooter>
  </headerFooter>
  <rowBreaks count="1" manualBreakCount="1">
    <brk id="65" max="19" man="1"/>
  </rowBreaks>
</worksheet>
</file>

<file path=xl/worksheets/sheet13.xml><?xml version="1.0" encoding="utf-8"?>
<worksheet xmlns="http://schemas.openxmlformats.org/spreadsheetml/2006/main" xmlns:r="http://schemas.openxmlformats.org/officeDocument/2006/relationships">
  <dimension ref="A1:T49"/>
  <sheetViews>
    <sheetView view="pageBreakPreview" zoomScale="85" zoomScaleNormal="85" zoomScaleSheetLayoutView="85" workbookViewId="0" topLeftCell="A1">
      <selection activeCell="A1" sqref="A1"/>
    </sheetView>
  </sheetViews>
  <sheetFormatPr defaultColWidth="9.140625" defaultRowHeight="12.75"/>
  <cols>
    <col min="1" max="1" width="1.7109375" style="126" customWidth="1"/>
    <col min="2" max="2" width="0.85546875" style="126" customWidth="1"/>
    <col min="3" max="3" width="10.8515625" style="126" customWidth="1"/>
    <col min="4" max="4" width="7.7109375" style="126" customWidth="1"/>
    <col min="5" max="5" width="8.7109375" style="126" customWidth="1"/>
    <col min="6" max="6" width="8.8515625" style="179" customWidth="1"/>
    <col min="7" max="7" width="14.8515625" style="179" customWidth="1"/>
    <col min="8" max="8" width="9.00390625" style="180" bestFit="1" customWidth="1"/>
    <col min="9" max="9" width="10.7109375" style="126" customWidth="1"/>
    <col min="10" max="10" width="11.00390625" style="126" bestFit="1" customWidth="1"/>
    <col min="11" max="11" width="11.7109375" style="126" customWidth="1"/>
    <col min="12" max="12" width="13.7109375" style="181" customWidth="1"/>
    <col min="13" max="13" width="38.00390625" style="151" customWidth="1"/>
    <col min="14" max="14" width="18.8515625" style="126" customWidth="1"/>
    <col min="15" max="15" width="12.7109375" style="126" customWidth="1"/>
    <col min="16" max="16" width="13.7109375" style="126" customWidth="1"/>
    <col min="17" max="17" width="12.00390625" style="181" customWidth="1"/>
    <col min="18" max="18" width="0.85546875" style="126" customWidth="1"/>
    <col min="19" max="19" width="1.7109375" style="126" customWidth="1"/>
    <col min="20" max="16384" width="9.140625" style="126" customWidth="1"/>
  </cols>
  <sheetData>
    <row r="1" spans="1:19" ht="9" customHeight="1">
      <c r="A1" s="121" t="s">
        <v>341</v>
      </c>
      <c r="B1" s="121"/>
      <c r="C1" s="121"/>
      <c r="D1" s="121"/>
      <c r="E1" s="121"/>
      <c r="F1" s="122"/>
      <c r="G1" s="122"/>
      <c r="H1" s="123"/>
      <c r="I1" s="121"/>
      <c r="J1" s="121"/>
      <c r="K1" s="121"/>
      <c r="L1" s="124"/>
      <c r="M1" s="125"/>
      <c r="N1" s="121"/>
      <c r="O1" s="121"/>
      <c r="P1" s="121"/>
      <c r="Q1" s="124"/>
      <c r="R1" s="121"/>
      <c r="S1" s="121"/>
    </row>
    <row r="2" spans="1:20" ht="15" customHeight="1">
      <c r="A2" s="121"/>
      <c r="B2" s="127"/>
      <c r="C2" s="1434" t="s">
        <v>494</v>
      </c>
      <c r="D2" s="1435"/>
      <c r="E2" s="1435"/>
      <c r="F2" s="1435"/>
      <c r="G2" s="128"/>
      <c r="H2" s="129"/>
      <c r="I2" s="131"/>
      <c r="J2" s="132"/>
      <c r="K2" s="131"/>
      <c r="L2" s="130"/>
      <c r="M2" s="133"/>
      <c r="N2" s="134"/>
      <c r="O2" s="134"/>
      <c r="P2" s="134"/>
      <c r="Q2" s="135"/>
      <c r="R2" s="130"/>
      <c r="S2" s="121"/>
      <c r="T2" s="136"/>
    </row>
    <row r="3" spans="1:20" ht="7.5" customHeight="1">
      <c r="A3" s="121"/>
      <c r="B3" s="127"/>
      <c r="C3" s="131"/>
      <c r="D3" s="131"/>
      <c r="E3" s="131"/>
      <c r="F3" s="131"/>
      <c r="G3" s="131"/>
      <c r="H3" s="137"/>
      <c r="I3" s="131"/>
      <c r="J3" s="131"/>
      <c r="K3" s="131"/>
      <c r="L3" s="138"/>
      <c r="M3" s="139"/>
      <c r="N3" s="131"/>
      <c r="O3" s="131"/>
      <c r="P3" s="131"/>
      <c r="Q3" s="138"/>
      <c r="R3" s="140"/>
      <c r="S3" s="121"/>
      <c r="T3" s="141"/>
    </row>
    <row r="4" spans="1:20" s="151" customFormat="1" ht="49.5" customHeight="1">
      <c r="A4" s="125"/>
      <c r="B4" s="142"/>
      <c r="C4" s="143"/>
      <c r="D4" s="133" t="s">
        <v>211</v>
      </c>
      <c r="E4" s="133" t="s">
        <v>212</v>
      </c>
      <c r="F4" s="144" t="s">
        <v>213</v>
      </c>
      <c r="G4" s="145" t="s">
        <v>214</v>
      </c>
      <c r="H4" s="133" t="s">
        <v>215</v>
      </c>
      <c r="I4" s="183" t="s">
        <v>216</v>
      </c>
      <c r="J4" s="184" t="s">
        <v>217</v>
      </c>
      <c r="K4" s="147" t="s">
        <v>218</v>
      </c>
      <c r="L4" s="146" t="s">
        <v>219</v>
      </c>
      <c r="M4" s="148" t="s">
        <v>220</v>
      </c>
      <c r="N4" s="148" t="s">
        <v>221</v>
      </c>
      <c r="O4" s="148" t="s">
        <v>222</v>
      </c>
      <c r="P4" s="148" t="s">
        <v>223</v>
      </c>
      <c r="Q4" s="148" t="s">
        <v>224</v>
      </c>
      <c r="R4" s="149"/>
      <c r="S4" s="125"/>
      <c r="T4" s="150"/>
    </row>
    <row r="5" spans="1:20" ht="7.5" customHeight="1">
      <c r="A5" s="121"/>
      <c r="B5" s="127"/>
      <c r="C5" s="134"/>
      <c r="D5" s="134"/>
      <c r="E5" s="134"/>
      <c r="F5" s="134"/>
      <c r="G5" s="134"/>
      <c r="H5" s="129"/>
      <c r="I5" s="131"/>
      <c r="J5" s="131"/>
      <c r="K5" s="134"/>
      <c r="L5" s="130"/>
      <c r="M5" s="143"/>
      <c r="N5" s="134"/>
      <c r="O5" s="134"/>
      <c r="P5" s="134"/>
      <c r="Q5" s="130"/>
      <c r="R5" s="152"/>
      <c r="S5" s="121"/>
      <c r="T5" s="141"/>
    </row>
    <row r="6" spans="1:20" s="151" customFormat="1" ht="51">
      <c r="A6" s="125"/>
      <c r="B6" s="142"/>
      <c r="C6" s="153" t="s">
        <v>583</v>
      </c>
      <c r="D6" s="154" t="s">
        <v>232</v>
      </c>
      <c r="E6" s="155" t="s">
        <v>233</v>
      </c>
      <c r="F6" s="156">
        <f>1750-588</f>
        <v>1162</v>
      </c>
      <c r="G6" s="202">
        <f>861.4</f>
        <v>861.4</v>
      </c>
      <c r="H6" s="158">
        <v>0.08</v>
      </c>
      <c r="I6" s="185" t="s">
        <v>234</v>
      </c>
      <c r="J6" s="187" t="s">
        <v>235</v>
      </c>
      <c r="K6" s="159" t="s">
        <v>236</v>
      </c>
      <c r="L6" s="155" t="s">
        <v>345</v>
      </c>
      <c r="M6" s="160" t="s">
        <v>237</v>
      </c>
      <c r="N6" s="165" t="s">
        <v>238</v>
      </c>
      <c r="O6" s="160" t="s">
        <v>239</v>
      </c>
      <c r="P6" s="160" t="s">
        <v>240</v>
      </c>
      <c r="Q6" s="161" t="s">
        <v>241</v>
      </c>
      <c r="R6" s="162"/>
      <c r="S6" s="125"/>
      <c r="T6" s="150"/>
    </row>
    <row r="7" spans="1:20" ht="7.5" customHeight="1">
      <c r="A7" s="121"/>
      <c r="B7" s="127"/>
      <c r="C7" s="131"/>
      <c r="D7" s="131"/>
      <c r="E7" s="131"/>
      <c r="F7" s="131"/>
      <c r="G7" s="131"/>
      <c r="H7" s="131"/>
      <c r="I7" s="131"/>
      <c r="J7" s="131"/>
      <c r="K7" s="131"/>
      <c r="L7" s="138"/>
      <c r="M7" s="139"/>
      <c r="N7" s="193"/>
      <c r="O7" s="131"/>
      <c r="P7" s="131"/>
      <c r="Q7" s="138"/>
      <c r="R7" s="140"/>
      <c r="S7" s="121"/>
      <c r="T7" s="141"/>
    </row>
    <row r="8" spans="1:20" s="151" customFormat="1" ht="36" customHeight="1">
      <c r="A8" s="125"/>
      <c r="B8" s="142"/>
      <c r="C8" s="153" t="s">
        <v>225</v>
      </c>
      <c r="D8" s="154" t="s">
        <v>226</v>
      </c>
      <c r="E8" s="155" t="s">
        <v>227</v>
      </c>
      <c r="F8" s="156">
        <v>1425</v>
      </c>
      <c r="G8" s="157">
        <v>986</v>
      </c>
      <c r="H8" s="158">
        <v>0.045</v>
      </c>
      <c r="I8" s="185" t="s">
        <v>228</v>
      </c>
      <c r="J8" s="186" t="s">
        <v>242</v>
      </c>
      <c r="K8" s="159" t="s">
        <v>243</v>
      </c>
      <c r="L8" s="155" t="s">
        <v>244</v>
      </c>
      <c r="M8" s="160"/>
      <c r="N8" s="165" t="s">
        <v>304</v>
      </c>
      <c r="O8" s="160" t="s">
        <v>229</v>
      </c>
      <c r="P8" s="160" t="s">
        <v>230</v>
      </c>
      <c r="Q8" s="161" t="s">
        <v>245</v>
      </c>
      <c r="R8" s="162"/>
      <c r="S8" s="125"/>
      <c r="T8" s="150"/>
    </row>
    <row r="9" spans="1:20" ht="7.5" customHeight="1">
      <c r="A9" s="121"/>
      <c r="B9" s="127"/>
      <c r="C9" s="131"/>
      <c r="D9" s="131"/>
      <c r="E9" s="131"/>
      <c r="F9" s="131"/>
      <c r="G9" s="131"/>
      <c r="H9" s="131"/>
      <c r="I9" s="131"/>
      <c r="J9" s="131"/>
      <c r="K9" s="131"/>
      <c r="L9" s="131"/>
      <c r="M9" s="139"/>
      <c r="N9" s="193"/>
      <c r="O9" s="131"/>
      <c r="P9" s="131"/>
      <c r="Q9" s="138"/>
      <c r="R9" s="140"/>
      <c r="S9" s="121"/>
      <c r="T9" s="141"/>
    </row>
    <row r="10" spans="1:20" s="151" customFormat="1" ht="38.25">
      <c r="A10" s="125"/>
      <c r="B10" s="142"/>
      <c r="C10" s="153" t="s">
        <v>225</v>
      </c>
      <c r="D10" s="154" t="s">
        <v>226</v>
      </c>
      <c r="E10" s="155" t="s">
        <v>227</v>
      </c>
      <c r="F10" s="156">
        <v>1250</v>
      </c>
      <c r="G10" s="157">
        <v>957</v>
      </c>
      <c r="H10" s="158">
        <v>0.05</v>
      </c>
      <c r="I10" s="185" t="s">
        <v>246</v>
      </c>
      <c r="J10" s="186" t="s">
        <v>247</v>
      </c>
      <c r="K10" s="159" t="s">
        <v>248</v>
      </c>
      <c r="L10" s="155" t="s">
        <v>249</v>
      </c>
      <c r="M10" s="160" t="s">
        <v>250</v>
      </c>
      <c r="N10" s="165" t="s">
        <v>352</v>
      </c>
      <c r="O10" s="160" t="s">
        <v>239</v>
      </c>
      <c r="P10" s="160" t="s">
        <v>230</v>
      </c>
      <c r="Q10" s="161" t="s">
        <v>245</v>
      </c>
      <c r="R10" s="162"/>
      <c r="S10" s="125"/>
      <c r="T10" s="150"/>
    </row>
    <row r="11" spans="1:20" ht="7.5" customHeight="1">
      <c r="A11" s="121"/>
      <c r="B11" s="127"/>
      <c r="C11" s="131"/>
      <c r="D11" s="131"/>
      <c r="E11" s="131"/>
      <c r="F11" s="131"/>
      <c r="G11" s="131"/>
      <c r="H11" s="131"/>
      <c r="I11" s="131"/>
      <c r="J11" s="131"/>
      <c r="K11" s="131"/>
      <c r="L11" s="131"/>
      <c r="M11" s="139"/>
      <c r="N11" s="193"/>
      <c r="O11" s="131"/>
      <c r="P11" s="131"/>
      <c r="Q11" s="138"/>
      <c r="R11" s="140"/>
      <c r="S11" s="121"/>
      <c r="T11" s="141"/>
    </row>
    <row r="12" spans="1:20" s="151" customFormat="1" ht="38.25">
      <c r="A12" s="125"/>
      <c r="B12" s="142"/>
      <c r="C12" s="153" t="s">
        <v>225</v>
      </c>
      <c r="D12" s="154" t="s">
        <v>226</v>
      </c>
      <c r="E12" s="155" t="s">
        <v>227</v>
      </c>
      <c r="F12" s="156">
        <v>850</v>
      </c>
      <c r="G12" s="157">
        <v>540</v>
      </c>
      <c r="H12" s="158">
        <v>0.045</v>
      </c>
      <c r="I12" s="185" t="s">
        <v>251</v>
      </c>
      <c r="J12" s="186" t="s">
        <v>252</v>
      </c>
      <c r="K12" s="159" t="s">
        <v>253</v>
      </c>
      <c r="L12" s="155" t="s">
        <v>254</v>
      </c>
      <c r="M12" s="160" t="s">
        <v>255</v>
      </c>
      <c r="N12" s="165" t="s">
        <v>305</v>
      </c>
      <c r="O12" s="160" t="s">
        <v>239</v>
      </c>
      <c r="P12" s="160" t="s">
        <v>230</v>
      </c>
      <c r="Q12" s="161" t="s">
        <v>245</v>
      </c>
      <c r="R12" s="162"/>
      <c r="S12" s="125"/>
      <c r="T12" s="150"/>
    </row>
    <row r="13" spans="1:20" ht="7.5" customHeight="1">
      <c r="A13" s="121"/>
      <c r="B13" s="127"/>
      <c r="C13" s="131"/>
      <c r="D13" s="131"/>
      <c r="E13" s="131"/>
      <c r="F13" s="131"/>
      <c r="G13" s="131"/>
      <c r="H13" s="131"/>
      <c r="I13" s="131"/>
      <c r="J13" s="131"/>
      <c r="K13" s="131"/>
      <c r="L13" s="131"/>
      <c r="M13" s="139"/>
      <c r="N13" s="193"/>
      <c r="O13" s="131"/>
      <c r="P13" s="131"/>
      <c r="Q13" s="138"/>
      <c r="R13" s="140"/>
      <c r="S13" s="121"/>
      <c r="T13" s="141"/>
    </row>
    <row r="14" spans="1:20" s="151" customFormat="1" ht="51">
      <c r="A14" s="125"/>
      <c r="B14" s="142"/>
      <c r="C14" s="153" t="s">
        <v>225</v>
      </c>
      <c r="D14" s="154" t="s">
        <v>226</v>
      </c>
      <c r="E14" s="155" t="s">
        <v>227</v>
      </c>
      <c r="F14" s="156">
        <v>850</v>
      </c>
      <c r="G14" s="157">
        <v>545</v>
      </c>
      <c r="H14" s="158">
        <v>0.0625</v>
      </c>
      <c r="I14" s="185" t="s">
        <v>256</v>
      </c>
      <c r="J14" s="186" t="s">
        <v>257</v>
      </c>
      <c r="K14" s="159" t="s">
        <v>258</v>
      </c>
      <c r="L14" s="155" t="s">
        <v>259</v>
      </c>
      <c r="M14" s="160" t="s">
        <v>260</v>
      </c>
      <c r="N14" s="165" t="s">
        <v>306</v>
      </c>
      <c r="O14" s="160" t="s">
        <v>239</v>
      </c>
      <c r="P14" s="160" t="s">
        <v>230</v>
      </c>
      <c r="Q14" s="161" t="s">
        <v>245</v>
      </c>
      <c r="R14" s="162"/>
      <c r="S14" s="125"/>
      <c r="T14" s="150"/>
    </row>
    <row r="15" spans="1:20" ht="7.5" customHeight="1">
      <c r="A15" s="121"/>
      <c r="B15" s="127"/>
      <c r="C15" s="131"/>
      <c r="D15" s="131"/>
      <c r="E15" s="131"/>
      <c r="F15" s="131"/>
      <c r="G15" s="131"/>
      <c r="H15" s="131"/>
      <c r="I15" s="131"/>
      <c r="J15" s="131"/>
      <c r="K15" s="131"/>
      <c r="L15" s="131"/>
      <c r="M15" s="139"/>
      <c r="N15" s="193"/>
      <c r="O15" s="131"/>
      <c r="P15" s="131"/>
      <c r="Q15" s="138"/>
      <c r="R15" s="140"/>
      <c r="S15" s="121"/>
      <c r="T15" s="141"/>
    </row>
    <row r="16" spans="1:20" s="151" customFormat="1" ht="51">
      <c r="A16" s="125"/>
      <c r="B16" s="142"/>
      <c r="C16" s="153" t="s">
        <v>225</v>
      </c>
      <c r="D16" s="154" t="s">
        <v>226</v>
      </c>
      <c r="E16" s="155" t="s">
        <v>227</v>
      </c>
      <c r="F16" s="156">
        <v>650</v>
      </c>
      <c r="G16" s="163">
        <v>650</v>
      </c>
      <c r="H16" s="158">
        <v>0.0475</v>
      </c>
      <c r="I16" s="188" t="s">
        <v>261</v>
      </c>
      <c r="J16" s="186" t="s">
        <v>262</v>
      </c>
      <c r="K16" s="164" t="s">
        <v>263</v>
      </c>
      <c r="L16" s="155" t="s">
        <v>264</v>
      </c>
      <c r="M16" s="160" t="s">
        <v>250</v>
      </c>
      <c r="N16" s="165" t="s">
        <v>346</v>
      </c>
      <c r="O16" s="160" t="s">
        <v>239</v>
      </c>
      <c r="P16" s="160" t="s">
        <v>230</v>
      </c>
      <c r="Q16" s="161" t="s">
        <v>245</v>
      </c>
      <c r="R16" s="162"/>
      <c r="S16" s="125"/>
      <c r="T16" s="150"/>
    </row>
    <row r="17" spans="1:20" ht="7.5" customHeight="1">
      <c r="A17" s="121"/>
      <c r="B17" s="127"/>
      <c r="C17" s="131"/>
      <c r="D17" s="131"/>
      <c r="E17" s="131"/>
      <c r="F17" s="131"/>
      <c r="G17" s="131"/>
      <c r="H17" s="131"/>
      <c r="I17" s="131"/>
      <c r="J17" s="131"/>
      <c r="K17" s="131"/>
      <c r="L17" s="138"/>
      <c r="M17" s="139"/>
      <c r="N17" s="193"/>
      <c r="O17" s="131"/>
      <c r="P17" s="131"/>
      <c r="Q17" s="138"/>
      <c r="R17" s="140"/>
      <c r="S17" s="121"/>
      <c r="T17" s="141"/>
    </row>
    <row r="18" spans="1:20" s="151" customFormat="1" ht="54" customHeight="1">
      <c r="A18" s="125"/>
      <c r="B18" s="142"/>
      <c r="C18" s="153" t="s">
        <v>225</v>
      </c>
      <c r="D18" s="154" t="s">
        <v>226</v>
      </c>
      <c r="E18" s="155" t="s">
        <v>227</v>
      </c>
      <c r="F18" s="156">
        <v>750</v>
      </c>
      <c r="G18" s="157">
        <f>750</f>
        <v>750</v>
      </c>
      <c r="H18" s="158">
        <v>0.0625</v>
      </c>
      <c r="I18" s="185" t="s">
        <v>265</v>
      </c>
      <c r="J18" s="186" t="s">
        <v>266</v>
      </c>
      <c r="K18" s="159" t="s">
        <v>267</v>
      </c>
      <c r="L18" s="155" t="s">
        <v>268</v>
      </c>
      <c r="M18" s="160" t="s">
        <v>260</v>
      </c>
      <c r="N18" s="165" t="s">
        <v>347</v>
      </c>
      <c r="O18" s="160" t="s">
        <v>239</v>
      </c>
      <c r="P18" s="160" t="s">
        <v>230</v>
      </c>
      <c r="Q18" s="161" t="s">
        <v>245</v>
      </c>
      <c r="R18" s="162"/>
      <c r="S18" s="125"/>
      <c r="T18" s="150"/>
    </row>
    <row r="19" spans="1:20" ht="7.5" customHeight="1">
      <c r="A19" s="121"/>
      <c r="B19" s="127"/>
      <c r="C19" s="131"/>
      <c r="D19" s="131"/>
      <c r="E19" s="131"/>
      <c r="F19" s="131"/>
      <c r="G19" s="131"/>
      <c r="H19" s="131"/>
      <c r="I19" s="131"/>
      <c r="J19" s="131"/>
      <c r="K19" s="131"/>
      <c r="L19" s="138"/>
      <c r="M19" s="139"/>
      <c r="N19" s="193"/>
      <c r="O19" s="131"/>
      <c r="P19" s="131"/>
      <c r="Q19" s="138"/>
      <c r="R19" s="140"/>
      <c r="S19" s="121"/>
      <c r="T19" s="141"/>
    </row>
    <row r="20" spans="1:20" s="151" customFormat="1" ht="53.25" customHeight="1">
      <c r="A20" s="125"/>
      <c r="B20" s="142"/>
      <c r="C20" s="153" t="s">
        <v>225</v>
      </c>
      <c r="D20" s="154" t="s">
        <v>226</v>
      </c>
      <c r="E20" s="155" t="s">
        <v>227</v>
      </c>
      <c r="F20" s="156">
        <v>1000</v>
      </c>
      <c r="G20" s="157">
        <v>1000</v>
      </c>
      <c r="H20" s="158">
        <v>0.04</v>
      </c>
      <c r="I20" s="185" t="s">
        <v>269</v>
      </c>
      <c r="J20" s="186" t="s">
        <v>270</v>
      </c>
      <c r="K20" s="159" t="s">
        <v>271</v>
      </c>
      <c r="L20" s="155" t="s">
        <v>272</v>
      </c>
      <c r="M20" s="160"/>
      <c r="N20" s="165" t="s">
        <v>303</v>
      </c>
      <c r="O20" s="160" t="s">
        <v>239</v>
      </c>
      <c r="P20" s="160" t="s">
        <v>230</v>
      </c>
      <c r="Q20" s="161" t="s">
        <v>245</v>
      </c>
      <c r="R20" s="162"/>
      <c r="S20" s="125"/>
      <c r="T20" s="150"/>
    </row>
    <row r="21" spans="1:20" ht="7.5" customHeight="1">
      <c r="A21" s="121"/>
      <c r="B21" s="127"/>
      <c r="C21" s="131"/>
      <c r="D21" s="131"/>
      <c r="E21" s="131"/>
      <c r="F21" s="131"/>
      <c r="G21" s="131"/>
      <c r="H21" s="131"/>
      <c r="I21" s="131"/>
      <c r="J21" s="131"/>
      <c r="K21" s="131"/>
      <c r="L21" s="138"/>
      <c r="M21" s="139"/>
      <c r="N21" s="193"/>
      <c r="O21" s="131"/>
      <c r="P21" s="131"/>
      <c r="Q21" s="138"/>
      <c r="R21" s="140"/>
      <c r="S21" s="121"/>
      <c r="T21" s="141"/>
    </row>
    <row r="22" spans="1:20" s="151" customFormat="1" ht="51">
      <c r="A22" s="125"/>
      <c r="B22" s="142"/>
      <c r="C22" s="153" t="s">
        <v>225</v>
      </c>
      <c r="D22" s="154" t="s">
        <v>226</v>
      </c>
      <c r="E22" s="155" t="s">
        <v>273</v>
      </c>
      <c r="F22" s="156">
        <v>275</v>
      </c>
      <c r="G22" s="157">
        <v>328</v>
      </c>
      <c r="H22" s="158">
        <v>0.0575</v>
      </c>
      <c r="I22" s="185" t="s">
        <v>251</v>
      </c>
      <c r="J22" s="186" t="s">
        <v>252</v>
      </c>
      <c r="K22" s="159" t="s">
        <v>274</v>
      </c>
      <c r="L22" s="155" t="s">
        <v>275</v>
      </c>
      <c r="M22" s="160" t="s">
        <v>276</v>
      </c>
      <c r="N22" s="165" t="s">
        <v>307</v>
      </c>
      <c r="O22" s="160" t="s">
        <v>239</v>
      </c>
      <c r="P22" s="160" t="s">
        <v>230</v>
      </c>
      <c r="Q22" s="161" t="s">
        <v>245</v>
      </c>
      <c r="R22" s="162"/>
      <c r="S22" s="125"/>
      <c r="T22" s="150"/>
    </row>
    <row r="23" spans="1:20" ht="7.5" customHeight="1">
      <c r="A23" s="121"/>
      <c r="B23" s="127"/>
      <c r="C23" s="131"/>
      <c r="D23" s="131"/>
      <c r="E23" s="131"/>
      <c r="F23" s="131"/>
      <c r="G23" s="131"/>
      <c r="H23" s="131"/>
      <c r="I23" s="131"/>
      <c r="J23" s="131"/>
      <c r="K23" s="131"/>
      <c r="L23" s="138"/>
      <c r="M23" s="139"/>
      <c r="N23" s="193"/>
      <c r="O23" s="131"/>
      <c r="P23" s="131"/>
      <c r="Q23" s="138"/>
      <c r="R23" s="140"/>
      <c r="S23" s="121"/>
      <c r="T23" s="141"/>
    </row>
    <row r="24" spans="1:20" s="151" customFormat="1" ht="51">
      <c r="A24" s="125"/>
      <c r="B24" s="142"/>
      <c r="C24" s="153" t="s">
        <v>225</v>
      </c>
      <c r="D24" s="154" t="s">
        <v>226</v>
      </c>
      <c r="E24" s="155" t="s">
        <v>227</v>
      </c>
      <c r="F24" s="156">
        <f>850+75</f>
        <v>925</v>
      </c>
      <c r="G24" s="157">
        <f>850+75</f>
        <v>925</v>
      </c>
      <c r="H24" s="158">
        <v>0.065</v>
      </c>
      <c r="I24" s="185" t="s">
        <v>277</v>
      </c>
      <c r="J24" s="186" t="s">
        <v>278</v>
      </c>
      <c r="K24" s="159" t="s">
        <v>279</v>
      </c>
      <c r="L24" s="155" t="s">
        <v>280</v>
      </c>
      <c r="M24" s="160" t="s">
        <v>281</v>
      </c>
      <c r="N24" s="165" t="s">
        <v>348</v>
      </c>
      <c r="O24" s="160" t="s">
        <v>239</v>
      </c>
      <c r="P24" s="160" t="s">
        <v>230</v>
      </c>
      <c r="Q24" s="161" t="s">
        <v>245</v>
      </c>
      <c r="R24" s="162"/>
      <c r="S24" s="125"/>
      <c r="T24" s="150"/>
    </row>
    <row r="25" spans="1:20" ht="7.5" customHeight="1">
      <c r="A25" s="121"/>
      <c r="B25" s="127"/>
      <c r="C25" s="131"/>
      <c r="D25" s="131"/>
      <c r="E25" s="131"/>
      <c r="F25" s="131"/>
      <c r="G25" s="131"/>
      <c r="H25" s="131"/>
      <c r="I25" s="131"/>
      <c r="J25" s="131"/>
      <c r="K25" s="131"/>
      <c r="L25" s="138"/>
      <c r="M25" s="139"/>
      <c r="N25" s="193"/>
      <c r="O25" s="131"/>
      <c r="P25" s="131"/>
      <c r="Q25" s="138"/>
      <c r="R25" s="140"/>
      <c r="S25" s="121"/>
      <c r="T25" s="141"/>
    </row>
    <row r="26" spans="1:20" s="151" customFormat="1" ht="38.25">
      <c r="A26" s="125"/>
      <c r="B26" s="142"/>
      <c r="C26" s="153" t="s">
        <v>225</v>
      </c>
      <c r="D26" s="154" t="s">
        <v>226</v>
      </c>
      <c r="E26" s="155" t="s">
        <v>227</v>
      </c>
      <c r="F26" s="156">
        <v>1000</v>
      </c>
      <c r="G26" s="157">
        <v>1000</v>
      </c>
      <c r="H26" s="158">
        <v>0.0475</v>
      </c>
      <c r="I26" s="188" t="s">
        <v>282</v>
      </c>
      <c r="J26" s="186" t="s">
        <v>283</v>
      </c>
      <c r="K26" s="164" t="s">
        <v>284</v>
      </c>
      <c r="L26" s="155" t="s">
        <v>285</v>
      </c>
      <c r="M26" s="160" t="s">
        <v>286</v>
      </c>
      <c r="N26" s="165" t="s">
        <v>308</v>
      </c>
      <c r="O26" s="160" t="s">
        <v>239</v>
      </c>
      <c r="P26" s="160" t="s">
        <v>230</v>
      </c>
      <c r="Q26" s="161" t="s">
        <v>245</v>
      </c>
      <c r="R26" s="162"/>
      <c r="S26" s="125"/>
      <c r="T26" s="150"/>
    </row>
    <row r="27" spans="1:20" ht="7.5" customHeight="1">
      <c r="A27" s="121"/>
      <c r="B27" s="127"/>
      <c r="C27" s="131"/>
      <c r="D27" s="131"/>
      <c r="E27" s="131"/>
      <c r="F27" s="131"/>
      <c r="G27" s="131"/>
      <c r="H27" s="131"/>
      <c r="I27" s="131"/>
      <c r="J27" s="131"/>
      <c r="K27" s="131"/>
      <c r="L27" s="138"/>
      <c r="M27" s="139"/>
      <c r="N27" s="193"/>
      <c r="O27" s="131"/>
      <c r="P27" s="131"/>
      <c r="Q27" s="138"/>
      <c r="R27" s="140"/>
      <c r="S27" s="121"/>
      <c r="T27" s="141"/>
    </row>
    <row r="28" spans="1:20" s="151" customFormat="1" ht="63" customHeight="1">
      <c r="A28" s="125"/>
      <c r="B28" s="142"/>
      <c r="C28" s="153" t="s">
        <v>225</v>
      </c>
      <c r="D28" s="154" t="s">
        <v>226</v>
      </c>
      <c r="E28" s="155" t="s">
        <v>227</v>
      </c>
      <c r="F28" s="156">
        <v>750</v>
      </c>
      <c r="G28" s="157">
        <f>750</f>
        <v>750</v>
      </c>
      <c r="H28" s="158">
        <v>0.075</v>
      </c>
      <c r="I28" s="185" t="s">
        <v>265</v>
      </c>
      <c r="J28" s="186" t="s">
        <v>266</v>
      </c>
      <c r="K28" s="159" t="s">
        <v>287</v>
      </c>
      <c r="L28" s="155" t="s">
        <v>288</v>
      </c>
      <c r="M28" s="160" t="s">
        <v>260</v>
      </c>
      <c r="N28" s="165" t="s">
        <v>349</v>
      </c>
      <c r="O28" s="160" t="s">
        <v>239</v>
      </c>
      <c r="P28" s="160" t="s">
        <v>230</v>
      </c>
      <c r="Q28" s="161" t="s">
        <v>245</v>
      </c>
      <c r="R28" s="162"/>
      <c r="S28" s="125"/>
      <c r="T28" s="150"/>
    </row>
    <row r="29" spans="1:20" ht="7.5" customHeight="1">
      <c r="A29" s="121"/>
      <c r="B29" s="127"/>
      <c r="C29" s="131"/>
      <c r="D29" s="131"/>
      <c r="E29" s="131"/>
      <c r="F29" s="131"/>
      <c r="G29" s="131"/>
      <c r="H29" s="131"/>
      <c r="I29" s="131"/>
      <c r="J29" s="131"/>
      <c r="K29" s="131"/>
      <c r="L29" s="138"/>
      <c r="M29" s="139"/>
      <c r="N29" s="193"/>
      <c r="O29" s="131"/>
      <c r="P29" s="131"/>
      <c r="Q29" s="138"/>
      <c r="R29" s="140"/>
      <c r="S29" s="121"/>
      <c r="T29" s="141"/>
    </row>
    <row r="30" spans="1:20" s="151" customFormat="1" ht="51">
      <c r="A30" s="125"/>
      <c r="B30" s="142"/>
      <c r="C30" s="153" t="s">
        <v>225</v>
      </c>
      <c r="D30" s="154" t="s">
        <v>226</v>
      </c>
      <c r="E30" s="155" t="s">
        <v>273</v>
      </c>
      <c r="F30" s="156">
        <v>250</v>
      </c>
      <c r="G30" s="163">
        <v>290</v>
      </c>
      <c r="H30" s="158">
        <v>0.06</v>
      </c>
      <c r="I30" s="188" t="s">
        <v>261</v>
      </c>
      <c r="J30" s="186" t="s">
        <v>262</v>
      </c>
      <c r="K30" s="164" t="s">
        <v>289</v>
      </c>
      <c r="L30" s="155" t="s">
        <v>290</v>
      </c>
      <c r="M30" s="160" t="s">
        <v>291</v>
      </c>
      <c r="N30" s="165" t="s">
        <v>309</v>
      </c>
      <c r="O30" s="160" t="s">
        <v>239</v>
      </c>
      <c r="P30" s="160" t="s">
        <v>230</v>
      </c>
      <c r="Q30" s="161" t="s">
        <v>245</v>
      </c>
      <c r="R30" s="162"/>
      <c r="S30" s="125"/>
      <c r="T30" s="150"/>
    </row>
    <row r="31" spans="1:20" ht="7.5" customHeight="1">
      <c r="A31" s="121"/>
      <c r="B31" s="127"/>
      <c r="C31" s="131"/>
      <c r="D31" s="131"/>
      <c r="E31" s="131"/>
      <c r="F31" s="131"/>
      <c r="G31" s="131"/>
      <c r="H31" s="131"/>
      <c r="I31" s="131"/>
      <c r="J31" s="131"/>
      <c r="K31" s="131"/>
      <c r="L31" s="138"/>
      <c r="M31" s="139"/>
      <c r="N31" s="193"/>
      <c r="O31" s="131"/>
      <c r="P31" s="131"/>
      <c r="Q31" s="138"/>
      <c r="R31" s="140"/>
      <c r="S31" s="121"/>
      <c r="T31" s="141"/>
    </row>
    <row r="32" spans="1:20" s="151" customFormat="1" ht="51">
      <c r="A32" s="125"/>
      <c r="B32" s="142"/>
      <c r="C32" s="153" t="s">
        <v>225</v>
      </c>
      <c r="D32" s="154" t="s">
        <v>226</v>
      </c>
      <c r="E32" s="155" t="s">
        <v>227</v>
      </c>
      <c r="F32" s="156">
        <v>1000</v>
      </c>
      <c r="G32" s="157">
        <v>1000</v>
      </c>
      <c r="H32" s="158">
        <v>0.0375</v>
      </c>
      <c r="I32" s="188">
        <v>40442</v>
      </c>
      <c r="J32" s="244">
        <v>40442</v>
      </c>
      <c r="K32" s="245">
        <v>44095</v>
      </c>
      <c r="L32" s="155" t="s">
        <v>495</v>
      </c>
      <c r="M32" s="160" t="s">
        <v>496</v>
      </c>
      <c r="N32" s="165" t="s">
        <v>497</v>
      </c>
      <c r="O32" s="160" t="s">
        <v>239</v>
      </c>
      <c r="P32" s="160" t="s">
        <v>230</v>
      </c>
      <c r="Q32" s="161" t="s">
        <v>245</v>
      </c>
      <c r="R32" s="162"/>
      <c r="S32" s="125"/>
      <c r="T32" s="150"/>
    </row>
    <row r="33" spans="1:20" ht="7.5" customHeight="1">
      <c r="A33" s="121"/>
      <c r="B33" s="127"/>
      <c r="C33" s="131"/>
      <c r="D33" s="131"/>
      <c r="E33" s="131"/>
      <c r="F33" s="131"/>
      <c r="G33" s="131"/>
      <c r="H33" s="131"/>
      <c r="I33" s="131"/>
      <c r="J33" s="131"/>
      <c r="K33" s="131"/>
      <c r="L33" s="138"/>
      <c r="M33" s="139"/>
      <c r="N33" s="193"/>
      <c r="O33" s="131"/>
      <c r="P33" s="131"/>
      <c r="Q33" s="138"/>
      <c r="R33" s="140"/>
      <c r="S33" s="121"/>
      <c r="T33" s="141"/>
    </row>
    <row r="34" spans="1:20" s="151" customFormat="1" ht="51">
      <c r="A34" s="125"/>
      <c r="B34" s="142"/>
      <c r="C34" s="153" t="s">
        <v>225</v>
      </c>
      <c r="D34" s="154" t="s">
        <v>226</v>
      </c>
      <c r="E34" s="155" t="s">
        <v>227</v>
      </c>
      <c r="F34" s="156">
        <v>700</v>
      </c>
      <c r="G34" s="157">
        <v>700</v>
      </c>
      <c r="H34" s="158">
        <v>0.05625</v>
      </c>
      <c r="I34" s="188">
        <v>40086</v>
      </c>
      <c r="J34" s="186" t="s">
        <v>350</v>
      </c>
      <c r="K34" s="164" t="s">
        <v>334</v>
      </c>
      <c r="L34" s="155" t="s">
        <v>335</v>
      </c>
      <c r="M34" s="160" t="s">
        <v>336</v>
      </c>
      <c r="N34" s="165" t="s">
        <v>337</v>
      </c>
      <c r="O34" s="160" t="s">
        <v>239</v>
      </c>
      <c r="P34" s="160" t="s">
        <v>230</v>
      </c>
      <c r="Q34" s="161" t="s">
        <v>245</v>
      </c>
      <c r="R34" s="162"/>
      <c r="S34" s="125"/>
      <c r="T34" s="150"/>
    </row>
    <row r="35" spans="1:20" ht="7.5" customHeight="1">
      <c r="A35" s="121"/>
      <c r="B35" s="127"/>
      <c r="C35" s="131"/>
      <c r="D35" s="131"/>
      <c r="E35" s="131"/>
      <c r="F35" s="131"/>
      <c r="G35" s="131"/>
      <c r="H35" s="131"/>
      <c r="I35" s="131"/>
      <c r="J35" s="131"/>
      <c r="K35" s="131"/>
      <c r="L35" s="138"/>
      <c r="M35" s="139"/>
      <c r="N35" s="193"/>
      <c r="O35" s="131"/>
      <c r="P35" s="131"/>
      <c r="Q35" s="138"/>
      <c r="R35" s="140"/>
      <c r="S35" s="121"/>
      <c r="T35" s="141"/>
    </row>
    <row r="36" spans="1:20" s="151" customFormat="1" ht="51">
      <c r="A36" s="125"/>
      <c r="B36" s="142"/>
      <c r="C36" s="153" t="s">
        <v>225</v>
      </c>
      <c r="D36" s="154" t="s">
        <v>226</v>
      </c>
      <c r="E36" s="155" t="s">
        <v>273</v>
      </c>
      <c r="F36" s="156">
        <v>850</v>
      </c>
      <c r="G36" s="163">
        <v>971</v>
      </c>
      <c r="H36" s="158">
        <v>0.0575</v>
      </c>
      <c r="I36" s="188">
        <v>40073</v>
      </c>
      <c r="J36" s="186" t="s">
        <v>351</v>
      </c>
      <c r="K36" s="164">
        <v>47378</v>
      </c>
      <c r="L36" s="155" t="s">
        <v>338</v>
      </c>
      <c r="M36" s="160" t="s">
        <v>339</v>
      </c>
      <c r="N36" s="165" t="s">
        <v>340</v>
      </c>
      <c r="O36" s="160" t="s">
        <v>239</v>
      </c>
      <c r="P36" s="160" t="s">
        <v>230</v>
      </c>
      <c r="Q36" s="161" t="s">
        <v>245</v>
      </c>
      <c r="R36" s="162"/>
      <c r="S36" s="125"/>
      <c r="T36" s="150"/>
    </row>
    <row r="37" spans="1:20" ht="7.5" customHeight="1">
      <c r="A37" s="121"/>
      <c r="B37" s="127"/>
      <c r="C37" s="131"/>
      <c r="D37" s="131"/>
      <c r="E37" s="131"/>
      <c r="F37" s="131"/>
      <c r="G37" s="131"/>
      <c r="H37" s="131"/>
      <c r="I37" s="131"/>
      <c r="J37" s="131"/>
      <c r="K37" s="131"/>
      <c r="L37" s="138"/>
      <c r="M37" s="139"/>
      <c r="N37" s="193"/>
      <c r="O37" s="131"/>
      <c r="P37" s="131"/>
      <c r="Q37" s="138"/>
      <c r="R37" s="140"/>
      <c r="S37" s="121"/>
      <c r="T37" s="141"/>
    </row>
    <row r="38" spans="1:20" s="151" customFormat="1" ht="51">
      <c r="A38" s="125"/>
      <c r="B38" s="142"/>
      <c r="C38" s="166" t="s">
        <v>231</v>
      </c>
      <c r="D38" s="154" t="s">
        <v>232</v>
      </c>
      <c r="E38" s="155" t="s">
        <v>233</v>
      </c>
      <c r="F38" s="156">
        <v>1000</v>
      </c>
      <c r="G38" s="157">
        <v>891</v>
      </c>
      <c r="H38" s="158">
        <v>0.08375</v>
      </c>
      <c r="I38" s="185" t="s">
        <v>234</v>
      </c>
      <c r="J38" s="187" t="s">
        <v>235</v>
      </c>
      <c r="K38" s="159" t="s">
        <v>292</v>
      </c>
      <c r="L38" s="155" t="s">
        <v>293</v>
      </c>
      <c r="M38" s="160" t="s">
        <v>294</v>
      </c>
      <c r="N38" s="165" t="s">
        <v>238</v>
      </c>
      <c r="O38" s="160" t="s">
        <v>239</v>
      </c>
      <c r="P38" s="160" t="s">
        <v>240</v>
      </c>
      <c r="Q38" s="161" t="s">
        <v>241</v>
      </c>
      <c r="R38" s="162"/>
      <c r="S38" s="125"/>
      <c r="T38" s="150"/>
    </row>
    <row r="39" spans="1:20" ht="7.5" customHeight="1">
      <c r="A39" s="121"/>
      <c r="B39" s="127"/>
      <c r="C39" s="131"/>
      <c r="D39" s="131"/>
      <c r="E39" s="131"/>
      <c r="F39" s="131"/>
      <c r="G39" s="131"/>
      <c r="H39" s="137"/>
      <c r="I39" s="131"/>
      <c r="J39" s="131"/>
      <c r="K39" s="131"/>
      <c r="L39" s="138"/>
      <c r="M39" s="139"/>
      <c r="N39" s="131"/>
      <c r="O39" s="131"/>
      <c r="P39" s="131"/>
      <c r="Q39" s="138"/>
      <c r="R39" s="140"/>
      <c r="S39" s="121"/>
      <c r="T39" s="141"/>
    </row>
    <row r="40" spans="1:20" ht="14.25">
      <c r="A40" s="121"/>
      <c r="B40" s="127"/>
      <c r="C40" s="167" t="s">
        <v>295</v>
      </c>
      <c r="D40" s="168"/>
      <c r="E40" s="169"/>
      <c r="F40" s="170"/>
      <c r="G40" s="171">
        <f>SUM(G6:G38)</f>
        <v>13144.4</v>
      </c>
      <c r="H40" s="172"/>
      <c r="I40" s="173"/>
      <c r="J40" s="174"/>
      <c r="K40" s="173"/>
      <c r="L40" s="175"/>
      <c r="M40" s="176"/>
      <c r="N40" s="177"/>
      <c r="O40" s="177"/>
      <c r="P40" s="177"/>
      <c r="Q40" s="175"/>
      <c r="R40" s="178"/>
      <c r="S40" s="121"/>
      <c r="T40" s="136"/>
    </row>
    <row r="41" spans="1:20" ht="14.25">
      <c r="A41" s="121"/>
      <c r="B41" s="127"/>
      <c r="C41" s="942"/>
      <c r="D41" s="943"/>
      <c r="E41" s="944"/>
      <c r="F41" s="945"/>
      <c r="G41" s="945"/>
      <c r="H41" s="172"/>
      <c r="I41" s="173"/>
      <c r="J41" s="174"/>
      <c r="K41" s="173"/>
      <c r="L41" s="175"/>
      <c r="M41" s="176"/>
      <c r="N41" s="177"/>
      <c r="O41" s="177"/>
      <c r="P41" s="177"/>
      <c r="Q41" s="175"/>
      <c r="R41" s="178"/>
      <c r="S41" s="121"/>
      <c r="T41" s="136"/>
    </row>
    <row r="42" spans="1:20" s="960" customFormat="1" ht="14.25">
      <c r="A42" s="946"/>
      <c r="B42" s="947"/>
      <c r="C42" s="948" t="s">
        <v>584</v>
      </c>
      <c r="D42" s="949"/>
      <c r="E42" s="950"/>
      <c r="F42" s="951"/>
      <c r="G42" s="951"/>
      <c r="H42" s="952"/>
      <c r="I42" s="953"/>
      <c r="J42" s="954"/>
      <c r="K42" s="953"/>
      <c r="L42" s="955"/>
      <c r="M42" s="956"/>
      <c r="N42" s="957"/>
      <c r="O42" s="957"/>
      <c r="P42" s="957"/>
      <c r="Q42" s="955"/>
      <c r="R42" s="958"/>
      <c r="S42" s="946"/>
      <c r="T42" s="959"/>
    </row>
    <row r="43" spans="1:20" ht="7.5" customHeight="1">
      <c r="A43" s="121"/>
      <c r="B43" s="127"/>
      <c r="C43" s="131"/>
      <c r="D43" s="131"/>
      <c r="E43" s="131"/>
      <c r="F43" s="131"/>
      <c r="G43" s="131"/>
      <c r="H43" s="137"/>
      <c r="I43" s="131"/>
      <c r="J43" s="131"/>
      <c r="K43" s="131"/>
      <c r="L43" s="138"/>
      <c r="M43" s="139"/>
      <c r="N43" s="131"/>
      <c r="O43" s="131"/>
      <c r="P43" s="131"/>
      <c r="Q43" s="138"/>
      <c r="R43" s="140"/>
      <c r="S43" s="121"/>
      <c r="T43" s="141"/>
    </row>
    <row r="44" spans="1:19" ht="9" customHeight="1">
      <c r="A44" s="121"/>
      <c r="B44" s="121"/>
      <c r="C44" s="121"/>
      <c r="D44" s="121"/>
      <c r="E44" s="121"/>
      <c r="F44" s="121"/>
      <c r="G44" s="121"/>
      <c r="H44" s="121"/>
      <c r="I44" s="121"/>
      <c r="J44" s="121"/>
      <c r="K44" s="121"/>
      <c r="L44" s="121"/>
      <c r="M44" s="125"/>
      <c r="N44" s="121"/>
      <c r="O44" s="121"/>
      <c r="P44" s="121"/>
      <c r="Q44" s="121"/>
      <c r="R44" s="121"/>
      <c r="S44" s="121"/>
    </row>
    <row r="45" spans="3:6" ht="9" customHeight="1">
      <c r="C45" s="203"/>
      <c r="F45" s="126"/>
    </row>
    <row r="46" ht="12.75">
      <c r="F46" s="126"/>
    </row>
    <row r="47" spans="3:6" ht="9" customHeight="1">
      <c r="C47" s="203"/>
      <c r="F47" s="126"/>
    </row>
    <row r="48" ht="12.75">
      <c r="M48" s="181"/>
    </row>
    <row r="49" ht="12.75">
      <c r="H49" s="182"/>
    </row>
  </sheetData>
  <sheetProtection password="8355" sheet="1"/>
  <mergeCells count="1">
    <mergeCell ref="C2:F2"/>
  </mergeCells>
  <printOptions horizontalCentered="1"/>
  <pageMargins left="0.75" right="0.75" top="1" bottom="1" header="0.5" footer="0.5"/>
  <pageSetup horizontalDpi="600" verticalDpi="600" orientation="landscape" paperSize="9" scale="41" r:id="rId1"/>
  <headerFooter alignWithMargins="0">
    <oddFooter>&amp;L&amp;8KPN Investor Relations&amp;C&amp;8&amp;A&amp;R&amp;8Q3 2010</oddFooter>
  </headerFooter>
  <rowBreaks count="1" manualBreakCount="1">
    <brk id="44" max="19" man="1"/>
  </rowBreaks>
</worksheet>
</file>

<file path=xl/worksheets/sheet14.xml><?xml version="1.0" encoding="utf-8"?>
<worksheet xmlns="http://schemas.openxmlformats.org/spreadsheetml/2006/main" xmlns:r="http://schemas.openxmlformats.org/officeDocument/2006/relationships">
  <sheetPr>
    <pageSetUpPr fitToPage="1"/>
  </sheetPr>
  <dimension ref="A1:U158"/>
  <sheetViews>
    <sheetView view="pageBreakPreview" zoomScale="85" zoomScaleSheetLayoutView="85" workbookViewId="0" topLeftCell="A1">
      <selection activeCell="A1" sqref="A1"/>
    </sheetView>
  </sheetViews>
  <sheetFormatPr defaultColWidth="9.140625" defaultRowHeight="12.75"/>
  <cols>
    <col min="1" max="1" width="1.7109375" style="47" customWidth="1"/>
    <col min="2" max="2" width="0.85546875" style="47" customWidth="1"/>
    <col min="3" max="3" width="51.421875" style="47" customWidth="1"/>
    <col min="4" max="4" width="7.421875" style="47" customWidth="1"/>
    <col min="5" max="5" width="9.00390625" style="47" customWidth="1"/>
    <col min="6" max="6" width="5.7109375" style="47" customWidth="1"/>
    <col min="7" max="7" width="9.00390625" style="47" customWidth="1"/>
    <col min="8" max="8" width="5.7109375" style="47" customWidth="1"/>
    <col min="9" max="9" width="9.00390625" style="47" customWidth="1"/>
    <col min="10" max="10" width="5.7109375" style="47" customWidth="1"/>
    <col min="11" max="11" width="9.00390625" style="47" customWidth="1"/>
    <col min="12" max="12" width="5.7109375" style="47" customWidth="1"/>
    <col min="13" max="13" width="9.00390625" style="47" customWidth="1"/>
    <col min="14" max="14" width="6.57421875" style="47" customWidth="1"/>
    <col min="15" max="15" width="9.00390625" style="47" customWidth="1"/>
    <col min="16" max="17" width="5.7109375" style="47" customWidth="1"/>
    <col min="18" max="18" width="7.140625" style="105" customWidth="1"/>
    <col min="19" max="19" width="1.7109375" style="47" customWidth="1"/>
    <col min="20" max="16384" width="9.140625" style="47" customWidth="1"/>
  </cols>
  <sheetData>
    <row r="1" spans="1:19" ht="9" customHeight="1">
      <c r="A1" s="43" t="s">
        <v>341</v>
      </c>
      <c r="B1" s="44"/>
      <c r="C1" s="45"/>
      <c r="D1" s="45"/>
      <c r="E1" s="46"/>
      <c r="F1" s="46"/>
      <c r="G1" s="46"/>
      <c r="H1" s="46"/>
      <c r="I1" s="46"/>
      <c r="J1" s="46"/>
      <c r="K1" s="46"/>
      <c r="L1" s="46"/>
      <c r="M1" s="46"/>
      <c r="N1" s="46"/>
      <c r="O1" s="46"/>
      <c r="P1" s="46"/>
      <c r="Q1" s="46"/>
      <c r="R1" s="44"/>
      <c r="S1" s="43"/>
    </row>
    <row r="2" spans="1:19" ht="15" customHeight="1">
      <c r="A2" s="43"/>
      <c r="B2" s="48"/>
      <c r="C2" s="49" t="s">
        <v>138</v>
      </c>
      <c r="D2" s="1"/>
      <c r="E2" s="50">
        <v>2005</v>
      </c>
      <c r="F2" s="51" t="s">
        <v>139</v>
      </c>
      <c r="G2" s="50">
        <v>2006</v>
      </c>
      <c r="H2" s="51" t="s">
        <v>139</v>
      </c>
      <c r="I2" s="50">
        <v>2007</v>
      </c>
      <c r="J2" s="51" t="s">
        <v>139</v>
      </c>
      <c r="K2" s="50">
        <v>2008</v>
      </c>
      <c r="L2" s="51" t="s">
        <v>139</v>
      </c>
      <c r="M2" s="50">
        <v>2009</v>
      </c>
      <c r="N2" s="51" t="s">
        <v>139</v>
      </c>
      <c r="O2" s="50">
        <v>2010</v>
      </c>
      <c r="P2" s="51" t="s">
        <v>139</v>
      </c>
      <c r="Q2" s="51"/>
      <c r="R2" s="48"/>
      <c r="S2" s="43"/>
    </row>
    <row r="3" spans="1:19" ht="13.5">
      <c r="A3" s="43"/>
      <c r="B3" s="52"/>
      <c r="C3" s="53" t="s">
        <v>140</v>
      </c>
      <c r="D3" s="1"/>
      <c r="E3" s="108" t="s">
        <v>141</v>
      </c>
      <c r="F3" s="54"/>
      <c r="G3" s="108" t="s">
        <v>142</v>
      </c>
      <c r="H3" s="54"/>
      <c r="I3" s="108" t="s">
        <v>143</v>
      </c>
      <c r="J3" s="54"/>
      <c r="K3" s="108" t="s">
        <v>144</v>
      </c>
      <c r="L3" s="54"/>
      <c r="M3" s="109" t="s">
        <v>143</v>
      </c>
      <c r="N3" s="54"/>
      <c r="O3" s="109" t="s">
        <v>143</v>
      </c>
      <c r="P3" s="54"/>
      <c r="Q3" s="54"/>
      <c r="R3" s="52"/>
      <c r="S3" s="43"/>
    </row>
    <row r="4" spans="1:19" ht="13.5">
      <c r="A4" s="43"/>
      <c r="B4" s="52"/>
      <c r="C4" s="55"/>
      <c r="D4" s="55"/>
      <c r="E4" s="56"/>
      <c r="F4" s="54"/>
      <c r="G4" s="56"/>
      <c r="H4" s="54"/>
      <c r="I4" s="109" t="s">
        <v>145</v>
      </c>
      <c r="J4" s="54"/>
      <c r="K4" s="108" t="s">
        <v>146</v>
      </c>
      <c r="L4" s="54"/>
      <c r="M4" s="109" t="s">
        <v>356</v>
      </c>
      <c r="N4" s="54"/>
      <c r="O4" s="109" t="s">
        <v>481</v>
      </c>
      <c r="P4" s="54"/>
      <c r="Q4" s="54"/>
      <c r="R4" s="52"/>
      <c r="S4" s="43"/>
    </row>
    <row r="5" spans="1:19" ht="13.5">
      <c r="A5" s="43"/>
      <c r="B5" s="52"/>
      <c r="C5" s="55"/>
      <c r="D5" s="55"/>
      <c r="E5" s="56"/>
      <c r="F5" s="54"/>
      <c r="G5" s="56"/>
      <c r="H5" s="54"/>
      <c r="I5" s="109" t="s">
        <v>147</v>
      </c>
      <c r="J5" s="54"/>
      <c r="K5" s="108" t="s">
        <v>148</v>
      </c>
      <c r="L5" s="54"/>
      <c r="M5" s="109" t="s">
        <v>354</v>
      </c>
      <c r="N5" s="54"/>
      <c r="O5" s="109" t="s">
        <v>147</v>
      </c>
      <c r="P5" s="54"/>
      <c r="Q5" s="54"/>
      <c r="R5" s="52"/>
      <c r="S5" s="43"/>
    </row>
    <row r="6" spans="1:19" ht="13.5">
      <c r="A6" s="43"/>
      <c r="B6" s="52"/>
      <c r="C6" s="55"/>
      <c r="D6" s="55"/>
      <c r="E6" s="56"/>
      <c r="F6" s="54"/>
      <c r="G6" s="56"/>
      <c r="H6" s="54"/>
      <c r="I6" s="108" t="s">
        <v>149</v>
      </c>
      <c r="J6" s="54"/>
      <c r="K6" s="54"/>
      <c r="L6" s="54"/>
      <c r="M6" s="109" t="s">
        <v>355</v>
      </c>
      <c r="N6" s="54"/>
      <c r="O6" s="109" t="s">
        <v>582</v>
      </c>
      <c r="P6" s="54"/>
      <c r="Q6" s="54"/>
      <c r="R6" s="52"/>
      <c r="S6" s="43"/>
    </row>
    <row r="7" spans="1:19" ht="13.5">
      <c r="A7" s="43"/>
      <c r="B7" s="52"/>
      <c r="C7" s="55"/>
      <c r="D7" s="55"/>
      <c r="E7" s="56"/>
      <c r="F7" s="54"/>
      <c r="G7" s="56"/>
      <c r="H7" s="54"/>
      <c r="I7" s="108" t="s">
        <v>150</v>
      </c>
      <c r="J7" s="54"/>
      <c r="K7" s="54"/>
      <c r="L7" s="54"/>
      <c r="M7" s="109" t="s">
        <v>357</v>
      </c>
      <c r="N7" s="54"/>
      <c r="O7" s="205"/>
      <c r="P7" s="54"/>
      <c r="Q7" s="54"/>
      <c r="R7" s="52"/>
      <c r="S7" s="43"/>
    </row>
    <row r="8" spans="1:19" ht="14.25">
      <c r="A8" s="43"/>
      <c r="B8" s="57"/>
      <c r="C8" s="58" t="s">
        <v>151</v>
      </c>
      <c r="D8" s="58"/>
      <c r="E8" s="59"/>
      <c r="F8" s="60"/>
      <c r="G8" s="59"/>
      <c r="H8" s="60"/>
      <c r="I8" s="59" t="s">
        <v>153</v>
      </c>
      <c r="J8" s="60"/>
      <c r="K8" s="60" t="s">
        <v>153</v>
      </c>
      <c r="L8" s="60"/>
      <c r="M8" s="60" t="s">
        <v>170</v>
      </c>
      <c r="N8" s="60"/>
      <c r="O8" s="940" t="s">
        <v>581</v>
      </c>
      <c r="P8" s="60"/>
      <c r="Q8" s="60"/>
      <c r="R8" s="57"/>
      <c r="S8" s="43"/>
    </row>
    <row r="9" spans="1:19" ht="12" customHeight="1">
      <c r="A9" s="43"/>
      <c r="B9" s="61"/>
      <c r="C9" s="62" t="s">
        <v>154</v>
      </c>
      <c r="D9" s="197"/>
      <c r="E9" s="64">
        <v>15.26</v>
      </c>
      <c r="F9" s="63"/>
      <c r="G9" s="64">
        <v>15.26</v>
      </c>
      <c r="H9" s="63"/>
      <c r="I9" s="64">
        <v>15.26</v>
      </c>
      <c r="J9" s="63"/>
      <c r="K9" s="111">
        <v>15.53</v>
      </c>
      <c r="L9" s="78">
        <f>K9/I9-1</f>
        <v>0.01769331585845335</v>
      </c>
      <c r="M9" s="111">
        <v>15.97</v>
      </c>
      <c r="N9" s="78">
        <f>M9/K9-1</f>
        <v>0.028332260141661347</v>
      </c>
      <c r="O9" s="111">
        <v>16.13</v>
      </c>
      <c r="P9" s="65">
        <f>O9/M9-1</f>
        <v>0.010018785222291715</v>
      </c>
      <c r="Q9" s="69"/>
      <c r="R9" s="61"/>
      <c r="S9" s="43"/>
    </row>
    <row r="10" spans="1:19" ht="12" customHeight="1">
      <c r="A10" s="43"/>
      <c r="B10" s="61"/>
      <c r="C10" s="62" t="s">
        <v>155</v>
      </c>
      <c r="D10" s="197"/>
      <c r="E10" s="64">
        <v>21.96</v>
      </c>
      <c r="F10" s="63"/>
      <c r="G10" s="64">
        <v>21.96</v>
      </c>
      <c r="H10" s="63"/>
      <c r="I10" s="64">
        <v>21.96</v>
      </c>
      <c r="J10" s="63"/>
      <c r="K10" s="111">
        <v>22.36</v>
      </c>
      <c r="L10" s="78">
        <f>K10/I10-1</f>
        <v>0.01821493624772308</v>
      </c>
      <c r="M10" s="111">
        <v>22.98</v>
      </c>
      <c r="N10" s="78">
        <f>M10/K10-1</f>
        <v>0.027728085867620766</v>
      </c>
      <c r="O10" s="111">
        <v>23.21</v>
      </c>
      <c r="P10" s="65">
        <f>O10/M10-1</f>
        <v>0.010008703220191428</v>
      </c>
      <c r="Q10" s="69"/>
      <c r="R10" s="61"/>
      <c r="S10" s="43"/>
    </row>
    <row r="11" spans="1:19" ht="12" customHeight="1">
      <c r="A11" s="43"/>
      <c r="B11" s="61"/>
      <c r="C11" s="62" t="s">
        <v>156</v>
      </c>
      <c r="D11" s="62"/>
      <c r="E11" s="67"/>
      <c r="F11" s="66"/>
      <c r="G11" s="67"/>
      <c r="H11" s="66"/>
      <c r="I11" s="110">
        <v>12.88</v>
      </c>
      <c r="J11" s="63"/>
      <c r="K11" s="111">
        <f>I11/I9*K9</f>
        <v>13.107889908256881</v>
      </c>
      <c r="L11" s="78">
        <f>K11/I11-1</f>
        <v>0.01769331585845335</v>
      </c>
      <c r="M11" s="111">
        <v>12.37</v>
      </c>
      <c r="N11" s="78">
        <f>M11/K11-1</f>
        <v>-0.05629356924885931</v>
      </c>
      <c r="O11" s="111">
        <v>12.56</v>
      </c>
      <c r="P11" s="65">
        <f>O11/M11-1</f>
        <v>0.015359741309620256</v>
      </c>
      <c r="Q11" s="69"/>
      <c r="R11" s="61"/>
      <c r="S11" s="43"/>
    </row>
    <row r="12" spans="1:19" ht="12" customHeight="1">
      <c r="A12" s="43"/>
      <c r="B12" s="61"/>
      <c r="C12" s="62" t="s">
        <v>157</v>
      </c>
      <c r="D12" s="62"/>
      <c r="E12" s="67"/>
      <c r="F12" s="66"/>
      <c r="G12" s="67"/>
      <c r="H12" s="66"/>
      <c r="I12" s="110">
        <v>18.8</v>
      </c>
      <c r="J12" s="63"/>
      <c r="K12" s="111">
        <f>I12/I10*K10</f>
        <v>19.142440801457195</v>
      </c>
      <c r="L12" s="78">
        <f>K12/I12-1</f>
        <v>0.01821493624772308</v>
      </c>
      <c r="M12" s="111">
        <v>18.92</v>
      </c>
      <c r="N12" s="78">
        <f>M12/K12-1</f>
        <v>-0.011620294599017922</v>
      </c>
      <c r="O12" s="111">
        <v>19.09</v>
      </c>
      <c r="P12" s="65">
        <f>O12/M12-1</f>
        <v>0.008985200845665897</v>
      </c>
      <c r="Q12" s="69"/>
      <c r="R12" s="61"/>
      <c r="S12" s="43"/>
    </row>
    <row r="13" spans="1:19" ht="12" customHeight="1">
      <c r="A13" s="43"/>
      <c r="B13" s="61"/>
      <c r="C13" s="62"/>
      <c r="D13" s="62"/>
      <c r="E13" s="67"/>
      <c r="F13" s="66"/>
      <c r="G13" s="67"/>
      <c r="H13" s="66"/>
      <c r="I13" s="68"/>
      <c r="J13" s="68"/>
      <c r="K13" s="68"/>
      <c r="L13" s="69"/>
      <c r="M13" s="68"/>
      <c r="N13" s="69"/>
      <c r="O13" s="68"/>
      <c r="P13" s="69"/>
      <c r="Q13" s="69"/>
      <c r="R13" s="61"/>
      <c r="S13" s="43"/>
    </row>
    <row r="14" spans="1:19" ht="12" customHeight="1">
      <c r="A14" s="43"/>
      <c r="B14" s="61"/>
      <c r="C14" s="58" t="s">
        <v>158</v>
      </c>
      <c r="D14" s="62"/>
      <c r="E14" s="67"/>
      <c r="F14" s="66"/>
      <c r="G14" s="67"/>
      <c r="H14" s="66"/>
      <c r="I14" s="70" t="s">
        <v>153</v>
      </c>
      <c r="K14" s="60" t="s">
        <v>153</v>
      </c>
      <c r="L14" s="71"/>
      <c r="M14" s="60" t="s">
        <v>169</v>
      </c>
      <c r="N14" s="71"/>
      <c r="O14" s="60"/>
      <c r="P14" s="71"/>
      <c r="Q14" s="71"/>
      <c r="R14" s="61"/>
      <c r="S14" s="43"/>
    </row>
    <row r="15" spans="1:19" ht="12" customHeight="1">
      <c r="A15" s="43"/>
      <c r="B15" s="61"/>
      <c r="C15" s="62" t="s">
        <v>159</v>
      </c>
      <c r="D15" s="62"/>
      <c r="E15" s="67"/>
      <c r="F15" s="66"/>
      <c r="G15" s="67"/>
      <c r="H15" s="66"/>
      <c r="I15" s="110">
        <v>15.97</v>
      </c>
      <c r="J15" s="63"/>
      <c r="K15" s="111">
        <v>15.13</v>
      </c>
      <c r="L15" s="78">
        <f>K15/I15-1</f>
        <v>-0.05259862241703195</v>
      </c>
      <c r="M15" s="111">
        <v>14.29</v>
      </c>
      <c r="N15" s="78">
        <f>M15/K15-1</f>
        <v>-0.055518836748182476</v>
      </c>
      <c r="O15" s="64">
        <v>14.29</v>
      </c>
      <c r="P15" s="65"/>
      <c r="Q15" s="69"/>
      <c r="R15" s="61"/>
      <c r="S15" s="43"/>
    </row>
    <row r="16" spans="1:19" ht="12" customHeight="1">
      <c r="A16" s="43"/>
      <c r="B16" s="61"/>
      <c r="C16" s="62" t="s">
        <v>160</v>
      </c>
      <c r="D16" s="62"/>
      <c r="E16" s="67"/>
      <c r="F16" s="66"/>
      <c r="G16" s="67"/>
      <c r="H16" s="66"/>
      <c r="I16" s="110">
        <v>20.17</v>
      </c>
      <c r="J16" s="63"/>
      <c r="K16" s="64">
        <v>20.17</v>
      </c>
      <c r="L16" s="117"/>
      <c r="M16" s="111">
        <v>19.33</v>
      </c>
      <c r="N16" s="78">
        <f>M16/K16-1</f>
        <v>-0.04164600892414494</v>
      </c>
      <c r="O16" s="64">
        <v>19.33</v>
      </c>
      <c r="P16" s="65"/>
      <c r="Q16" s="69"/>
      <c r="R16" s="61"/>
      <c r="S16" s="43"/>
    </row>
    <row r="17" spans="1:19" ht="12" customHeight="1">
      <c r="A17" s="43"/>
      <c r="B17" s="61"/>
      <c r="C17" s="62" t="s">
        <v>161</v>
      </c>
      <c r="D17" s="62"/>
      <c r="E17" s="67"/>
      <c r="F17" s="66"/>
      <c r="G17" s="67"/>
      <c r="H17" s="66"/>
      <c r="I17" s="112">
        <v>26.89</v>
      </c>
      <c r="J17" s="63"/>
      <c r="K17" s="64">
        <v>26.89</v>
      </c>
      <c r="L17" s="117"/>
      <c r="M17" s="111">
        <v>26.05</v>
      </c>
      <c r="N17" s="78">
        <f>M17/K17-1</f>
        <v>-0.031238378579397486</v>
      </c>
      <c r="O17" s="64">
        <v>26.05</v>
      </c>
      <c r="P17" s="65"/>
      <c r="Q17" s="69"/>
      <c r="R17" s="61"/>
      <c r="S17" s="43"/>
    </row>
    <row r="18" spans="1:19" ht="12" customHeight="1">
      <c r="A18" s="43"/>
      <c r="B18" s="61"/>
      <c r="C18" s="58"/>
      <c r="D18" s="58"/>
      <c r="E18" s="67"/>
      <c r="F18" s="67"/>
      <c r="G18" s="67"/>
      <c r="H18" s="67"/>
      <c r="I18" s="67"/>
      <c r="J18" s="72"/>
      <c r="K18" s="72"/>
      <c r="L18" s="72"/>
      <c r="M18" s="72"/>
      <c r="N18" s="72"/>
      <c r="O18" s="72"/>
      <c r="P18" s="72"/>
      <c r="Q18" s="72"/>
      <c r="R18" s="61"/>
      <c r="S18" s="43"/>
    </row>
    <row r="19" spans="1:19" ht="12" customHeight="1">
      <c r="A19" s="43"/>
      <c r="B19" s="61"/>
      <c r="C19" s="58" t="s">
        <v>162</v>
      </c>
      <c r="D19" s="58"/>
      <c r="E19" s="59"/>
      <c r="F19" s="59"/>
      <c r="G19" s="59"/>
      <c r="H19" s="59"/>
      <c r="I19" s="59" t="s">
        <v>152</v>
      </c>
      <c r="J19" s="73"/>
      <c r="K19" s="60" t="s">
        <v>153</v>
      </c>
      <c r="L19" s="73"/>
      <c r="M19" s="60" t="s">
        <v>152</v>
      </c>
      <c r="N19" s="73"/>
      <c r="O19" s="60" t="s">
        <v>153</v>
      </c>
      <c r="P19" s="73"/>
      <c r="Q19" s="73"/>
      <c r="R19" s="61"/>
      <c r="S19" s="43"/>
    </row>
    <row r="20" spans="1:19" ht="12" customHeight="1">
      <c r="A20" s="43"/>
      <c r="B20" s="61"/>
      <c r="C20" s="74" t="s">
        <v>163</v>
      </c>
      <c r="D20" s="198"/>
      <c r="E20" s="75">
        <v>0.0359</v>
      </c>
      <c r="F20" s="63"/>
      <c r="G20" s="75">
        <v>0.0359</v>
      </c>
      <c r="H20" s="63"/>
      <c r="I20" s="113">
        <v>0.0363</v>
      </c>
      <c r="J20" s="63">
        <v>0.011142061281336879</v>
      </c>
      <c r="K20" s="113">
        <v>0.0369</v>
      </c>
      <c r="L20" s="78">
        <f>K20/I20-1</f>
        <v>0.016528925619834878</v>
      </c>
      <c r="M20" s="113">
        <v>0.0379</v>
      </c>
      <c r="N20" s="78">
        <f>M20/K20-1</f>
        <v>0.027100271002709952</v>
      </c>
      <c r="O20" s="113">
        <v>0.0544</v>
      </c>
      <c r="P20" s="65">
        <f>O20/M20-1</f>
        <v>0.4353562005277043</v>
      </c>
      <c r="Q20" s="69"/>
      <c r="R20" s="61"/>
      <c r="S20" s="43"/>
    </row>
    <row r="21" spans="1:19" ht="12" customHeight="1">
      <c r="A21" s="43"/>
      <c r="B21" s="61"/>
      <c r="C21" s="74" t="s">
        <v>164</v>
      </c>
      <c r="D21" s="198"/>
      <c r="E21" s="75">
        <v>0.0243</v>
      </c>
      <c r="F21" s="63"/>
      <c r="G21" s="75">
        <v>0.0243</v>
      </c>
      <c r="H21" s="63"/>
      <c r="I21" s="113">
        <v>0.0246</v>
      </c>
      <c r="J21" s="63">
        <v>0.012345679012345734</v>
      </c>
      <c r="K21" s="113">
        <v>0.025</v>
      </c>
      <c r="L21" s="78">
        <f>K21/I21-1</f>
        <v>0.016260162601626105</v>
      </c>
      <c r="M21" s="113">
        <v>0.0257</v>
      </c>
      <c r="N21" s="78">
        <f>M21/K21-1</f>
        <v>0.028000000000000025</v>
      </c>
      <c r="O21" s="75">
        <v>0.0257</v>
      </c>
      <c r="P21" s="65"/>
      <c r="Q21" s="69"/>
      <c r="R21" s="61"/>
      <c r="S21" s="43"/>
    </row>
    <row r="22" spans="1:19" ht="12" customHeight="1">
      <c r="A22" s="43"/>
      <c r="B22" s="61"/>
      <c r="C22" s="74" t="s">
        <v>165</v>
      </c>
      <c r="D22" s="198"/>
      <c r="E22" s="75">
        <v>0.013</v>
      </c>
      <c r="F22" s="63"/>
      <c r="G22" s="75">
        <v>0.013</v>
      </c>
      <c r="H22" s="63"/>
      <c r="I22" s="114">
        <v>0.0111</v>
      </c>
      <c r="J22" s="63">
        <v>-0.14615384615384608</v>
      </c>
      <c r="K22" s="113">
        <v>0.0113</v>
      </c>
      <c r="L22" s="78">
        <f>K22/I22-1</f>
        <v>0.018018018018017834</v>
      </c>
      <c r="M22" s="113">
        <v>0.0116</v>
      </c>
      <c r="N22" s="78">
        <f>M22/K22-1</f>
        <v>0.026548672566371723</v>
      </c>
      <c r="O22" s="75">
        <v>0.0116</v>
      </c>
      <c r="P22" s="65"/>
      <c r="Q22" s="69"/>
      <c r="R22" s="61"/>
      <c r="S22" s="43"/>
    </row>
    <row r="23" spans="1:19" ht="12" customHeight="1">
      <c r="A23" s="43"/>
      <c r="B23" s="61"/>
      <c r="C23" s="74" t="s">
        <v>166</v>
      </c>
      <c r="D23" s="198"/>
      <c r="E23" s="75">
        <v>0.0087</v>
      </c>
      <c r="F23" s="63"/>
      <c r="G23" s="75">
        <v>0.0087</v>
      </c>
      <c r="H23" s="63"/>
      <c r="I23" s="114">
        <v>0.0111</v>
      </c>
      <c r="J23" s="63">
        <v>0.27586206896551735</v>
      </c>
      <c r="K23" s="113">
        <v>0.0113</v>
      </c>
      <c r="L23" s="78">
        <f>K23/I23-1</f>
        <v>0.018018018018017834</v>
      </c>
      <c r="M23" s="113">
        <v>0.0116</v>
      </c>
      <c r="N23" s="78">
        <f>M23/K23-1</f>
        <v>0.026548672566371723</v>
      </c>
      <c r="O23" s="75">
        <v>0.0116</v>
      </c>
      <c r="P23" s="65"/>
      <c r="Q23" s="69"/>
      <c r="R23" s="61"/>
      <c r="S23" s="43"/>
    </row>
    <row r="24" spans="1:19" ht="12" customHeight="1">
      <c r="A24" s="43"/>
      <c r="B24" s="61"/>
      <c r="C24" s="74"/>
      <c r="D24" s="74"/>
      <c r="E24" s="67"/>
      <c r="F24" s="67"/>
      <c r="G24" s="67"/>
      <c r="H24" s="67"/>
      <c r="I24" s="67"/>
      <c r="J24" s="72"/>
      <c r="K24" s="72"/>
      <c r="L24" s="72"/>
      <c r="M24" s="72"/>
      <c r="N24" s="72"/>
      <c r="O24" s="72"/>
      <c r="P24" s="72"/>
      <c r="Q24" s="72"/>
      <c r="R24" s="61"/>
      <c r="S24" s="43"/>
    </row>
    <row r="25" spans="1:19" ht="12" customHeight="1">
      <c r="A25" s="43"/>
      <c r="B25" s="57"/>
      <c r="C25" s="76" t="s">
        <v>167</v>
      </c>
      <c r="D25" s="76"/>
      <c r="E25" s="59"/>
      <c r="F25" s="59"/>
      <c r="G25" s="59"/>
      <c r="H25" s="59"/>
      <c r="I25" s="59" t="s">
        <v>152</v>
      </c>
      <c r="J25" s="77"/>
      <c r="K25" s="60" t="s">
        <v>153</v>
      </c>
      <c r="L25" s="77"/>
      <c r="M25" s="60" t="s">
        <v>152</v>
      </c>
      <c r="N25" s="77"/>
      <c r="O25" s="60" t="s">
        <v>153</v>
      </c>
      <c r="P25" s="77"/>
      <c r="Q25" s="77"/>
      <c r="R25" s="57"/>
      <c r="S25" s="43"/>
    </row>
    <row r="26" spans="1:19" ht="12" customHeight="1">
      <c r="A26" s="43"/>
      <c r="B26" s="57"/>
      <c r="C26" s="74" t="s">
        <v>163</v>
      </c>
      <c r="D26" s="198"/>
      <c r="E26" s="75">
        <v>0.0435</v>
      </c>
      <c r="F26" s="63"/>
      <c r="G26" s="75">
        <v>0.0435</v>
      </c>
      <c r="H26" s="63"/>
      <c r="I26" s="113">
        <v>0.044</v>
      </c>
      <c r="J26" s="63">
        <v>0.011494252873563315</v>
      </c>
      <c r="K26" s="113">
        <v>0.0447</v>
      </c>
      <c r="L26" s="78">
        <f>K26/I26-1</f>
        <v>0.015909090909090873</v>
      </c>
      <c r="M26" s="113">
        <v>0.0459</v>
      </c>
      <c r="N26" s="78">
        <f>M26/K26-1</f>
        <v>0.0268456375838928</v>
      </c>
      <c r="O26" s="113">
        <v>0.0544</v>
      </c>
      <c r="P26" s="65">
        <f>O26/M26-1</f>
        <v>0.18518518518518512</v>
      </c>
      <c r="Q26" s="69"/>
      <c r="R26" s="57"/>
      <c r="S26" s="43"/>
    </row>
    <row r="27" spans="1:19" ht="12" customHeight="1">
      <c r="A27" s="43"/>
      <c r="B27" s="52"/>
      <c r="C27" s="55" t="s">
        <v>164</v>
      </c>
      <c r="D27" s="199"/>
      <c r="E27" s="75">
        <v>0.0369</v>
      </c>
      <c r="F27" s="63"/>
      <c r="G27" s="75">
        <v>0.0369</v>
      </c>
      <c r="H27" s="63"/>
      <c r="I27" s="113">
        <v>0.0373</v>
      </c>
      <c r="J27" s="63">
        <v>0.010840108401083848</v>
      </c>
      <c r="K27" s="113">
        <v>0.0379</v>
      </c>
      <c r="L27" s="78">
        <f>K27/I27-1</f>
        <v>0.01608579088471851</v>
      </c>
      <c r="M27" s="113">
        <v>0.0389</v>
      </c>
      <c r="N27" s="78">
        <f>M27/K27-1</f>
        <v>0.02638522427440626</v>
      </c>
      <c r="O27" s="75">
        <v>0.0389</v>
      </c>
      <c r="P27" s="65"/>
      <c r="Q27" s="69"/>
      <c r="R27" s="52"/>
      <c r="S27" s="43"/>
    </row>
    <row r="28" spans="1:19" ht="12" customHeight="1">
      <c r="A28" s="43"/>
      <c r="B28" s="61"/>
      <c r="C28" s="74" t="s">
        <v>165</v>
      </c>
      <c r="D28" s="198"/>
      <c r="E28" s="75">
        <v>0.0175</v>
      </c>
      <c r="F28" s="63"/>
      <c r="G28" s="75">
        <v>0.0175</v>
      </c>
      <c r="H28" s="63"/>
      <c r="I28" s="113">
        <v>0.0177</v>
      </c>
      <c r="J28" s="63">
        <v>0.011428571428571344</v>
      </c>
      <c r="K28" s="113">
        <v>0.018</v>
      </c>
      <c r="L28" s="78">
        <f>K28/I28-1</f>
        <v>0.016949152542372836</v>
      </c>
      <c r="M28" s="113">
        <v>0.0185</v>
      </c>
      <c r="N28" s="78">
        <f>M28/K28-1</f>
        <v>0.0277777777777779</v>
      </c>
      <c r="O28" s="75">
        <v>0.0185</v>
      </c>
      <c r="P28" s="65"/>
      <c r="Q28" s="69"/>
      <c r="R28" s="61"/>
      <c r="S28" s="43"/>
    </row>
    <row r="29" spans="1:19" ht="12" customHeight="1">
      <c r="A29" s="43"/>
      <c r="B29" s="61"/>
      <c r="C29" s="74"/>
      <c r="D29" s="74"/>
      <c r="E29" s="67"/>
      <c r="F29" s="67"/>
      <c r="G29" s="67"/>
      <c r="H29" s="67"/>
      <c r="I29" s="67"/>
      <c r="J29" s="72"/>
      <c r="K29" s="72"/>
      <c r="L29" s="72"/>
      <c r="M29" s="72"/>
      <c r="N29" s="72"/>
      <c r="O29" s="72"/>
      <c r="P29" s="72"/>
      <c r="Q29" s="72"/>
      <c r="R29" s="61"/>
      <c r="S29" s="43"/>
    </row>
    <row r="30" spans="1:19" ht="12" customHeight="1">
      <c r="A30" s="43"/>
      <c r="B30" s="61"/>
      <c r="C30" s="58" t="s">
        <v>168</v>
      </c>
      <c r="D30" s="58"/>
      <c r="E30" s="59" t="s">
        <v>153</v>
      </c>
      <c r="F30" s="59"/>
      <c r="G30" s="59"/>
      <c r="H30" s="59"/>
      <c r="I30" s="56" t="s">
        <v>170</v>
      </c>
      <c r="J30" s="77"/>
      <c r="K30" s="115" t="s">
        <v>171</v>
      </c>
      <c r="L30" s="77"/>
      <c r="M30" s="60" t="s">
        <v>152</v>
      </c>
      <c r="N30" s="77"/>
      <c r="O30" s="60" t="s">
        <v>153</v>
      </c>
      <c r="P30" s="77"/>
      <c r="Q30" s="77"/>
      <c r="R30" s="61"/>
      <c r="S30" s="43"/>
    </row>
    <row r="31" spans="1:19" ht="12" customHeight="1">
      <c r="A31" s="43"/>
      <c r="B31" s="61"/>
      <c r="C31" s="74" t="s">
        <v>163</v>
      </c>
      <c r="D31" s="198"/>
      <c r="E31" s="75">
        <v>0.0435</v>
      </c>
      <c r="F31" s="63"/>
      <c r="G31" s="75">
        <v>0.0435</v>
      </c>
      <c r="H31" s="63"/>
      <c r="I31" s="113">
        <v>0.044</v>
      </c>
      <c r="J31" s="63">
        <f>I31/G31-1</f>
        <v>0.011494252873563315</v>
      </c>
      <c r="K31" s="113">
        <v>0.0447</v>
      </c>
      <c r="L31" s="78">
        <f>K31/I31-1</f>
        <v>0.015909090909090873</v>
      </c>
      <c r="M31" s="113">
        <v>0.0459</v>
      </c>
      <c r="N31" s="78">
        <f>M31/K31-1</f>
        <v>0.0268456375838928</v>
      </c>
      <c r="O31" s="113">
        <v>0.0544</v>
      </c>
      <c r="P31" s="65">
        <f>O31/M31-1</f>
        <v>0.18518518518518512</v>
      </c>
      <c r="Q31" s="69"/>
      <c r="R31" s="61"/>
      <c r="S31" s="43"/>
    </row>
    <row r="32" spans="1:19" ht="12" customHeight="1">
      <c r="A32" s="43"/>
      <c r="B32" s="61"/>
      <c r="C32" s="74" t="s">
        <v>164</v>
      </c>
      <c r="D32" s="198"/>
      <c r="E32" s="113">
        <v>0.1394</v>
      </c>
      <c r="F32" s="63">
        <v>-0.1292941911305434</v>
      </c>
      <c r="G32" s="75">
        <v>0.1394</v>
      </c>
      <c r="H32" s="63"/>
      <c r="I32" s="113">
        <v>0.1294</v>
      </c>
      <c r="J32" s="63">
        <f>I32/G32-1</f>
        <v>-0.07173601147776187</v>
      </c>
      <c r="K32" s="113">
        <v>0.1177</v>
      </c>
      <c r="L32" s="78">
        <f>K32/I32-1</f>
        <v>-0.09041731066460579</v>
      </c>
      <c r="M32" s="113">
        <v>0.1187</v>
      </c>
      <c r="N32" s="78">
        <f>M32/K32-1</f>
        <v>0.008496176720475868</v>
      </c>
      <c r="O32" s="113">
        <v>0.115</v>
      </c>
      <c r="P32" s="65">
        <f>O32/M32-1</f>
        <v>-0.031171019376579623</v>
      </c>
      <c r="Q32" s="69"/>
      <c r="R32" s="61"/>
      <c r="S32" s="43"/>
    </row>
    <row r="33" spans="1:19" ht="12" customHeight="1">
      <c r="A33" s="43"/>
      <c r="B33" s="57"/>
      <c r="C33" s="62" t="s">
        <v>172</v>
      </c>
      <c r="D33" s="197"/>
      <c r="E33" s="113">
        <v>0.1341</v>
      </c>
      <c r="F33" s="78">
        <v>-0.1348387096774194</v>
      </c>
      <c r="G33" s="75">
        <v>0.1341</v>
      </c>
      <c r="H33" s="78"/>
      <c r="I33" s="113">
        <v>0.1245</v>
      </c>
      <c r="J33" s="63">
        <f>I33/G33-1</f>
        <v>-0.07158836689038028</v>
      </c>
      <c r="K33" s="113">
        <v>0.1177</v>
      </c>
      <c r="L33" s="78">
        <f>K33/I33-1</f>
        <v>-0.05461847389558239</v>
      </c>
      <c r="M33" s="113">
        <v>0.1187</v>
      </c>
      <c r="N33" s="78">
        <f>M33/K33-1</f>
        <v>0.008496176720475868</v>
      </c>
      <c r="O33" s="113">
        <v>0.115</v>
      </c>
      <c r="P33" s="65">
        <f>O33/M33-1</f>
        <v>-0.031171019376579623</v>
      </c>
      <c r="Q33" s="69"/>
      <c r="R33" s="57"/>
      <c r="S33" s="43"/>
    </row>
    <row r="34" spans="1:19" ht="12" customHeight="1">
      <c r="A34" s="43"/>
      <c r="B34" s="57"/>
      <c r="C34" s="62" t="s">
        <v>173</v>
      </c>
      <c r="D34" s="197"/>
      <c r="E34" s="113">
        <v>0.1279</v>
      </c>
      <c r="F34" s="63">
        <v>-0.13872053872053858</v>
      </c>
      <c r="G34" s="75">
        <v>0.1279</v>
      </c>
      <c r="H34" s="63"/>
      <c r="I34" s="113">
        <v>0.1184</v>
      </c>
      <c r="J34" s="63">
        <f>I34/G34-1</f>
        <v>-0.07427677873338556</v>
      </c>
      <c r="K34" s="113">
        <v>0.1177</v>
      </c>
      <c r="L34" s="78">
        <f>K34/I34-1</f>
        <v>-0.005912162162162171</v>
      </c>
      <c r="M34" s="113">
        <v>0.1187</v>
      </c>
      <c r="N34" s="78">
        <f>M34/K34-1</f>
        <v>0.008496176720475868</v>
      </c>
      <c r="O34" s="113">
        <v>0.115</v>
      </c>
      <c r="P34" s="65">
        <f>O34/M34-1</f>
        <v>-0.031171019376579623</v>
      </c>
      <c r="Q34" s="69"/>
      <c r="R34" s="57"/>
      <c r="S34" s="43"/>
    </row>
    <row r="35" spans="1:19" ht="12" customHeight="1">
      <c r="A35" s="43"/>
      <c r="B35" s="57"/>
      <c r="C35" s="74"/>
      <c r="D35" s="74"/>
      <c r="E35" s="67"/>
      <c r="F35" s="67"/>
      <c r="G35" s="67"/>
      <c r="H35" s="67"/>
      <c r="I35" s="67"/>
      <c r="J35" s="72"/>
      <c r="K35" s="72"/>
      <c r="L35" s="72"/>
      <c r="M35" s="72"/>
      <c r="N35" s="72"/>
      <c r="O35" s="72"/>
      <c r="P35" s="72"/>
      <c r="Q35" s="72"/>
      <c r="R35" s="57"/>
      <c r="S35" s="43"/>
    </row>
    <row r="36" spans="1:19" ht="12" customHeight="1">
      <c r="A36" s="43"/>
      <c r="B36" s="61"/>
      <c r="C36" s="58" t="s">
        <v>174</v>
      </c>
      <c r="D36" s="58"/>
      <c r="E36" s="79"/>
      <c r="F36" s="79"/>
      <c r="G36" s="79"/>
      <c r="H36" s="79"/>
      <c r="I36" s="59" t="s">
        <v>152</v>
      </c>
      <c r="J36" s="80"/>
      <c r="K36" s="60" t="s">
        <v>153</v>
      </c>
      <c r="L36" s="80"/>
      <c r="M36" s="60" t="s">
        <v>152</v>
      </c>
      <c r="N36" s="80"/>
      <c r="O36" s="60"/>
      <c r="P36" s="80"/>
      <c r="Q36" s="80"/>
      <c r="R36" s="61"/>
      <c r="S36" s="43"/>
    </row>
    <row r="37" spans="1:19" ht="12" customHeight="1">
      <c r="A37" s="43"/>
      <c r="B37" s="61"/>
      <c r="C37" s="81" t="s">
        <v>163</v>
      </c>
      <c r="D37" s="200"/>
      <c r="E37" s="75">
        <v>0.087</v>
      </c>
      <c r="F37" s="63"/>
      <c r="G37" s="75">
        <v>0.087</v>
      </c>
      <c r="H37" s="63"/>
      <c r="I37" s="113">
        <v>0.088</v>
      </c>
      <c r="J37" s="63">
        <v>0.011494252873563315</v>
      </c>
      <c r="K37" s="113">
        <v>0.0894</v>
      </c>
      <c r="L37" s="78">
        <f>K37/I37-1</f>
        <v>0.015909090909090873</v>
      </c>
      <c r="M37" s="113">
        <v>0.0919</v>
      </c>
      <c r="N37" s="78">
        <f>M37/K37-1</f>
        <v>0.027964205816554788</v>
      </c>
      <c r="O37" s="75">
        <v>0.0919</v>
      </c>
      <c r="P37" s="65"/>
      <c r="Q37" s="69"/>
      <c r="R37" s="61"/>
      <c r="S37" s="43"/>
    </row>
    <row r="38" spans="1:19" ht="12" customHeight="1">
      <c r="A38" s="43"/>
      <c r="B38" s="52"/>
      <c r="C38" s="62" t="s">
        <v>175</v>
      </c>
      <c r="D38" s="197"/>
      <c r="E38" s="75">
        <v>0.0626</v>
      </c>
      <c r="F38" s="63"/>
      <c r="G38" s="75">
        <v>0.0626</v>
      </c>
      <c r="H38" s="63"/>
      <c r="I38" s="113">
        <v>0.0633</v>
      </c>
      <c r="J38" s="63">
        <v>0.011182108626198062</v>
      </c>
      <c r="K38" s="113">
        <v>0.0643</v>
      </c>
      <c r="L38" s="78">
        <f>K38/I38-1</f>
        <v>0.01579778830963674</v>
      </c>
      <c r="M38" s="113">
        <v>0.0661</v>
      </c>
      <c r="N38" s="78">
        <f>M38/K38-1</f>
        <v>0.02799377916018675</v>
      </c>
      <c r="O38" s="75">
        <v>0.0661</v>
      </c>
      <c r="P38" s="65"/>
      <c r="Q38" s="69"/>
      <c r="R38" s="52"/>
      <c r="S38" s="43"/>
    </row>
    <row r="39" spans="1:19" ht="12" customHeight="1">
      <c r="A39" s="43"/>
      <c r="B39" s="52"/>
      <c r="C39" s="62" t="s">
        <v>176</v>
      </c>
      <c r="D39" s="197"/>
      <c r="E39" s="75">
        <v>0.0602</v>
      </c>
      <c r="F39" s="63"/>
      <c r="G39" s="75">
        <v>0.0602</v>
      </c>
      <c r="H39" s="63"/>
      <c r="I39" s="113">
        <v>0.0609</v>
      </c>
      <c r="J39" s="63">
        <v>0.011627906976744207</v>
      </c>
      <c r="K39" s="113">
        <v>0.0619</v>
      </c>
      <c r="L39" s="78">
        <f>K39/I39-1</f>
        <v>0.016420361247947435</v>
      </c>
      <c r="M39" s="113">
        <v>0.0636</v>
      </c>
      <c r="N39" s="78">
        <f>M39/K39-1</f>
        <v>0.027463651050080973</v>
      </c>
      <c r="O39" s="75">
        <v>0.0636</v>
      </c>
      <c r="P39" s="65"/>
      <c r="Q39" s="69"/>
      <c r="R39" s="52"/>
      <c r="S39" s="43"/>
    </row>
    <row r="40" spans="1:19" ht="12" customHeight="1">
      <c r="A40" s="43"/>
      <c r="B40" s="57"/>
      <c r="C40" s="62" t="s">
        <v>177</v>
      </c>
      <c r="D40" s="197"/>
      <c r="E40" s="75">
        <v>0.0695</v>
      </c>
      <c r="F40" s="63"/>
      <c r="G40" s="75">
        <v>0.0695</v>
      </c>
      <c r="H40" s="63"/>
      <c r="I40" s="113">
        <v>0.0703</v>
      </c>
      <c r="J40" s="63">
        <v>0.011510791366906359</v>
      </c>
      <c r="K40" s="113">
        <v>0.0714</v>
      </c>
      <c r="L40" s="78">
        <f>K40/I40-1</f>
        <v>0.015647226173542084</v>
      </c>
      <c r="M40" s="113">
        <v>0.0734</v>
      </c>
      <c r="N40" s="78">
        <f>M40/K40-1</f>
        <v>0.02801120448179284</v>
      </c>
      <c r="O40" s="75">
        <v>0.0734</v>
      </c>
      <c r="P40" s="65"/>
      <c r="Q40" s="69"/>
      <c r="R40" s="57"/>
      <c r="S40" s="43"/>
    </row>
    <row r="41" spans="1:19" ht="12" customHeight="1">
      <c r="A41" s="43"/>
      <c r="B41" s="57"/>
      <c r="C41" s="62" t="s">
        <v>178</v>
      </c>
      <c r="D41" s="197"/>
      <c r="E41" s="75">
        <v>0.0626</v>
      </c>
      <c r="F41" s="63"/>
      <c r="G41" s="75">
        <v>0.0626</v>
      </c>
      <c r="H41" s="63"/>
      <c r="I41" s="113">
        <v>0.0633</v>
      </c>
      <c r="J41" s="63">
        <v>0.011182108626198062</v>
      </c>
      <c r="K41" s="113">
        <v>0.0643</v>
      </c>
      <c r="L41" s="78">
        <f>K41/I41-1</f>
        <v>0.01579778830963674</v>
      </c>
      <c r="M41" s="113">
        <v>0.0661</v>
      </c>
      <c r="N41" s="78">
        <f>M41/K41-1</f>
        <v>0.02799377916018675</v>
      </c>
      <c r="O41" s="75">
        <v>0.0661</v>
      </c>
      <c r="P41" s="65"/>
      <c r="Q41" s="69"/>
      <c r="R41" s="57"/>
      <c r="S41" s="43"/>
    </row>
    <row r="42" spans="1:19" ht="12" customHeight="1">
      <c r="A42" s="43"/>
      <c r="B42" s="52"/>
      <c r="C42" s="62"/>
      <c r="D42" s="62"/>
      <c r="E42" s="67"/>
      <c r="F42" s="67"/>
      <c r="G42" s="67"/>
      <c r="H42" s="67"/>
      <c r="I42" s="67"/>
      <c r="J42" s="72"/>
      <c r="K42" s="72"/>
      <c r="L42" s="72"/>
      <c r="M42" s="72"/>
      <c r="N42" s="72"/>
      <c r="O42" s="72"/>
      <c r="P42" s="72"/>
      <c r="Q42" s="72"/>
      <c r="R42" s="52"/>
      <c r="S42" s="43"/>
    </row>
    <row r="43" spans="1:19" ht="12" customHeight="1">
      <c r="A43" s="43"/>
      <c r="B43" s="52"/>
      <c r="C43" s="58" t="s">
        <v>179</v>
      </c>
      <c r="D43" s="58"/>
      <c r="E43" s="59"/>
      <c r="F43" s="79"/>
      <c r="G43" s="59" t="s">
        <v>153</v>
      </c>
      <c r="H43" s="79"/>
      <c r="I43" s="59" t="s">
        <v>180</v>
      </c>
      <c r="J43" s="82"/>
      <c r="K43" s="73" t="s">
        <v>152</v>
      </c>
      <c r="L43" s="82"/>
      <c r="M43" s="73" t="s">
        <v>153</v>
      </c>
      <c r="N43" s="82"/>
      <c r="O43" s="73" t="s">
        <v>180</v>
      </c>
      <c r="P43" s="82"/>
      <c r="Q43" s="82"/>
      <c r="R43" s="52"/>
      <c r="S43" s="43"/>
    </row>
    <row r="44" spans="1:19" ht="12" customHeight="1">
      <c r="A44" s="43"/>
      <c r="B44" s="52"/>
      <c r="C44" s="62" t="s">
        <v>181</v>
      </c>
      <c r="D44" s="197"/>
      <c r="E44" s="64">
        <v>1.91</v>
      </c>
      <c r="F44" s="83"/>
      <c r="G44" s="111">
        <v>0.74</v>
      </c>
      <c r="H44" s="63">
        <f>G44/E44-1</f>
        <v>-0.6125654450261779</v>
      </c>
      <c r="I44" s="111">
        <v>0.37</v>
      </c>
      <c r="J44" s="63">
        <f>I44/G44-1</f>
        <v>-0.5</v>
      </c>
      <c r="K44" s="111">
        <v>0.19</v>
      </c>
      <c r="L44" s="118">
        <f>K44/I44-1</f>
        <v>-0.4864864864864865</v>
      </c>
      <c r="M44" s="111">
        <v>0.1</v>
      </c>
      <c r="N44" s="78">
        <f>M44/K44-1</f>
        <v>-0.4736842105263158</v>
      </c>
      <c r="O44" s="64">
        <v>0.1</v>
      </c>
      <c r="P44" s="84"/>
      <c r="Q44" s="941"/>
      <c r="R44" s="52"/>
      <c r="S44" s="43"/>
    </row>
    <row r="45" spans="1:19" ht="12" customHeight="1">
      <c r="A45" s="43"/>
      <c r="B45" s="52"/>
      <c r="C45" s="62" t="s">
        <v>182</v>
      </c>
      <c r="D45" s="197"/>
      <c r="E45" s="64">
        <v>9.59</v>
      </c>
      <c r="F45" s="83"/>
      <c r="G45" s="111">
        <v>8.35</v>
      </c>
      <c r="H45" s="63">
        <f>G45/E45-1</f>
        <v>-0.1293013555787279</v>
      </c>
      <c r="I45" s="111">
        <v>8</v>
      </c>
      <c r="J45" s="63">
        <f>I45/G45-1</f>
        <v>-0.041916167664670656</v>
      </c>
      <c r="K45" s="111">
        <v>7.83</v>
      </c>
      <c r="L45" s="118">
        <f>K45/I45-1</f>
        <v>-0.02124999999999999</v>
      </c>
      <c r="M45" s="111">
        <v>6.52</v>
      </c>
      <c r="N45" s="78">
        <f>M45/K45-1</f>
        <v>-0.16730523627075355</v>
      </c>
      <c r="O45" s="64">
        <v>6.52</v>
      </c>
      <c r="P45" s="65"/>
      <c r="Q45" s="941"/>
      <c r="R45" s="52"/>
      <c r="S45" s="43"/>
    </row>
    <row r="46" spans="1:19" ht="12" customHeight="1">
      <c r="A46" s="43"/>
      <c r="B46" s="61"/>
      <c r="C46" s="74"/>
      <c r="D46" s="74"/>
      <c r="E46" s="85"/>
      <c r="F46" s="85"/>
      <c r="G46" s="85"/>
      <c r="H46" s="85"/>
      <c r="I46" s="85"/>
      <c r="J46" s="86"/>
      <c r="K46" s="86"/>
      <c r="L46" s="86"/>
      <c r="M46" s="86"/>
      <c r="N46" s="86"/>
      <c r="O46" s="86"/>
      <c r="P46" s="86"/>
      <c r="Q46" s="86"/>
      <c r="R46" s="61"/>
      <c r="S46" s="43"/>
    </row>
    <row r="47" spans="1:19" ht="12" customHeight="1">
      <c r="A47" s="43"/>
      <c r="B47" s="52"/>
      <c r="C47" s="58" t="s">
        <v>183</v>
      </c>
      <c r="D47" s="58"/>
      <c r="E47" s="87"/>
      <c r="F47" s="88"/>
      <c r="G47" s="87"/>
      <c r="H47" s="88"/>
      <c r="I47" s="87"/>
      <c r="J47" s="89"/>
      <c r="K47" s="89"/>
      <c r="L47" s="89"/>
      <c r="M47" s="73" t="s">
        <v>153</v>
      </c>
      <c r="N47" s="89"/>
      <c r="O47" s="59" t="s">
        <v>180</v>
      </c>
      <c r="P47" s="89"/>
      <c r="Q47" s="89"/>
      <c r="R47" s="52"/>
      <c r="S47" s="43"/>
    </row>
    <row r="48" spans="1:19" ht="12" customHeight="1">
      <c r="A48" s="43"/>
      <c r="B48" s="57"/>
      <c r="C48" s="62" t="s">
        <v>184</v>
      </c>
      <c r="D48" s="197"/>
      <c r="E48" s="90">
        <v>0.00706666666</v>
      </c>
      <c r="F48" s="63"/>
      <c r="G48" s="90">
        <v>0.00706666666</v>
      </c>
      <c r="H48" s="63"/>
      <c r="I48" s="90">
        <v>0.00706666666</v>
      </c>
      <c r="J48" s="63"/>
      <c r="K48" s="90">
        <v>0.00706666666</v>
      </c>
      <c r="L48" s="78"/>
      <c r="M48" s="113">
        <v>0.005</v>
      </c>
      <c r="N48" s="63">
        <f>M48/K48-1</f>
        <v>-0.2924528295211819</v>
      </c>
      <c r="O48" s="113">
        <v>0.0052</v>
      </c>
      <c r="P48" s="65">
        <f>O48/M48-1</f>
        <v>0.040000000000000036</v>
      </c>
      <c r="Q48" s="69"/>
      <c r="R48" s="57"/>
      <c r="S48" s="43"/>
    </row>
    <row r="49" spans="1:19" ht="12" customHeight="1">
      <c r="A49" s="43"/>
      <c r="B49" s="57"/>
      <c r="C49" s="62" t="s">
        <v>185</v>
      </c>
      <c r="D49" s="197"/>
      <c r="E49" s="90">
        <v>0.009</v>
      </c>
      <c r="F49" s="63"/>
      <c r="G49" s="90">
        <v>0.009</v>
      </c>
      <c r="H49" s="63"/>
      <c r="I49" s="90">
        <v>0.009</v>
      </c>
      <c r="J49" s="63"/>
      <c r="K49" s="90">
        <v>0.009</v>
      </c>
      <c r="L49" s="78"/>
      <c r="M49" s="113">
        <v>0.0069</v>
      </c>
      <c r="N49" s="63">
        <f>M49/K49-1</f>
        <v>-0.23333333333333328</v>
      </c>
      <c r="O49" s="113">
        <v>0.0071</v>
      </c>
      <c r="P49" s="65">
        <f>O49/M49-1</f>
        <v>0.02898550724637694</v>
      </c>
      <c r="Q49" s="69"/>
      <c r="R49" s="57"/>
      <c r="S49" s="43"/>
    </row>
    <row r="50" spans="1:19" ht="12" customHeight="1">
      <c r="A50" s="43"/>
      <c r="B50" s="57"/>
      <c r="C50" s="62" t="s">
        <v>186</v>
      </c>
      <c r="D50" s="197"/>
      <c r="E50" s="75">
        <v>0.0115</v>
      </c>
      <c r="F50" s="63"/>
      <c r="G50" s="90">
        <v>0.0115</v>
      </c>
      <c r="H50" s="75"/>
      <c r="I50" s="75">
        <v>0.0115</v>
      </c>
      <c r="J50" s="75"/>
      <c r="K50" s="75">
        <v>0.0115</v>
      </c>
      <c r="L50" s="75"/>
      <c r="M50" s="75">
        <v>0.0115</v>
      </c>
      <c r="N50" s="75"/>
      <c r="O50" s="75">
        <v>0.0115</v>
      </c>
      <c r="P50" s="75"/>
      <c r="Q50" s="69"/>
      <c r="R50" s="57"/>
      <c r="S50" s="43"/>
    </row>
    <row r="51" spans="1:19" ht="12" customHeight="1">
      <c r="A51" s="43"/>
      <c r="B51" s="61"/>
      <c r="C51" s="74"/>
      <c r="D51" s="74"/>
      <c r="E51" s="79"/>
      <c r="F51" s="79"/>
      <c r="G51" s="79"/>
      <c r="H51" s="79"/>
      <c r="I51" s="79"/>
      <c r="J51" s="77"/>
      <c r="K51" s="77"/>
      <c r="L51" s="77"/>
      <c r="M51" s="73" t="s">
        <v>153</v>
      </c>
      <c r="N51" s="77"/>
      <c r="O51" s="59" t="s">
        <v>180</v>
      </c>
      <c r="P51" s="77"/>
      <c r="Q51" s="77"/>
      <c r="R51" s="61"/>
      <c r="S51" s="43"/>
    </row>
    <row r="52" spans="1:19" ht="12" customHeight="1">
      <c r="A52" s="43"/>
      <c r="B52" s="61"/>
      <c r="C52" s="62" t="s">
        <v>187</v>
      </c>
      <c r="D52" s="197"/>
      <c r="E52" s="90">
        <v>0.007</v>
      </c>
      <c r="F52" s="63"/>
      <c r="G52" s="90">
        <v>0.007</v>
      </c>
      <c r="H52" s="63"/>
      <c r="I52" s="90">
        <v>0.007</v>
      </c>
      <c r="J52" s="63"/>
      <c r="K52" s="90">
        <v>0.007</v>
      </c>
      <c r="L52" s="78"/>
      <c r="M52" s="204">
        <v>0.005</v>
      </c>
      <c r="N52" s="78">
        <f>M52/K52-1</f>
        <v>-0.2857142857142857</v>
      </c>
      <c r="O52" s="113">
        <v>0.0052</v>
      </c>
      <c r="P52" s="65">
        <f>O52/M52-1</f>
        <v>0.040000000000000036</v>
      </c>
      <c r="Q52" s="69"/>
      <c r="R52" s="61"/>
      <c r="S52" s="43"/>
    </row>
    <row r="53" spans="1:19" ht="12" customHeight="1">
      <c r="A53" s="43"/>
      <c r="B53" s="61"/>
      <c r="C53" s="62" t="s">
        <v>188</v>
      </c>
      <c r="D53" s="197"/>
      <c r="E53" s="90">
        <v>0.0106</v>
      </c>
      <c r="F53" s="63"/>
      <c r="G53" s="90">
        <v>0.0106</v>
      </c>
      <c r="H53" s="63"/>
      <c r="I53" s="90">
        <v>0.0106</v>
      </c>
      <c r="J53" s="63"/>
      <c r="K53" s="90">
        <v>0.0106</v>
      </c>
      <c r="L53" s="78"/>
      <c r="M53" s="204">
        <v>0.007</v>
      </c>
      <c r="N53" s="78">
        <f>M53/K53-1</f>
        <v>-0.339622641509434</v>
      </c>
      <c r="O53" s="113">
        <v>0.0073</v>
      </c>
      <c r="P53" s="65">
        <v>0.02801120448179284</v>
      </c>
      <c r="Q53" s="69"/>
      <c r="R53" s="61"/>
      <c r="S53" s="43"/>
    </row>
    <row r="54" spans="1:19" ht="12" customHeight="1">
      <c r="A54" s="43"/>
      <c r="B54" s="61"/>
      <c r="C54" s="62" t="s">
        <v>189</v>
      </c>
      <c r="D54" s="197"/>
      <c r="E54" s="90">
        <v>0.015</v>
      </c>
      <c r="F54" s="63"/>
      <c r="G54" s="90">
        <v>0.015</v>
      </c>
      <c r="H54" s="63"/>
      <c r="I54" s="90">
        <v>0.015</v>
      </c>
      <c r="J54" s="63"/>
      <c r="K54" s="90">
        <v>0.015</v>
      </c>
      <c r="L54" s="78"/>
      <c r="M54" s="90">
        <v>0.015</v>
      </c>
      <c r="N54" s="78"/>
      <c r="O54" s="90">
        <v>0.015</v>
      </c>
      <c r="P54" s="65"/>
      <c r="Q54" s="69"/>
      <c r="R54" s="61"/>
      <c r="S54" s="43"/>
    </row>
    <row r="55" spans="1:19" ht="12" customHeight="1">
      <c r="A55" s="43"/>
      <c r="B55" s="61"/>
      <c r="C55" s="62"/>
      <c r="D55" s="62"/>
      <c r="E55" s="91"/>
      <c r="F55" s="91"/>
      <c r="G55" s="91"/>
      <c r="H55" s="91"/>
      <c r="I55" s="91"/>
      <c r="J55" s="69"/>
      <c r="K55" s="69"/>
      <c r="L55" s="69"/>
      <c r="M55" s="69"/>
      <c r="N55" s="69"/>
      <c r="O55" s="69"/>
      <c r="P55" s="69"/>
      <c r="Q55" s="69"/>
      <c r="R55" s="61"/>
      <c r="S55" s="43"/>
    </row>
    <row r="56" spans="1:19" ht="12" customHeight="1">
      <c r="A56" s="43"/>
      <c r="B56" s="52"/>
      <c r="C56" s="58" t="s">
        <v>190</v>
      </c>
      <c r="D56" s="58"/>
      <c r="E56" s="88"/>
      <c r="F56" s="79"/>
      <c r="G56" s="88"/>
      <c r="H56" s="79"/>
      <c r="I56" s="88"/>
      <c r="J56" s="82"/>
      <c r="K56" s="82"/>
      <c r="L56" s="82"/>
      <c r="M56" s="82"/>
      <c r="N56" s="82"/>
      <c r="O56" s="82"/>
      <c r="P56" s="82"/>
      <c r="Q56" s="82"/>
      <c r="R56" s="52"/>
      <c r="S56" s="43"/>
    </row>
    <row r="57" spans="1:19" ht="12" customHeight="1">
      <c r="A57" s="43"/>
      <c r="B57" s="52"/>
      <c r="C57" s="58" t="s">
        <v>191</v>
      </c>
      <c r="D57" s="58"/>
      <c r="E57" s="88"/>
      <c r="F57" s="79"/>
      <c r="G57" s="88"/>
      <c r="H57" s="79"/>
      <c r="I57" s="88"/>
      <c r="J57" s="82"/>
      <c r="K57" s="82"/>
      <c r="L57" s="82"/>
      <c r="M57" s="82"/>
      <c r="N57" s="82"/>
      <c r="O57" s="82"/>
      <c r="P57" s="82"/>
      <c r="Q57" s="82"/>
      <c r="R57" s="52"/>
      <c r="S57" s="43"/>
    </row>
    <row r="58" spans="1:19" ht="12" customHeight="1">
      <c r="A58" s="43"/>
      <c r="B58" s="52"/>
      <c r="C58" s="62" t="s">
        <v>192</v>
      </c>
      <c r="D58" s="197"/>
      <c r="E58" s="64">
        <v>22.65</v>
      </c>
      <c r="F58" s="93"/>
      <c r="G58" s="64">
        <v>22.65</v>
      </c>
      <c r="H58" s="93"/>
      <c r="I58" s="64">
        <v>22.65</v>
      </c>
      <c r="J58" s="63"/>
      <c r="K58" s="64">
        <v>22.65</v>
      </c>
      <c r="L58" s="63"/>
      <c r="M58" s="64">
        <v>22.65</v>
      </c>
      <c r="N58" s="63"/>
      <c r="O58" s="64">
        <v>22.65</v>
      </c>
      <c r="P58" s="94"/>
      <c r="Q58" s="66"/>
      <c r="R58" s="52"/>
      <c r="S58" s="43"/>
    </row>
    <row r="59" spans="1:19" ht="12" customHeight="1">
      <c r="A59" s="43"/>
      <c r="B59" s="52"/>
      <c r="C59" s="62" t="s">
        <v>193</v>
      </c>
      <c r="D59" s="197"/>
      <c r="E59" s="64">
        <v>29.33</v>
      </c>
      <c r="F59" s="93"/>
      <c r="G59" s="64">
        <v>29.33</v>
      </c>
      <c r="H59" s="93"/>
      <c r="I59" s="64">
        <v>29.33</v>
      </c>
      <c r="J59" s="63"/>
      <c r="K59" s="64">
        <v>29.33</v>
      </c>
      <c r="L59" s="119"/>
      <c r="M59" s="64">
        <v>29.33</v>
      </c>
      <c r="N59" s="119"/>
      <c r="O59" s="64">
        <v>29.33</v>
      </c>
      <c r="P59" s="95"/>
      <c r="Q59" s="66"/>
      <c r="R59" s="52"/>
      <c r="S59" s="43"/>
    </row>
    <row r="60" spans="1:19" ht="12" customHeight="1">
      <c r="A60" s="43"/>
      <c r="B60" s="52"/>
      <c r="C60" s="62" t="s">
        <v>194</v>
      </c>
      <c r="D60" s="197"/>
      <c r="E60" s="64">
        <v>46.18</v>
      </c>
      <c r="F60" s="63"/>
      <c r="G60" s="64">
        <v>46.18</v>
      </c>
      <c r="H60" s="63"/>
      <c r="I60" s="64">
        <v>46.18</v>
      </c>
      <c r="J60" s="63"/>
      <c r="K60" s="64">
        <v>46.18</v>
      </c>
      <c r="L60" s="120"/>
      <c r="M60" s="64">
        <v>46.18</v>
      </c>
      <c r="N60" s="120"/>
      <c r="O60" s="64">
        <v>46.18</v>
      </c>
      <c r="P60" s="96"/>
      <c r="Q60" s="66"/>
      <c r="R60" s="52"/>
      <c r="S60" s="43"/>
    </row>
    <row r="61" spans="1:19" ht="12" customHeight="1">
      <c r="A61" s="43"/>
      <c r="B61" s="52"/>
      <c r="C61" s="62" t="s">
        <v>195</v>
      </c>
      <c r="D61" s="197"/>
      <c r="E61" s="97">
        <v>67.18</v>
      </c>
      <c r="F61" s="63"/>
      <c r="G61" s="97">
        <v>67.18</v>
      </c>
      <c r="H61" s="63"/>
      <c r="I61" s="97">
        <v>67.18</v>
      </c>
      <c r="J61" s="63"/>
      <c r="K61" s="64">
        <v>67.18</v>
      </c>
      <c r="L61" s="78"/>
      <c r="M61" s="64">
        <v>67.18</v>
      </c>
      <c r="N61" s="78"/>
      <c r="O61" s="64">
        <v>67.18</v>
      </c>
      <c r="P61" s="65"/>
      <c r="Q61" s="69"/>
      <c r="R61" s="52"/>
      <c r="S61" s="43"/>
    </row>
    <row r="62" spans="1:19" ht="12" customHeight="1">
      <c r="A62" s="43"/>
      <c r="B62" s="52"/>
      <c r="C62" s="58" t="s">
        <v>196</v>
      </c>
      <c r="D62" s="58"/>
      <c r="E62" s="88"/>
      <c r="F62" s="79"/>
      <c r="G62" s="88"/>
      <c r="H62" s="79"/>
      <c r="I62" s="88"/>
      <c r="J62" s="82"/>
      <c r="K62" s="88" t="s">
        <v>152</v>
      </c>
      <c r="L62" s="82"/>
      <c r="M62" s="88"/>
      <c r="N62" s="82"/>
      <c r="O62" s="88"/>
      <c r="P62" s="82"/>
      <c r="Q62" s="82"/>
      <c r="R62" s="52"/>
      <c r="S62" s="43"/>
    </row>
    <row r="63" spans="1:21" ht="12" customHeight="1">
      <c r="A63" s="43"/>
      <c r="B63" s="52"/>
      <c r="C63" s="62" t="s">
        <v>423</v>
      </c>
      <c r="D63" s="197"/>
      <c r="E63" s="64"/>
      <c r="F63" s="93"/>
      <c r="G63" s="64"/>
      <c r="H63" s="93"/>
      <c r="I63" s="64"/>
      <c r="J63" s="63"/>
      <c r="K63" s="111">
        <v>21.01</v>
      </c>
      <c r="L63" s="63"/>
      <c r="M63" s="64">
        <v>21.01</v>
      </c>
      <c r="N63" s="63"/>
      <c r="O63" s="64">
        <v>21.01</v>
      </c>
      <c r="P63" s="94"/>
      <c r="Q63" s="66"/>
      <c r="R63" s="52"/>
      <c r="S63" s="43"/>
      <c r="U63" s="98"/>
    </row>
    <row r="64" spans="1:19" ht="12" customHeight="1">
      <c r="A64" s="43"/>
      <c r="B64" s="52"/>
      <c r="C64" s="62" t="s">
        <v>424</v>
      </c>
      <c r="D64" s="197"/>
      <c r="E64" s="64"/>
      <c r="F64" s="93"/>
      <c r="G64" s="64"/>
      <c r="H64" s="93"/>
      <c r="I64" s="64"/>
      <c r="J64" s="63"/>
      <c r="K64" s="111">
        <v>29.41</v>
      </c>
      <c r="L64" s="119"/>
      <c r="M64" s="64">
        <v>29.41</v>
      </c>
      <c r="N64" s="119"/>
      <c r="O64" s="64">
        <v>29.41</v>
      </c>
      <c r="P64" s="95"/>
      <c r="Q64" s="66"/>
      <c r="R64" s="52"/>
      <c r="S64" s="43"/>
    </row>
    <row r="65" spans="1:19" ht="12" customHeight="1">
      <c r="A65" s="43"/>
      <c r="B65" s="52"/>
      <c r="C65" s="62" t="s">
        <v>425</v>
      </c>
      <c r="D65" s="197"/>
      <c r="E65" s="64"/>
      <c r="F65" s="63"/>
      <c r="G65" s="64"/>
      <c r="H65" s="63"/>
      <c r="I65" s="64"/>
      <c r="J65" s="63"/>
      <c r="K65" s="111">
        <v>42.02</v>
      </c>
      <c r="L65" s="78"/>
      <c r="M65" s="64">
        <v>42.02</v>
      </c>
      <c r="N65" s="78"/>
      <c r="O65" s="64">
        <v>42.02</v>
      </c>
      <c r="P65" s="65"/>
      <c r="Q65" s="69"/>
      <c r="R65" s="52"/>
      <c r="S65" s="43"/>
    </row>
    <row r="66" spans="1:19" ht="12" customHeight="1">
      <c r="A66" s="43"/>
      <c r="B66" s="61"/>
      <c r="C66" s="62"/>
      <c r="D66" s="62"/>
      <c r="E66" s="91"/>
      <c r="F66" s="91"/>
      <c r="G66" s="91"/>
      <c r="H66" s="91"/>
      <c r="I66" s="91"/>
      <c r="J66" s="69"/>
      <c r="K66" s="69"/>
      <c r="L66" s="69"/>
      <c r="M66" s="69"/>
      <c r="N66" s="69"/>
      <c r="O66" s="69"/>
      <c r="P66" s="69"/>
      <c r="Q66" s="69"/>
      <c r="R66" s="61"/>
      <c r="S66" s="43"/>
    </row>
    <row r="67" spans="1:19" ht="12" customHeight="1">
      <c r="A67" s="43"/>
      <c r="B67" s="52"/>
      <c r="C67" s="58" t="s">
        <v>197</v>
      </c>
      <c r="D67" s="58"/>
      <c r="F67" s="99"/>
      <c r="H67" s="99"/>
      <c r="J67" s="82"/>
      <c r="K67" s="82"/>
      <c r="L67" s="82"/>
      <c r="M67" s="82"/>
      <c r="N67" s="82"/>
      <c r="O67" s="82"/>
      <c r="P67" s="82"/>
      <c r="Q67" s="82"/>
      <c r="R67" s="52"/>
      <c r="S67" s="43"/>
    </row>
    <row r="68" spans="1:19" ht="12" customHeight="1">
      <c r="A68" s="43"/>
      <c r="B68" s="52"/>
      <c r="C68" s="62" t="s">
        <v>198</v>
      </c>
      <c r="D68" s="197"/>
      <c r="E68" s="64">
        <v>16.76</v>
      </c>
      <c r="F68" s="93"/>
      <c r="G68" s="64">
        <v>16.76</v>
      </c>
      <c r="H68" s="93"/>
      <c r="I68" s="64">
        <v>16.76</v>
      </c>
      <c r="J68" s="63"/>
      <c r="K68" s="64">
        <v>16.76</v>
      </c>
      <c r="L68" s="118"/>
      <c r="M68" s="64">
        <v>16.76</v>
      </c>
      <c r="N68" s="118"/>
      <c r="O68" s="64">
        <v>16.76</v>
      </c>
      <c r="P68" s="84"/>
      <c r="Q68" s="941"/>
      <c r="R68" s="52"/>
      <c r="S68" s="43"/>
    </row>
    <row r="69" spans="1:19" ht="12" customHeight="1">
      <c r="A69" s="43"/>
      <c r="B69" s="52"/>
      <c r="C69" s="62" t="s">
        <v>199</v>
      </c>
      <c r="D69" s="197"/>
      <c r="E69" s="64">
        <v>23.487394957983195</v>
      </c>
      <c r="F69" s="63"/>
      <c r="G69" s="64">
        <v>23.487394957983195</v>
      </c>
      <c r="H69" s="63"/>
      <c r="I69" s="64">
        <v>23.487394957983195</v>
      </c>
      <c r="J69" s="63"/>
      <c r="K69" s="64">
        <v>23.487394957983195</v>
      </c>
      <c r="L69" s="78"/>
      <c r="M69" s="64">
        <v>23.487394957983195</v>
      </c>
      <c r="N69" s="78"/>
      <c r="O69" s="64">
        <v>23.487394957983195</v>
      </c>
      <c r="P69" s="65"/>
      <c r="Q69" s="69"/>
      <c r="R69" s="52"/>
      <c r="S69" s="43"/>
    </row>
    <row r="70" spans="1:19" ht="12" customHeight="1">
      <c r="A70" s="43"/>
      <c r="B70" s="52"/>
      <c r="C70" s="62" t="s">
        <v>200</v>
      </c>
      <c r="D70" s="197"/>
      <c r="E70" s="64">
        <v>28.529411764705888</v>
      </c>
      <c r="F70" s="63"/>
      <c r="G70" s="64">
        <v>28.529411764705888</v>
      </c>
      <c r="H70" s="63"/>
      <c r="I70" s="64">
        <v>28.529411764705888</v>
      </c>
      <c r="J70" s="63"/>
      <c r="K70" s="64">
        <v>28.529411764705888</v>
      </c>
      <c r="L70" s="78"/>
      <c r="M70" s="64">
        <v>28.529411764705888</v>
      </c>
      <c r="N70" s="78"/>
      <c r="O70" s="64">
        <v>28.529411764705888</v>
      </c>
      <c r="P70" s="65"/>
      <c r="Q70" s="69"/>
      <c r="R70" s="52"/>
      <c r="S70" s="43"/>
    </row>
    <row r="71" spans="1:19" ht="12" customHeight="1">
      <c r="A71" s="43"/>
      <c r="B71" s="52"/>
      <c r="C71" s="62"/>
      <c r="D71" s="62"/>
      <c r="E71" s="67"/>
      <c r="F71" s="66"/>
      <c r="G71" s="67"/>
      <c r="H71" s="66"/>
      <c r="I71" s="67"/>
      <c r="J71" s="69"/>
      <c r="K71" s="69"/>
      <c r="L71" s="69"/>
      <c r="M71" s="69"/>
      <c r="N71" s="69"/>
      <c r="O71" s="69"/>
      <c r="P71" s="69"/>
      <c r="Q71" s="69"/>
      <c r="R71" s="52"/>
      <c r="S71" s="43"/>
    </row>
    <row r="72" spans="1:19" ht="12" customHeight="1">
      <c r="A72" s="43"/>
      <c r="B72" s="52"/>
      <c r="C72" s="58" t="s">
        <v>201</v>
      </c>
      <c r="D72" s="58"/>
      <c r="E72" s="88"/>
      <c r="F72" s="79"/>
      <c r="G72" s="100"/>
      <c r="H72" s="82"/>
      <c r="I72" s="100"/>
      <c r="J72" s="82"/>
      <c r="K72" s="82"/>
      <c r="L72" s="82"/>
      <c r="M72" s="82"/>
      <c r="N72" s="82"/>
      <c r="O72" s="82"/>
      <c r="P72" s="82"/>
      <c r="Q72" s="82"/>
      <c r="R72" s="52"/>
      <c r="S72" s="43"/>
    </row>
    <row r="73" spans="1:19" ht="12" customHeight="1">
      <c r="A73" s="43"/>
      <c r="B73" s="52"/>
      <c r="C73" s="58" t="s">
        <v>191</v>
      </c>
      <c r="D73" s="58"/>
      <c r="E73" s="88"/>
      <c r="F73" s="79"/>
      <c r="G73" s="100"/>
      <c r="H73" s="82"/>
      <c r="I73" s="100"/>
      <c r="J73" s="82"/>
      <c r="K73" s="82"/>
      <c r="L73" s="82"/>
      <c r="M73" s="82"/>
      <c r="N73" s="82"/>
      <c r="O73" s="82"/>
      <c r="P73" s="82"/>
      <c r="Q73" s="82"/>
      <c r="R73" s="52"/>
      <c r="S73" s="43"/>
    </row>
    <row r="74" spans="1:19" ht="12" customHeight="1">
      <c r="A74" s="43"/>
      <c r="B74" s="52"/>
      <c r="C74" s="62" t="s">
        <v>202</v>
      </c>
      <c r="D74" s="62"/>
      <c r="E74" s="110">
        <v>29.369747899159666</v>
      </c>
      <c r="F74" s="93"/>
      <c r="G74" s="92">
        <v>29.369747899159666</v>
      </c>
      <c r="H74" s="84"/>
      <c r="I74" s="92">
        <v>29.369747899159666</v>
      </c>
      <c r="J74" s="63"/>
      <c r="K74" s="64">
        <v>29.369747899159666</v>
      </c>
      <c r="L74" s="118"/>
      <c r="M74" s="64">
        <v>29.369747899159666</v>
      </c>
      <c r="N74" s="118"/>
      <c r="O74" s="64">
        <v>29.369747899159666</v>
      </c>
      <c r="P74" s="84"/>
      <c r="Q74" s="941"/>
      <c r="R74" s="52"/>
      <c r="S74" s="43"/>
    </row>
    <row r="75" spans="1:19" ht="12" customHeight="1">
      <c r="A75" s="43"/>
      <c r="B75" s="52"/>
      <c r="C75" s="62" t="s">
        <v>203</v>
      </c>
      <c r="D75" s="62"/>
      <c r="E75" s="116">
        <v>36.09</v>
      </c>
      <c r="F75" s="93"/>
      <c r="G75" s="101">
        <v>36.09</v>
      </c>
      <c r="H75" s="84"/>
      <c r="I75" s="92">
        <v>36.09</v>
      </c>
      <c r="J75" s="63"/>
      <c r="K75" s="64">
        <v>36.09</v>
      </c>
      <c r="L75" s="118"/>
      <c r="M75" s="64">
        <v>36.09</v>
      </c>
      <c r="N75" s="118"/>
      <c r="O75" s="64">
        <v>36.09</v>
      </c>
      <c r="P75" s="84"/>
      <c r="Q75" s="941"/>
      <c r="R75" s="52"/>
      <c r="S75" s="43"/>
    </row>
    <row r="76" spans="1:19" ht="12" customHeight="1">
      <c r="A76" s="43"/>
      <c r="B76" s="52"/>
      <c r="C76" s="62" t="s">
        <v>204</v>
      </c>
      <c r="D76" s="62"/>
      <c r="E76" s="110">
        <v>50.378151260504204</v>
      </c>
      <c r="F76" s="93"/>
      <c r="G76" s="92">
        <v>50.378151260504204</v>
      </c>
      <c r="H76" s="65"/>
      <c r="I76" s="92">
        <v>50.378151260504204</v>
      </c>
      <c r="J76" s="63"/>
      <c r="K76" s="64">
        <v>50.378151260504204</v>
      </c>
      <c r="L76" s="78"/>
      <c r="M76" s="64">
        <v>50.378151260504204</v>
      </c>
      <c r="N76" s="78"/>
      <c r="O76" s="64">
        <v>50.378151260504204</v>
      </c>
      <c r="P76" s="65"/>
      <c r="Q76" s="69"/>
      <c r="R76" s="52"/>
      <c r="S76" s="43"/>
    </row>
    <row r="77" spans="1:19" ht="12" customHeight="1">
      <c r="A77" s="43"/>
      <c r="B77" s="52"/>
      <c r="C77" s="62" t="s">
        <v>205</v>
      </c>
      <c r="D77" s="62"/>
      <c r="E77" s="110">
        <v>67.18487394957984</v>
      </c>
      <c r="F77" s="93"/>
      <c r="G77" s="92">
        <v>67.18487394957984</v>
      </c>
      <c r="H77" s="65"/>
      <c r="I77" s="92">
        <v>67.18487394957984</v>
      </c>
      <c r="J77" s="63"/>
      <c r="K77" s="64">
        <v>67.18487394957984</v>
      </c>
      <c r="L77" s="78"/>
      <c r="M77" s="64">
        <v>67.18487394957984</v>
      </c>
      <c r="N77" s="78"/>
      <c r="O77" s="64">
        <v>67.18487394957984</v>
      </c>
      <c r="P77" s="65"/>
      <c r="Q77" s="69"/>
      <c r="R77" s="52"/>
      <c r="S77" s="43"/>
    </row>
    <row r="78" spans="1:19" ht="12" customHeight="1">
      <c r="A78" s="43"/>
      <c r="B78" s="52"/>
      <c r="C78" s="58" t="s">
        <v>482</v>
      </c>
      <c r="D78" s="58"/>
      <c r="E78" s="88"/>
      <c r="F78" s="79"/>
      <c r="G78" s="100"/>
      <c r="H78" s="82"/>
      <c r="I78" s="100"/>
      <c r="J78" s="82"/>
      <c r="K78" s="88" t="s">
        <v>152</v>
      </c>
      <c r="L78" s="82"/>
      <c r="M78" s="88"/>
      <c r="N78" s="82"/>
      <c r="O78" s="88"/>
      <c r="P78" s="82"/>
      <c r="Q78" s="82"/>
      <c r="R78" s="52"/>
      <c r="S78" s="43"/>
    </row>
    <row r="79" spans="1:19" ht="12" customHeight="1">
      <c r="A79" s="43"/>
      <c r="B79" s="52"/>
      <c r="C79" s="62" t="s">
        <v>426</v>
      </c>
      <c r="D79" s="62"/>
      <c r="E79" s="92"/>
      <c r="F79" s="93"/>
      <c r="G79" s="92"/>
      <c r="H79" s="84"/>
      <c r="I79" s="92"/>
      <c r="J79" s="63"/>
      <c r="K79" s="111">
        <v>29.41</v>
      </c>
      <c r="L79" s="118"/>
      <c r="M79" s="64">
        <v>29.41</v>
      </c>
      <c r="N79" s="118"/>
      <c r="O79" s="64">
        <v>29.41</v>
      </c>
      <c r="P79" s="84"/>
      <c r="Q79" s="941"/>
      <c r="R79" s="52"/>
      <c r="S79" s="43"/>
    </row>
    <row r="80" spans="1:19" ht="12" customHeight="1">
      <c r="A80" s="43"/>
      <c r="B80" s="52"/>
      <c r="C80" s="62" t="s">
        <v>427</v>
      </c>
      <c r="D80" s="62"/>
      <c r="E80" s="101"/>
      <c r="F80" s="93"/>
      <c r="G80" s="101"/>
      <c r="H80" s="84"/>
      <c r="I80" s="92"/>
      <c r="J80" s="63"/>
      <c r="K80" s="111">
        <v>42.02</v>
      </c>
      <c r="L80" s="118"/>
      <c r="M80" s="64">
        <v>42.02</v>
      </c>
      <c r="N80" s="118"/>
      <c r="O80" s="64">
        <v>42.02</v>
      </c>
      <c r="P80" s="84"/>
      <c r="Q80" s="941"/>
      <c r="R80" s="52"/>
      <c r="S80" s="43"/>
    </row>
    <row r="81" spans="1:19" ht="12" customHeight="1">
      <c r="A81" s="43"/>
      <c r="B81" s="52"/>
      <c r="C81" s="62" t="s">
        <v>428</v>
      </c>
      <c r="D81" s="62"/>
      <c r="E81" s="92"/>
      <c r="F81" s="93"/>
      <c r="G81" s="92"/>
      <c r="H81" s="65"/>
      <c r="I81" s="92"/>
      <c r="J81" s="63"/>
      <c r="K81" s="111">
        <v>54.62</v>
      </c>
      <c r="L81" s="78"/>
      <c r="M81" s="64">
        <v>54.62</v>
      </c>
      <c r="N81" s="78"/>
      <c r="O81" s="64">
        <v>54.62</v>
      </c>
      <c r="P81" s="65"/>
      <c r="Q81" s="69"/>
      <c r="R81" s="52"/>
      <c r="S81" s="43"/>
    </row>
    <row r="82" spans="1:19" ht="12" customHeight="1">
      <c r="A82" s="43"/>
      <c r="B82" s="52"/>
      <c r="C82" s="58" t="s">
        <v>483</v>
      </c>
      <c r="D82" s="58"/>
      <c r="E82" s="88"/>
      <c r="F82" s="79"/>
      <c r="G82" s="100"/>
      <c r="H82" s="82"/>
      <c r="I82" s="100"/>
      <c r="J82" s="82"/>
      <c r="K82" s="88"/>
      <c r="L82" s="82"/>
      <c r="M82" s="88"/>
      <c r="N82" s="82"/>
      <c r="O82" s="103" t="s">
        <v>180</v>
      </c>
      <c r="P82" s="82"/>
      <c r="Q82" s="82"/>
      <c r="R82" s="52"/>
      <c r="S82" s="43"/>
    </row>
    <row r="83" spans="1:19" ht="12" customHeight="1">
      <c r="A83" s="43"/>
      <c r="B83" s="52"/>
      <c r="C83" s="62" t="s">
        <v>484</v>
      </c>
      <c r="D83" s="62"/>
      <c r="E83" s="92"/>
      <c r="F83" s="93"/>
      <c r="G83" s="92"/>
      <c r="H83" s="84"/>
      <c r="I83" s="92"/>
      <c r="J83" s="63"/>
      <c r="K83" s="92"/>
      <c r="L83" s="118"/>
      <c r="M83" s="64"/>
      <c r="N83" s="118"/>
      <c r="O83" s="111">
        <v>25.21</v>
      </c>
      <c r="P83" s="84">
        <v>0.02801120448179284</v>
      </c>
      <c r="Q83" s="941"/>
      <c r="R83" s="52"/>
      <c r="S83" s="43"/>
    </row>
    <row r="84" spans="1:19" ht="12" customHeight="1">
      <c r="A84" s="43"/>
      <c r="B84" s="52"/>
      <c r="C84" s="62" t="s">
        <v>485</v>
      </c>
      <c r="D84" s="62"/>
      <c r="E84" s="101"/>
      <c r="F84" s="93"/>
      <c r="G84" s="101"/>
      <c r="H84" s="84"/>
      <c r="I84" s="92"/>
      <c r="J84" s="63"/>
      <c r="K84" s="92"/>
      <c r="L84" s="118"/>
      <c r="M84" s="64"/>
      <c r="N84" s="118"/>
      <c r="O84" s="111">
        <v>33.61</v>
      </c>
      <c r="P84" s="84">
        <v>0.02801120448179284</v>
      </c>
      <c r="Q84" s="941"/>
      <c r="R84" s="52"/>
      <c r="S84" s="43"/>
    </row>
    <row r="85" spans="1:19" ht="12" customHeight="1">
      <c r="A85" s="43"/>
      <c r="B85" s="52"/>
      <c r="C85" s="62" t="s">
        <v>486</v>
      </c>
      <c r="D85" s="62"/>
      <c r="E85" s="92"/>
      <c r="F85" s="93"/>
      <c r="G85" s="92"/>
      <c r="H85" s="65"/>
      <c r="I85" s="92"/>
      <c r="J85" s="63"/>
      <c r="K85" s="92"/>
      <c r="L85" s="78"/>
      <c r="M85" s="64"/>
      <c r="N85" s="78"/>
      <c r="O85" s="111">
        <v>46.22</v>
      </c>
      <c r="P85" s="65">
        <v>0.02801120448179284</v>
      </c>
      <c r="Q85" s="69"/>
      <c r="R85" s="52"/>
      <c r="S85" s="43"/>
    </row>
    <row r="86" spans="1:19" ht="12" customHeight="1">
      <c r="A86" s="43"/>
      <c r="B86" s="61"/>
      <c r="C86" s="62"/>
      <c r="D86" s="62"/>
      <c r="E86" s="91"/>
      <c r="F86" s="91"/>
      <c r="G86" s="91"/>
      <c r="H86" s="69"/>
      <c r="I86" s="91"/>
      <c r="J86" s="69"/>
      <c r="K86" s="91"/>
      <c r="L86" s="69"/>
      <c r="M86" s="69"/>
      <c r="N86" s="69"/>
      <c r="O86" s="69"/>
      <c r="P86" s="69"/>
      <c r="Q86" s="69"/>
      <c r="R86" s="61"/>
      <c r="S86" s="43"/>
    </row>
    <row r="87" spans="1:19" ht="12" customHeight="1">
      <c r="A87" s="43"/>
      <c r="B87" s="61"/>
      <c r="C87" s="58" t="s">
        <v>206</v>
      </c>
      <c r="D87" s="62"/>
      <c r="E87" s="91"/>
      <c r="F87" s="91"/>
      <c r="G87" s="91"/>
      <c r="H87" s="69"/>
      <c r="I87" s="102" t="s">
        <v>169</v>
      </c>
      <c r="J87" s="69"/>
      <c r="K87" s="103" t="s">
        <v>180</v>
      </c>
      <c r="L87" s="69"/>
      <c r="M87" s="103" t="s">
        <v>169</v>
      </c>
      <c r="N87" s="69"/>
      <c r="O87" s="103" t="s">
        <v>152</v>
      </c>
      <c r="P87" s="69"/>
      <c r="Q87" s="69"/>
      <c r="R87" s="61"/>
      <c r="S87" s="43"/>
    </row>
    <row r="88" spans="1:19" ht="12" customHeight="1">
      <c r="A88" s="43"/>
      <c r="B88" s="61"/>
      <c r="C88" s="62" t="s">
        <v>207</v>
      </c>
      <c r="D88" s="62"/>
      <c r="E88" s="110">
        <v>11.722689075630251</v>
      </c>
      <c r="F88" s="93"/>
      <c r="G88" s="92">
        <v>11.722689075630251</v>
      </c>
      <c r="H88" s="84"/>
      <c r="I88" s="116">
        <v>5.84</v>
      </c>
      <c r="J88" s="63">
        <f>I88/G88-1</f>
        <v>-0.501820788530466</v>
      </c>
      <c r="K88" s="111">
        <v>6.3</v>
      </c>
      <c r="L88" s="118">
        <f>K88/I88-1</f>
        <v>0.07876712328767121</v>
      </c>
      <c r="M88" s="111">
        <v>7.14</v>
      </c>
      <c r="N88" s="118">
        <f>M88/K88-1</f>
        <v>0.1333333333333333</v>
      </c>
      <c r="O88" s="64">
        <v>7.14</v>
      </c>
      <c r="P88" s="84"/>
      <c r="Q88" s="941"/>
      <c r="R88" s="61"/>
      <c r="S88" s="43"/>
    </row>
    <row r="89" spans="1:19" ht="12" customHeight="1">
      <c r="A89" s="43"/>
      <c r="B89" s="61"/>
      <c r="C89" s="62" t="s">
        <v>208</v>
      </c>
      <c r="D89" s="62"/>
      <c r="E89" s="91"/>
      <c r="F89" s="91"/>
      <c r="G89" s="110">
        <v>16.764705882352942</v>
      </c>
      <c r="H89" s="84"/>
      <c r="I89" s="110">
        <v>8.36</v>
      </c>
      <c r="J89" s="63">
        <f>I89/G89-1</f>
        <v>-0.5013333333333334</v>
      </c>
      <c r="K89" s="64">
        <v>8.36</v>
      </c>
      <c r="L89" s="118"/>
      <c r="M89" s="64">
        <v>8.36</v>
      </c>
      <c r="N89" s="118"/>
      <c r="O89" s="111">
        <v>8.4</v>
      </c>
      <c r="P89" s="65">
        <v>0.02801120448179284</v>
      </c>
      <c r="Q89" s="69"/>
      <c r="R89" s="61"/>
      <c r="S89" s="43"/>
    </row>
    <row r="90" spans="1:19" ht="12" customHeight="1">
      <c r="A90" s="43"/>
      <c r="B90" s="61"/>
      <c r="C90" s="62"/>
      <c r="D90" s="62"/>
      <c r="E90" s="91"/>
      <c r="F90" s="91"/>
      <c r="G90" s="91"/>
      <c r="H90" s="69"/>
      <c r="I90" s="91"/>
      <c r="J90" s="69"/>
      <c r="K90" s="69"/>
      <c r="L90" s="69"/>
      <c r="M90" s="69"/>
      <c r="N90" s="69"/>
      <c r="O90" s="69"/>
      <c r="P90" s="69"/>
      <c r="Q90" s="69"/>
      <c r="R90" s="61"/>
      <c r="S90" s="43"/>
    </row>
    <row r="91" spans="1:19" ht="10.5" customHeight="1">
      <c r="A91" s="43"/>
      <c r="B91" s="43"/>
      <c r="C91" s="43"/>
      <c r="D91" s="43"/>
      <c r="E91" s="43"/>
      <c r="F91" s="43"/>
      <c r="G91" s="43"/>
      <c r="H91" s="43"/>
      <c r="I91" s="43"/>
      <c r="J91" s="43"/>
      <c r="K91" s="43"/>
      <c r="L91" s="43"/>
      <c r="M91" s="43"/>
      <c r="N91" s="43"/>
      <c r="O91" s="43"/>
      <c r="P91" s="43"/>
      <c r="Q91" s="43"/>
      <c r="R91" s="43"/>
      <c r="S91" s="43"/>
    </row>
    <row r="92" spans="1:19" ht="12.75">
      <c r="A92" s="29"/>
      <c r="B92" s="29"/>
      <c r="C92" s="29"/>
      <c r="D92" s="30"/>
      <c r="E92" s="30"/>
      <c r="F92" s="30"/>
      <c r="G92" s="30"/>
      <c r="H92" s="30"/>
      <c r="I92" s="30"/>
      <c r="J92" s="30"/>
      <c r="K92" s="30"/>
      <c r="L92" s="30"/>
      <c r="M92" s="30"/>
      <c r="N92" s="30"/>
      <c r="P92" s="30"/>
      <c r="Q92" s="30"/>
      <c r="R92" s="104"/>
      <c r="S92" s="30"/>
    </row>
    <row r="93" spans="2:18" ht="13.5">
      <c r="B93" s="52"/>
      <c r="C93" s="58"/>
      <c r="D93" s="58"/>
      <c r="R93" s="47"/>
    </row>
    <row r="94" spans="1:18" ht="13.5">
      <c r="A94" s="52"/>
      <c r="B94" s="52"/>
      <c r="C94" s="62"/>
      <c r="D94" s="62"/>
      <c r="E94" s="58"/>
      <c r="R94" s="47"/>
    </row>
    <row r="95" spans="1:18" ht="13.5">
      <c r="A95" s="52"/>
      <c r="B95" s="52"/>
      <c r="C95" s="62"/>
      <c r="D95" s="62"/>
      <c r="E95" s="62"/>
      <c r="R95" s="47"/>
    </row>
    <row r="96" spans="1:5" ht="13.5">
      <c r="A96" s="52"/>
      <c r="B96" s="52"/>
      <c r="C96" s="62"/>
      <c r="D96" s="62"/>
      <c r="E96" s="62"/>
    </row>
    <row r="137" spans="7:21" ht="12.75">
      <c r="G137" s="106"/>
      <c r="H137" s="106"/>
      <c r="I137" s="106"/>
      <c r="J137" s="106"/>
      <c r="K137" s="106"/>
      <c r="L137" s="106"/>
      <c r="M137" s="106"/>
      <c r="N137" s="106"/>
      <c r="O137" s="106"/>
      <c r="P137" s="106"/>
      <c r="Q137" s="106"/>
      <c r="R137" s="107"/>
      <c r="S137" s="106"/>
      <c r="T137" s="106"/>
      <c r="U137" s="106"/>
    </row>
    <row r="138" spans="7:21" ht="12.75">
      <c r="G138" s="106"/>
      <c r="H138" s="106"/>
      <c r="I138" s="106"/>
      <c r="J138" s="106"/>
      <c r="K138" s="106"/>
      <c r="L138" s="106"/>
      <c r="M138" s="106"/>
      <c r="N138" s="106"/>
      <c r="O138" s="106"/>
      <c r="P138" s="106"/>
      <c r="Q138" s="106"/>
      <c r="R138" s="107"/>
      <c r="S138" s="106"/>
      <c r="T138" s="106"/>
      <c r="U138" s="106"/>
    </row>
    <row r="139" spans="7:21" ht="12.75">
      <c r="G139" s="106"/>
      <c r="H139" s="106"/>
      <c r="I139" s="106"/>
      <c r="J139" s="106"/>
      <c r="K139" s="106"/>
      <c r="L139" s="106"/>
      <c r="M139" s="106"/>
      <c r="N139" s="106"/>
      <c r="O139" s="106"/>
      <c r="P139" s="106"/>
      <c r="Q139" s="106"/>
      <c r="R139" s="107"/>
      <c r="S139" s="106"/>
      <c r="T139" s="106"/>
      <c r="U139" s="106"/>
    </row>
    <row r="140" spans="7:21" ht="12.75">
      <c r="G140" s="106"/>
      <c r="H140" s="106"/>
      <c r="I140" s="106"/>
      <c r="J140" s="106"/>
      <c r="K140" s="106"/>
      <c r="L140" s="106"/>
      <c r="M140" s="106"/>
      <c r="N140" s="106"/>
      <c r="O140" s="106"/>
      <c r="P140" s="106"/>
      <c r="Q140" s="106"/>
      <c r="R140" s="107"/>
      <c r="S140" s="106"/>
      <c r="T140" s="106"/>
      <c r="U140" s="106"/>
    </row>
    <row r="141" spans="7:21" ht="12.75">
      <c r="G141" s="106"/>
      <c r="H141" s="106"/>
      <c r="I141" s="106"/>
      <c r="J141" s="106"/>
      <c r="K141" s="106"/>
      <c r="L141" s="106"/>
      <c r="M141" s="106"/>
      <c r="N141" s="106"/>
      <c r="O141" s="106"/>
      <c r="P141" s="106"/>
      <c r="Q141" s="106"/>
      <c r="R141" s="107"/>
      <c r="S141" s="106"/>
      <c r="T141" s="106"/>
      <c r="U141" s="106"/>
    </row>
    <row r="142" spans="7:21" ht="12.75">
      <c r="G142" s="106"/>
      <c r="H142" s="106"/>
      <c r="I142" s="106"/>
      <c r="J142" s="106"/>
      <c r="K142" s="106"/>
      <c r="L142" s="106"/>
      <c r="M142" s="106"/>
      <c r="N142" s="106"/>
      <c r="O142" s="106"/>
      <c r="P142" s="106"/>
      <c r="Q142" s="106"/>
      <c r="R142" s="107"/>
      <c r="S142" s="106"/>
      <c r="T142" s="106"/>
      <c r="U142" s="106"/>
    </row>
    <row r="143" spans="7:21" ht="12.75">
      <c r="G143" s="106"/>
      <c r="H143" s="106"/>
      <c r="I143" s="106"/>
      <c r="J143" s="106"/>
      <c r="K143" s="106"/>
      <c r="L143" s="106"/>
      <c r="M143" s="106"/>
      <c r="N143" s="106"/>
      <c r="O143" s="106"/>
      <c r="P143" s="106"/>
      <c r="Q143" s="106"/>
      <c r="R143" s="107"/>
      <c r="S143" s="106"/>
      <c r="T143" s="106"/>
      <c r="U143" s="106"/>
    </row>
    <row r="144" spans="7:21" ht="12.75">
      <c r="G144" s="106"/>
      <c r="H144" s="106"/>
      <c r="I144" s="106"/>
      <c r="J144" s="66"/>
      <c r="K144" s="67"/>
      <c r="L144" s="106"/>
      <c r="M144" s="67"/>
      <c r="N144" s="106"/>
      <c r="O144" s="67"/>
      <c r="P144" s="106"/>
      <c r="Q144" s="106"/>
      <c r="R144" s="107"/>
      <c r="S144" s="106"/>
      <c r="T144" s="106"/>
      <c r="U144" s="106"/>
    </row>
    <row r="145" spans="7:21" ht="12.75">
      <c r="G145" s="106"/>
      <c r="H145" s="106"/>
      <c r="I145" s="106"/>
      <c r="J145" s="66"/>
      <c r="K145" s="67"/>
      <c r="L145" s="106"/>
      <c r="M145" s="67"/>
      <c r="N145" s="106"/>
      <c r="O145" s="67"/>
      <c r="P145" s="106"/>
      <c r="Q145" s="106"/>
      <c r="R145" s="107"/>
      <c r="S145" s="106"/>
      <c r="T145" s="106"/>
      <c r="U145" s="106"/>
    </row>
    <row r="146" spans="7:21" ht="12.75">
      <c r="G146" s="106"/>
      <c r="H146" s="106"/>
      <c r="I146" s="106"/>
      <c r="J146" s="66"/>
      <c r="K146" s="67"/>
      <c r="L146" s="106"/>
      <c r="M146" s="67"/>
      <c r="N146" s="106"/>
      <c r="O146" s="67"/>
      <c r="P146" s="106"/>
      <c r="Q146" s="106"/>
      <c r="R146" s="107"/>
      <c r="S146" s="106"/>
      <c r="T146" s="106"/>
      <c r="U146" s="106"/>
    </row>
    <row r="147" spans="7:21" ht="12.75">
      <c r="G147" s="106"/>
      <c r="H147" s="106"/>
      <c r="I147" s="106"/>
      <c r="J147" s="66"/>
      <c r="K147" s="67"/>
      <c r="L147" s="106"/>
      <c r="M147" s="67"/>
      <c r="N147" s="106"/>
      <c r="O147" s="67"/>
      <c r="P147" s="106"/>
      <c r="Q147" s="106"/>
      <c r="R147" s="107"/>
      <c r="S147" s="106"/>
      <c r="T147" s="106"/>
      <c r="U147" s="106"/>
    </row>
    <row r="148" spans="7:21" ht="12.75">
      <c r="G148" s="106"/>
      <c r="H148" s="106"/>
      <c r="I148" s="106"/>
      <c r="J148" s="106"/>
      <c r="K148" s="106"/>
      <c r="L148" s="106"/>
      <c r="M148" s="106"/>
      <c r="N148" s="106"/>
      <c r="O148" s="106"/>
      <c r="P148" s="106"/>
      <c r="Q148" s="106"/>
      <c r="R148" s="107"/>
      <c r="S148" s="106"/>
      <c r="T148" s="106"/>
      <c r="U148" s="106"/>
    </row>
    <row r="149" spans="7:21" ht="12.75">
      <c r="G149" s="106"/>
      <c r="H149" s="106"/>
      <c r="I149" s="106"/>
      <c r="J149" s="106"/>
      <c r="K149" s="106"/>
      <c r="L149" s="106"/>
      <c r="M149" s="106"/>
      <c r="N149" s="106"/>
      <c r="O149" s="106"/>
      <c r="P149" s="106"/>
      <c r="Q149" s="106"/>
      <c r="R149" s="107"/>
      <c r="S149" s="106"/>
      <c r="T149" s="106"/>
      <c r="U149" s="106"/>
    </row>
    <row r="150" spans="7:21" ht="12.75">
      <c r="G150" s="106"/>
      <c r="H150" s="106"/>
      <c r="I150" s="106"/>
      <c r="J150" s="106"/>
      <c r="K150" s="106"/>
      <c r="L150" s="106"/>
      <c r="M150" s="106"/>
      <c r="N150" s="106"/>
      <c r="O150" s="106"/>
      <c r="P150" s="106"/>
      <c r="Q150" s="106"/>
      <c r="R150" s="107"/>
      <c r="S150" s="106"/>
      <c r="T150" s="106"/>
      <c r="U150" s="106"/>
    </row>
    <row r="151" spans="7:21" ht="12.75">
      <c r="G151" s="106"/>
      <c r="H151" s="106"/>
      <c r="I151" s="106"/>
      <c r="J151" s="106"/>
      <c r="K151" s="106"/>
      <c r="L151" s="106"/>
      <c r="M151" s="106"/>
      <c r="N151" s="106"/>
      <c r="O151" s="106"/>
      <c r="P151" s="106"/>
      <c r="Q151" s="106"/>
      <c r="R151" s="107"/>
      <c r="S151" s="106"/>
      <c r="T151" s="106"/>
      <c r="U151" s="106"/>
    </row>
    <row r="152" spans="7:21" ht="12.75">
      <c r="G152" s="106"/>
      <c r="H152" s="106"/>
      <c r="I152" s="106"/>
      <c r="J152" s="106"/>
      <c r="K152" s="106"/>
      <c r="L152" s="106"/>
      <c r="M152" s="106"/>
      <c r="N152" s="106"/>
      <c r="O152" s="106"/>
      <c r="P152" s="106"/>
      <c r="Q152" s="106"/>
      <c r="R152" s="107"/>
      <c r="S152" s="106"/>
      <c r="T152" s="106"/>
      <c r="U152" s="106"/>
    </row>
    <row r="153" spans="7:21" ht="12.75">
      <c r="G153" s="106"/>
      <c r="H153" s="106"/>
      <c r="I153" s="106"/>
      <c r="J153" s="106"/>
      <c r="K153" s="106"/>
      <c r="L153" s="106"/>
      <c r="M153" s="106"/>
      <c r="N153" s="106"/>
      <c r="O153" s="106"/>
      <c r="P153" s="106"/>
      <c r="Q153" s="106"/>
      <c r="R153" s="107"/>
      <c r="S153" s="106"/>
      <c r="T153" s="106"/>
      <c r="U153" s="106"/>
    </row>
    <row r="154" spans="7:21" ht="12.75">
      <c r="G154" s="106"/>
      <c r="H154" s="106"/>
      <c r="I154" s="106"/>
      <c r="J154" s="106"/>
      <c r="K154" s="106"/>
      <c r="L154" s="106"/>
      <c r="M154" s="106"/>
      <c r="N154" s="106"/>
      <c r="O154" s="106"/>
      <c r="P154" s="106"/>
      <c r="Q154" s="106"/>
      <c r="R154" s="107"/>
      <c r="S154" s="106"/>
      <c r="T154" s="106"/>
      <c r="U154" s="106"/>
    </row>
    <row r="155" spans="7:21" ht="12.75">
      <c r="G155" s="106"/>
      <c r="H155" s="106"/>
      <c r="I155" s="106"/>
      <c r="J155" s="106"/>
      <c r="K155" s="106"/>
      <c r="L155" s="106"/>
      <c r="M155" s="106"/>
      <c r="N155" s="106"/>
      <c r="O155" s="106"/>
      <c r="P155" s="106"/>
      <c r="Q155" s="106"/>
      <c r="R155" s="107"/>
      <c r="S155" s="106"/>
      <c r="T155" s="106"/>
      <c r="U155" s="106"/>
    </row>
    <row r="156" spans="7:21" ht="12.75">
      <c r="G156" s="106"/>
      <c r="H156" s="106"/>
      <c r="I156" s="106"/>
      <c r="J156" s="106"/>
      <c r="K156" s="106"/>
      <c r="L156" s="106"/>
      <c r="M156" s="106"/>
      <c r="N156" s="106"/>
      <c r="O156" s="106"/>
      <c r="P156" s="106"/>
      <c r="Q156" s="106"/>
      <c r="R156" s="107"/>
      <c r="S156" s="106"/>
      <c r="T156" s="106"/>
      <c r="U156" s="106"/>
    </row>
    <row r="157" spans="7:21" ht="12.75">
      <c r="G157" s="106"/>
      <c r="H157" s="106"/>
      <c r="I157" s="106"/>
      <c r="J157" s="106"/>
      <c r="K157" s="106"/>
      <c r="L157" s="106"/>
      <c r="M157" s="106"/>
      <c r="N157" s="106"/>
      <c r="O157" s="106"/>
      <c r="P157" s="106"/>
      <c r="Q157" s="106"/>
      <c r="R157" s="107"/>
      <c r="S157" s="106"/>
      <c r="T157" s="106"/>
      <c r="U157" s="106"/>
    </row>
    <row r="158" spans="7:21" ht="12.75">
      <c r="G158" s="106"/>
      <c r="H158" s="106"/>
      <c r="I158" s="106"/>
      <c r="J158" s="106"/>
      <c r="K158" s="106"/>
      <c r="L158" s="106"/>
      <c r="M158" s="106"/>
      <c r="N158" s="106"/>
      <c r="O158" s="106"/>
      <c r="P158" s="106"/>
      <c r="Q158" s="106"/>
      <c r="R158" s="107"/>
      <c r="S158" s="106"/>
      <c r="T158" s="106"/>
      <c r="U158" s="106"/>
    </row>
  </sheetData>
  <sheetProtection password="8355" sheet="1"/>
  <printOptions horizontalCentered="1"/>
  <pageMargins left="0.75" right="0.75" top="1" bottom="1" header="0.5" footer="0.5"/>
  <pageSetup fitToHeight="1" fitToWidth="1" horizontalDpi="600" verticalDpi="600" orientation="portrait" paperSize="9" scale="53" r:id="rId1"/>
  <headerFooter alignWithMargins="0">
    <oddFooter>&amp;L&amp;8KPN Investor Relations&amp;C&amp;8&amp;A&amp;R&amp;8&amp;T/&amp;D</oddFooter>
  </headerFooter>
  <rowBreaks count="1" manualBreakCount="1">
    <brk id="91" max="17" man="1"/>
  </rowBreaks>
  <colBreaks count="1" manualBreakCount="1">
    <brk id="19"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X206"/>
  <sheetViews>
    <sheetView view="pageBreakPreview" zoomScale="85" zoomScaleSheetLayoutView="85" zoomScalePageLayoutView="0" workbookViewId="0" topLeftCell="A10">
      <selection activeCell="A1" sqref="A1"/>
    </sheetView>
  </sheetViews>
  <sheetFormatPr defaultColWidth="9.140625" defaultRowHeight="12.75"/>
  <cols>
    <col min="1" max="1" width="1.28515625" style="319" customWidth="1"/>
    <col min="2" max="2" width="1.8515625" style="319" customWidth="1"/>
    <col min="3" max="3" width="42.57421875" style="319" customWidth="1"/>
    <col min="4" max="4" width="8.7109375" style="352" customWidth="1"/>
    <col min="5" max="5" width="9.140625" style="393" customWidth="1"/>
    <col min="6" max="7" width="8.7109375" style="319" customWidth="1"/>
    <col min="8" max="8" width="1.7109375" style="319" customWidth="1"/>
    <col min="9" max="9" width="7.28125" style="317" customWidth="1"/>
    <col min="10" max="10" width="8.7109375" style="317" customWidth="1"/>
    <col min="11" max="11" width="1.7109375" style="319" customWidth="1"/>
    <col min="12" max="12" width="7.28125" style="352" customWidth="1"/>
    <col min="13" max="13" width="1.7109375" style="319" customWidth="1"/>
    <col min="14" max="14" width="7.28125" style="352" customWidth="1"/>
    <col min="15" max="15" width="8.7109375" style="352" customWidth="1"/>
    <col min="16" max="16" width="9.140625" style="393" customWidth="1"/>
    <col min="17" max="18" width="8.7109375" style="319" customWidth="1"/>
    <col min="19" max="19" width="1.7109375" style="319" customWidth="1"/>
    <col min="20" max="20" width="1.28515625" style="319" customWidth="1"/>
    <col min="21" max="16384" width="9.140625" style="319" customWidth="1"/>
  </cols>
  <sheetData>
    <row r="1" spans="1:20" ht="9" customHeight="1">
      <c r="A1" s="376" t="s">
        <v>341</v>
      </c>
      <c r="B1" s="376"/>
      <c r="C1" s="376"/>
      <c r="D1" s="376"/>
      <c r="E1" s="377"/>
      <c r="F1" s="376"/>
      <c r="G1" s="376"/>
      <c r="H1" s="376"/>
      <c r="I1" s="378"/>
      <c r="J1" s="378"/>
      <c r="K1" s="376"/>
      <c r="L1" s="376"/>
      <c r="M1" s="376"/>
      <c r="N1" s="376"/>
      <c r="O1" s="376"/>
      <c r="P1" s="377"/>
      <c r="Q1" s="376"/>
      <c r="R1" s="376"/>
      <c r="S1" s="376"/>
      <c r="T1" s="376"/>
    </row>
    <row r="2" spans="1:20" ht="12">
      <c r="A2" s="379"/>
      <c r="B2" s="321"/>
      <c r="C2" s="254" t="s">
        <v>0</v>
      </c>
      <c r="D2" s="255" t="s">
        <v>489</v>
      </c>
      <c r="E2" s="256" t="s">
        <v>490</v>
      </c>
      <c r="F2" s="321" t="s">
        <v>474</v>
      </c>
      <c r="G2" s="321" t="s">
        <v>360</v>
      </c>
      <c r="H2" s="1011"/>
      <c r="I2" s="259" t="s">
        <v>475</v>
      </c>
      <c r="J2" s="260" t="s">
        <v>475</v>
      </c>
      <c r="K2" s="322"/>
      <c r="L2" s="321">
        <v>2009</v>
      </c>
      <c r="M2" s="322"/>
      <c r="N2" s="321" t="s">
        <v>343</v>
      </c>
      <c r="O2" s="255" t="s">
        <v>492</v>
      </c>
      <c r="P2" s="256" t="s">
        <v>332</v>
      </c>
      <c r="Q2" s="321" t="s">
        <v>327</v>
      </c>
      <c r="R2" s="321" t="s">
        <v>137</v>
      </c>
      <c r="S2" s="323"/>
      <c r="T2" s="379"/>
    </row>
    <row r="3" spans="1:20" ht="12">
      <c r="A3" s="376"/>
      <c r="B3" s="330"/>
      <c r="C3" s="325" t="s">
        <v>46</v>
      </c>
      <c r="D3" s="326"/>
      <c r="E3" s="327"/>
      <c r="F3" s="324"/>
      <c r="G3" s="324"/>
      <c r="H3" s="1012"/>
      <c r="I3" s="259" t="s">
        <v>476</v>
      </c>
      <c r="J3" s="263" t="s">
        <v>491</v>
      </c>
      <c r="K3" s="328"/>
      <c r="L3" s="321"/>
      <c r="M3" s="328"/>
      <c r="N3" s="321"/>
      <c r="O3" s="326"/>
      <c r="P3" s="327"/>
      <c r="Q3" s="324"/>
      <c r="R3" s="324"/>
      <c r="S3" s="324"/>
      <c r="T3" s="376"/>
    </row>
    <row r="4" spans="1:20" ht="12">
      <c r="A4" s="376"/>
      <c r="B4" s="330"/>
      <c r="C4" s="330"/>
      <c r="D4" s="329"/>
      <c r="E4" s="230"/>
      <c r="F4" s="330"/>
      <c r="G4" s="330"/>
      <c r="H4" s="1013"/>
      <c r="I4" s="332"/>
      <c r="J4" s="333"/>
      <c r="K4" s="331"/>
      <c r="L4" s="330"/>
      <c r="M4" s="331"/>
      <c r="N4" s="330"/>
      <c r="O4" s="329"/>
      <c r="P4" s="230"/>
      <c r="Q4" s="330"/>
      <c r="R4" s="330"/>
      <c r="S4" s="331"/>
      <c r="T4" s="376"/>
    </row>
    <row r="5" spans="1:24" ht="12">
      <c r="A5" s="376"/>
      <c r="B5" s="351"/>
      <c r="C5" s="334" t="s">
        <v>47</v>
      </c>
      <c r="D5" s="880">
        <f>E5+F5+G5</f>
        <v>2421</v>
      </c>
      <c r="E5" s="881">
        <v>850</v>
      </c>
      <c r="F5" s="882">
        <v>803</v>
      </c>
      <c r="G5" s="882">
        <v>768</v>
      </c>
      <c r="H5" s="1092"/>
      <c r="I5" s="1017">
        <f>D5/O5-1</f>
        <v>0.012970711297071169</v>
      </c>
      <c r="J5" s="851">
        <f>E5/P5-1</f>
        <v>0.03785103785103794</v>
      </c>
      <c r="K5" s="1238"/>
      <c r="L5" s="1246">
        <f>N5+O5</f>
        <v>3181</v>
      </c>
      <c r="M5" s="1260"/>
      <c r="N5" s="1246">
        <v>791</v>
      </c>
      <c r="O5" s="880">
        <f>P5+Q5+R5</f>
        <v>2390</v>
      </c>
      <c r="P5" s="881">
        <v>819</v>
      </c>
      <c r="Q5" s="882">
        <v>797</v>
      </c>
      <c r="R5" s="882">
        <v>774</v>
      </c>
      <c r="S5" s="324"/>
      <c r="T5" s="376"/>
      <c r="X5" s="274"/>
    </row>
    <row r="6" spans="1:20" ht="12">
      <c r="A6" s="376"/>
      <c r="B6" s="351"/>
      <c r="C6" s="334" t="s">
        <v>48</v>
      </c>
      <c r="D6" s="880">
        <f aca="true" t="shared" si="0" ref="D6:D24">E6+F6+G6</f>
        <v>595</v>
      </c>
      <c r="E6" s="881">
        <v>192</v>
      </c>
      <c r="F6" s="882">
        <v>201</v>
      </c>
      <c r="G6" s="882">
        <v>202</v>
      </c>
      <c r="H6" s="1092"/>
      <c r="I6" s="1017">
        <f aca="true" t="shared" si="1" ref="I6:I24">D6/O6-1</f>
        <v>0</v>
      </c>
      <c r="J6" s="851">
        <f aca="true" t="shared" si="2" ref="J6:J24">E6/P6-1</f>
        <v>-0.040000000000000036</v>
      </c>
      <c r="K6" s="1238"/>
      <c r="L6" s="1246">
        <f aca="true" t="shared" si="3" ref="L6:L24">N6+O6</f>
        <v>802</v>
      </c>
      <c r="M6" s="1260"/>
      <c r="N6" s="1246">
        <v>207</v>
      </c>
      <c r="O6" s="880">
        <f aca="true" t="shared" si="4" ref="O6:O24">P6+Q6+R6</f>
        <v>595</v>
      </c>
      <c r="P6" s="881">
        <v>200</v>
      </c>
      <c r="Q6" s="882">
        <v>204</v>
      </c>
      <c r="R6" s="882">
        <v>191</v>
      </c>
      <c r="S6" s="324"/>
      <c r="T6" s="376"/>
    </row>
    <row r="7" spans="1:20" ht="12">
      <c r="A7" s="376"/>
      <c r="B7" s="351"/>
      <c r="C7" s="334" t="s">
        <v>49</v>
      </c>
      <c r="D7" s="880">
        <f t="shared" si="0"/>
        <v>108</v>
      </c>
      <c r="E7" s="881">
        <v>45</v>
      </c>
      <c r="F7" s="882">
        <v>34</v>
      </c>
      <c r="G7" s="882">
        <v>29</v>
      </c>
      <c r="H7" s="1092"/>
      <c r="I7" s="1017">
        <f t="shared" si="1"/>
        <v>0.6875</v>
      </c>
      <c r="J7" s="851">
        <f t="shared" si="2"/>
        <v>0.8</v>
      </c>
      <c r="K7" s="1238"/>
      <c r="L7" s="1246">
        <f t="shared" si="3"/>
        <v>95</v>
      </c>
      <c r="M7" s="1260"/>
      <c r="N7" s="1246">
        <v>31</v>
      </c>
      <c r="O7" s="880">
        <f t="shared" si="4"/>
        <v>64</v>
      </c>
      <c r="P7" s="881">
        <v>25</v>
      </c>
      <c r="Q7" s="882">
        <v>23</v>
      </c>
      <c r="R7" s="882">
        <v>16</v>
      </c>
      <c r="S7" s="324"/>
      <c r="T7" s="376"/>
    </row>
    <row r="8" spans="1:20" s="336" customFormat="1" ht="12">
      <c r="A8" s="379"/>
      <c r="B8" s="231"/>
      <c r="C8" s="231" t="s">
        <v>50</v>
      </c>
      <c r="D8" s="883">
        <f t="shared" si="0"/>
        <v>3124</v>
      </c>
      <c r="E8" s="884">
        <f>E5+E6+E7</f>
        <v>1087</v>
      </c>
      <c r="F8" s="885">
        <f>F5+F6+F7</f>
        <v>1038</v>
      </c>
      <c r="G8" s="885">
        <f>G5+G6+G7</f>
        <v>999</v>
      </c>
      <c r="H8" s="1093"/>
      <c r="I8" s="1018">
        <f t="shared" si="1"/>
        <v>0.024598228927517285</v>
      </c>
      <c r="J8" s="887">
        <f t="shared" si="2"/>
        <v>0.04118773946360155</v>
      </c>
      <c r="K8" s="1239"/>
      <c r="L8" s="1247">
        <f t="shared" si="3"/>
        <v>4078</v>
      </c>
      <c r="M8" s="1259"/>
      <c r="N8" s="1247">
        <f>N5+N6+N7</f>
        <v>1029</v>
      </c>
      <c r="O8" s="883">
        <f t="shared" si="4"/>
        <v>3049</v>
      </c>
      <c r="P8" s="884">
        <f>P5+P6+P7</f>
        <v>1044</v>
      </c>
      <c r="Q8" s="885">
        <f>Q5+Q6+Q7</f>
        <v>1024</v>
      </c>
      <c r="R8" s="885">
        <f>R5+R6+R7</f>
        <v>981</v>
      </c>
      <c r="S8" s="229"/>
      <c r="T8" s="379"/>
    </row>
    <row r="9" spans="1:20" ht="12">
      <c r="A9" s="376"/>
      <c r="B9" s="330"/>
      <c r="C9" s="364"/>
      <c r="D9" s="880"/>
      <c r="E9" s="888"/>
      <c r="F9" s="889"/>
      <c r="G9" s="889"/>
      <c r="H9" s="1094"/>
      <c r="I9" s="1100"/>
      <c r="J9" s="890"/>
      <c r="K9" s="1240"/>
      <c r="L9" s="1248"/>
      <c r="M9" s="1240"/>
      <c r="N9" s="1248"/>
      <c r="O9" s="880"/>
      <c r="P9" s="888"/>
      <c r="Q9" s="889"/>
      <c r="R9" s="889"/>
      <c r="S9" s="365"/>
      <c r="T9" s="376"/>
    </row>
    <row r="10" spans="1:20" ht="12">
      <c r="A10" s="376"/>
      <c r="B10" s="330"/>
      <c r="C10" s="334" t="s">
        <v>51</v>
      </c>
      <c r="D10" s="880">
        <f t="shared" si="0"/>
        <v>2950</v>
      </c>
      <c r="E10" s="881">
        <v>991</v>
      </c>
      <c r="F10" s="882">
        <v>990</v>
      </c>
      <c r="G10" s="882">
        <v>969</v>
      </c>
      <c r="H10" s="1095"/>
      <c r="I10" s="1017">
        <f t="shared" si="1"/>
        <v>-0.045616305402782276</v>
      </c>
      <c r="J10" s="851">
        <f t="shared" si="2"/>
        <v>-0.026522593320235766</v>
      </c>
      <c r="K10" s="1241"/>
      <c r="L10" s="1246">
        <f t="shared" si="3"/>
        <v>4095</v>
      </c>
      <c r="M10" s="1260"/>
      <c r="N10" s="1246">
        <v>1004</v>
      </c>
      <c r="O10" s="880">
        <f t="shared" si="4"/>
        <v>3091</v>
      </c>
      <c r="P10" s="881">
        <v>1018</v>
      </c>
      <c r="Q10" s="882">
        <v>1042</v>
      </c>
      <c r="R10" s="882">
        <v>1031</v>
      </c>
      <c r="S10" s="324"/>
      <c r="T10" s="376"/>
    </row>
    <row r="11" spans="1:20" ht="12">
      <c r="A11" s="376"/>
      <c r="B11" s="330"/>
      <c r="C11" s="334" t="s">
        <v>52</v>
      </c>
      <c r="D11" s="880">
        <f t="shared" si="0"/>
        <v>1815</v>
      </c>
      <c r="E11" s="881">
        <v>577</v>
      </c>
      <c r="F11" s="882">
        <v>604</v>
      </c>
      <c r="G11" s="882">
        <v>634</v>
      </c>
      <c r="H11" s="1095"/>
      <c r="I11" s="1017">
        <f t="shared" si="1"/>
        <v>-0.027852169255490056</v>
      </c>
      <c r="J11" s="851">
        <f t="shared" si="2"/>
        <v>-0.0415282392026578</v>
      </c>
      <c r="K11" s="1241"/>
      <c r="L11" s="1246">
        <f t="shared" si="3"/>
        <v>2491</v>
      </c>
      <c r="M11" s="1260"/>
      <c r="N11" s="1246">
        <v>624</v>
      </c>
      <c r="O11" s="880">
        <f t="shared" si="4"/>
        <v>1867</v>
      </c>
      <c r="P11" s="881">
        <v>602</v>
      </c>
      <c r="Q11" s="882">
        <v>631</v>
      </c>
      <c r="R11" s="882">
        <v>634</v>
      </c>
      <c r="S11" s="324"/>
      <c r="T11" s="376"/>
    </row>
    <row r="12" spans="1:20" ht="12">
      <c r="A12" s="376"/>
      <c r="B12" s="330"/>
      <c r="C12" s="334" t="s">
        <v>438</v>
      </c>
      <c r="D12" s="880">
        <f t="shared" si="0"/>
        <v>1428</v>
      </c>
      <c r="E12" s="881">
        <v>476</v>
      </c>
      <c r="F12" s="882">
        <v>478</v>
      </c>
      <c r="G12" s="882">
        <v>474</v>
      </c>
      <c r="H12" s="1095"/>
      <c r="I12" s="1017">
        <f t="shared" si="1"/>
        <v>-0.08461538461538465</v>
      </c>
      <c r="J12" s="851">
        <f t="shared" si="2"/>
        <v>-0.022587268993839782</v>
      </c>
      <c r="K12" s="1241"/>
      <c r="L12" s="1246">
        <f t="shared" si="3"/>
        <v>2097</v>
      </c>
      <c r="M12" s="1260"/>
      <c r="N12" s="1246">
        <v>537</v>
      </c>
      <c r="O12" s="880">
        <f t="shared" si="4"/>
        <v>1560</v>
      </c>
      <c r="P12" s="881">
        <v>487</v>
      </c>
      <c r="Q12" s="882">
        <v>531</v>
      </c>
      <c r="R12" s="882">
        <v>542</v>
      </c>
      <c r="S12" s="324"/>
      <c r="T12" s="376"/>
    </row>
    <row r="13" spans="1:20" ht="12">
      <c r="A13" s="376"/>
      <c r="B13" s="330"/>
      <c r="C13" s="334" t="s">
        <v>53</v>
      </c>
      <c r="D13" s="880">
        <f t="shared" si="0"/>
        <v>2684</v>
      </c>
      <c r="E13" s="881">
        <v>919</v>
      </c>
      <c r="F13" s="882">
        <v>903</v>
      </c>
      <c r="G13" s="882">
        <v>862</v>
      </c>
      <c r="H13" s="1095"/>
      <c r="I13" s="1017">
        <f t="shared" si="1"/>
        <v>0.031514219830899304</v>
      </c>
      <c r="J13" s="851">
        <f t="shared" si="2"/>
        <v>0.08886255924170605</v>
      </c>
      <c r="K13" s="1241"/>
      <c r="L13" s="1246">
        <f t="shared" si="3"/>
        <v>3459</v>
      </c>
      <c r="M13" s="1260"/>
      <c r="N13" s="1246">
        <v>857</v>
      </c>
      <c r="O13" s="880">
        <f t="shared" si="4"/>
        <v>2602</v>
      </c>
      <c r="P13" s="881">
        <v>844</v>
      </c>
      <c r="Q13" s="882">
        <v>861</v>
      </c>
      <c r="R13" s="882">
        <v>897</v>
      </c>
      <c r="S13" s="324"/>
      <c r="T13" s="376"/>
    </row>
    <row r="14" spans="1:20" s="343" customFormat="1" ht="12">
      <c r="A14" s="381"/>
      <c r="B14" s="382"/>
      <c r="C14" s="341" t="s">
        <v>431</v>
      </c>
      <c r="D14" s="1340">
        <f t="shared" si="0"/>
        <v>2125</v>
      </c>
      <c r="E14" s="891">
        <v>711</v>
      </c>
      <c r="F14" s="892">
        <v>708</v>
      </c>
      <c r="G14" s="892">
        <v>706</v>
      </c>
      <c r="H14" s="1096"/>
      <c r="I14" s="1101">
        <f t="shared" si="1"/>
        <v>-0.02612282309807512</v>
      </c>
      <c r="J14" s="893">
        <f t="shared" si="2"/>
        <v>-0.004201680672268893</v>
      </c>
      <c r="K14" s="1242"/>
      <c r="L14" s="1249">
        <f t="shared" si="3"/>
        <v>2918</v>
      </c>
      <c r="M14" s="1261"/>
      <c r="N14" s="1249">
        <v>736</v>
      </c>
      <c r="O14" s="1340">
        <f t="shared" si="4"/>
        <v>2182</v>
      </c>
      <c r="P14" s="891">
        <v>714</v>
      </c>
      <c r="Q14" s="892">
        <v>726</v>
      </c>
      <c r="R14" s="892">
        <v>742</v>
      </c>
      <c r="S14" s="340"/>
      <c r="T14" s="381"/>
    </row>
    <row r="15" spans="1:20" s="343" customFormat="1" ht="12">
      <c r="A15" s="381"/>
      <c r="B15" s="382"/>
      <c r="C15" s="344" t="s">
        <v>432</v>
      </c>
      <c r="D15" s="1340">
        <f t="shared" si="0"/>
        <v>158</v>
      </c>
      <c r="E15" s="891">
        <v>48</v>
      </c>
      <c r="F15" s="894">
        <v>55</v>
      </c>
      <c r="G15" s="894">
        <v>55</v>
      </c>
      <c r="H15" s="1096"/>
      <c r="I15" s="1101">
        <f t="shared" si="1"/>
        <v>-0.18134715025906734</v>
      </c>
      <c r="J15" s="893">
        <f t="shared" si="2"/>
        <v>-0.2615384615384615</v>
      </c>
      <c r="K15" s="1242"/>
      <c r="L15" s="1250">
        <f t="shared" si="3"/>
        <v>272</v>
      </c>
      <c r="M15" s="1261"/>
      <c r="N15" s="1250">
        <v>79</v>
      </c>
      <c r="O15" s="1340">
        <f t="shared" si="4"/>
        <v>193</v>
      </c>
      <c r="P15" s="891">
        <v>65</v>
      </c>
      <c r="Q15" s="894">
        <v>61</v>
      </c>
      <c r="R15" s="894">
        <v>67</v>
      </c>
      <c r="S15" s="340"/>
      <c r="T15" s="381"/>
    </row>
    <row r="16" spans="1:20" s="343" customFormat="1" ht="12">
      <c r="A16" s="381"/>
      <c r="B16" s="382"/>
      <c r="C16" s="341" t="s">
        <v>433</v>
      </c>
      <c r="D16" s="1340">
        <f t="shared" si="0"/>
        <v>678</v>
      </c>
      <c r="E16" s="891">
        <v>248</v>
      </c>
      <c r="F16" s="892">
        <v>237</v>
      </c>
      <c r="G16" s="892">
        <v>193</v>
      </c>
      <c r="H16" s="1096"/>
      <c r="I16" s="1101">
        <f t="shared" si="1"/>
        <v>0.21942446043165464</v>
      </c>
      <c r="J16" s="893">
        <f t="shared" si="2"/>
        <v>0.37777777777777777</v>
      </c>
      <c r="K16" s="1242"/>
      <c r="L16" s="1249">
        <f t="shared" si="3"/>
        <v>719</v>
      </c>
      <c r="M16" s="1261"/>
      <c r="N16" s="1249">
        <v>163</v>
      </c>
      <c r="O16" s="1340">
        <f t="shared" si="4"/>
        <v>556</v>
      </c>
      <c r="P16" s="891">
        <v>180</v>
      </c>
      <c r="Q16" s="892">
        <v>177</v>
      </c>
      <c r="R16" s="892">
        <v>199</v>
      </c>
      <c r="S16" s="340"/>
      <c r="T16" s="381"/>
    </row>
    <row r="17" spans="1:20" ht="12">
      <c r="A17" s="376"/>
      <c r="B17" s="330"/>
      <c r="C17" s="334" t="s">
        <v>57</v>
      </c>
      <c r="D17" s="880">
        <f t="shared" si="0"/>
        <v>-1913</v>
      </c>
      <c r="E17" s="881">
        <v>-630</v>
      </c>
      <c r="F17" s="882">
        <v>-636</v>
      </c>
      <c r="G17" s="882">
        <v>-647</v>
      </c>
      <c r="H17" s="1092"/>
      <c r="I17" s="1017">
        <f t="shared" si="1"/>
        <v>-0.05484189723320154</v>
      </c>
      <c r="J17" s="851">
        <f t="shared" si="2"/>
        <v>-0.04689863842662634</v>
      </c>
      <c r="K17" s="1238"/>
      <c r="L17" s="1246">
        <f t="shared" si="3"/>
        <v>-2697</v>
      </c>
      <c r="M17" s="1260"/>
      <c r="N17" s="1246">
        <v>-673</v>
      </c>
      <c r="O17" s="880">
        <f t="shared" si="4"/>
        <v>-2024</v>
      </c>
      <c r="P17" s="881">
        <v>-661</v>
      </c>
      <c r="Q17" s="882">
        <v>-672</v>
      </c>
      <c r="R17" s="882">
        <v>-691</v>
      </c>
      <c r="S17" s="324"/>
      <c r="T17" s="376"/>
    </row>
    <row r="18" spans="1:20" s="336" customFormat="1" ht="12">
      <c r="A18" s="379"/>
      <c r="B18" s="231"/>
      <c r="C18" s="231" t="s">
        <v>439</v>
      </c>
      <c r="D18" s="883">
        <f t="shared" si="0"/>
        <v>6964</v>
      </c>
      <c r="E18" s="884">
        <f>E10+E11+E12+E13+E17</f>
        <v>2333</v>
      </c>
      <c r="F18" s="885">
        <f>F10+F11+F12+F13+F17</f>
        <v>2339</v>
      </c>
      <c r="G18" s="885">
        <f>G10+G11+G12+G13+G17</f>
        <v>2292</v>
      </c>
      <c r="H18" s="1093"/>
      <c r="I18" s="1018">
        <f t="shared" si="1"/>
        <v>-0.018602029312288604</v>
      </c>
      <c r="J18" s="887">
        <f t="shared" si="2"/>
        <v>0.018777292576419136</v>
      </c>
      <c r="K18" s="1239"/>
      <c r="L18" s="1247">
        <f t="shared" si="3"/>
        <v>9445</v>
      </c>
      <c r="M18" s="1239"/>
      <c r="N18" s="1247">
        <f>N10+N11+N12+N13+N17</f>
        <v>2349</v>
      </c>
      <c r="O18" s="883">
        <f t="shared" si="4"/>
        <v>7096</v>
      </c>
      <c r="P18" s="884">
        <f>P10+P11+P12+P13+P17</f>
        <v>2290</v>
      </c>
      <c r="Q18" s="885">
        <f>Q10+Q11+Q12+Q13+Q17</f>
        <v>2393</v>
      </c>
      <c r="R18" s="885">
        <f>R10+R11+R12+R13+R17</f>
        <v>2413</v>
      </c>
      <c r="S18" s="231"/>
      <c r="T18" s="379"/>
    </row>
    <row r="19" spans="1:20" ht="12">
      <c r="A19" s="376"/>
      <c r="B19" s="330"/>
      <c r="C19" s="231"/>
      <c r="D19" s="880"/>
      <c r="E19" s="895"/>
      <c r="F19" s="886"/>
      <c r="G19" s="886"/>
      <c r="H19" s="1093"/>
      <c r="I19" s="1102"/>
      <c r="J19" s="896"/>
      <c r="K19" s="1239"/>
      <c r="L19" s="1251"/>
      <c r="M19" s="1239"/>
      <c r="N19" s="1251"/>
      <c r="O19" s="880"/>
      <c r="P19" s="895"/>
      <c r="Q19" s="886"/>
      <c r="R19" s="886"/>
      <c r="S19" s="231"/>
      <c r="T19" s="376"/>
    </row>
    <row r="20" spans="1:20" s="336" customFormat="1" ht="12">
      <c r="A20" s="379"/>
      <c r="B20" s="231"/>
      <c r="C20" s="231" t="s">
        <v>54</v>
      </c>
      <c r="D20" s="883">
        <f t="shared" si="0"/>
        <v>66</v>
      </c>
      <c r="E20" s="897">
        <v>16</v>
      </c>
      <c r="F20" s="898">
        <v>24</v>
      </c>
      <c r="G20" s="898">
        <v>26</v>
      </c>
      <c r="H20" s="1093"/>
      <c r="I20" s="1018">
        <f t="shared" si="1"/>
        <v>-0.4</v>
      </c>
      <c r="J20" s="887">
        <f t="shared" si="2"/>
        <v>-0.5294117647058824</v>
      </c>
      <c r="K20" s="1239"/>
      <c r="L20" s="1252">
        <f t="shared" si="3"/>
        <v>143</v>
      </c>
      <c r="M20" s="1259"/>
      <c r="N20" s="1252">
        <v>33</v>
      </c>
      <c r="O20" s="883">
        <f t="shared" si="4"/>
        <v>110</v>
      </c>
      <c r="P20" s="897">
        <v>34</v>
      </c>
      <c r="Q20" s="898">
        <v>36</v>
      </c>
      <c r="R20" s="898">
        <v>40</v>
      </c>
      <c r="S20" s="229"/>
      <c r="T20" s="379"/>
    </row>
    <row r="21" spans="1:20" ht="12">
      <c r="A21" s="376"/>
      <c r="B21" s="330"/>
      <c r="C21" s="364"/>
      <c r="D21" s="880"/>
      <c r="E21" s="881"/>
      <c r="F21" s="885"/>
      <c r="G21" s="885"/>
      <c r="H21" s="1095"/>
      <c r="I21" s="1090"/>
      <c r="J21" s="853"/>
      <c r="K21" s="1241"/>
      <c r="L21" s="1247"/>
      <c r="M21" s="1260"/>
      <c r="N21" s="1247"/>
      <c r="O21" s="880"/>
      <c r="P21" s="881"/>
      <c r="Q21" s="885"/>
      <c r="R21" s="885"/>
      <c r="S21" s="324"/>
      <c r="T21" s="376"/>
    </row>
    <row r="22" spans="1:20" s="336" customFormat="1" ht="12">
      <c r="A22" s="379"/>
      <c r="B22" s="231"/>
      <c r="C22" s="231" t="s">
        <v>55</v>
      </c>
      <c r="D22" s="883">
        <f t="shared" si="0"/>
        <v>-145</v>
      </c>
      <c r="E22" s="897">
        <v>-58</v>
      </c>
      <c r="F22" s="898">
        <v>-47</v>
      </c>
      <c r="G22" s="898">
        <v>-40</v>
      </c>
      <c r="H22" s="1093"/>
      <c r="I22" s="1018">
        <f t="shared" si="1"/>
        <v>0.23931623931623935</v>
      </c>
      <c r="J22" s="887">
        <f t="shared" si="2"/>
        <v>0.5675675675675675</v>
      </c>
      <c r="K22" s="1239"/>
      <c r="L22" s="1252">
        <f t="shared" si="3"/>
        <v>-157</v>
      </c>
      <c r="M22" s="1259"/>
      <c r="N22" s="1252">
        <v>-40</v>
      </c>
      <c r="O22" s="883">
        <f t="shared" si="4"/>
        <v>-117</v>
      </c>
      <c r="P22" s="897">
        <v>-37</v>
      </c>
      <c r="Q22" s="898">
        <v>-42</v>
      </c>
      <c r="R22" s="898">
        <v>-38</v>
      </c>
      <c r="S22" s="229"/>
      <c r="T22" s="379"/>
    </row>
    <row r="23" spans="1:20" ht="12">
      <c r="A23" s="376"/>
      <c r="B23" s="330"/>
      <c r="C23" s="364"/>
      <c r="D23" s="880"/>
      <c r="E23" s="881"/>
      <c r="F23" s="889"/>
      <c r="G23" s="889"/>
      <c r="H23" s="1094"/>
      <c r="I23" s="1100"/>
      <c r="J23" s="890"/>
      <c r="K23" s="1240"/>
      <c r="L23" s="1248"/>
      <c r="M23" s="1240"/>
      <c r="N23" s="1248"/>
      <c r="O23" s="880"/>
      <c r="P23" s="881"/>
      <c r="Q23" s="889"/>
      <c r="R23" s="889"/>
      <c r="S23" s="365"/>
      <c r="T23" s="376"/>
    </row>
    <row r="24" spans="1:20" s="336" customFormat="1" ht="12">
      <c r="A24" s="379"/>
      <c r="B24" s="231"/>
      <c r="C24" s="383" t="s">
        <v>440</v>
      </c>
      <c r="D24" s="883">
        <f t="shared" si="0"/>
        <v>10009</v>
      </c>
      <c r="E24" s="635">
        <f>+E8+E18+E20+E22</f>
        <v>3378</v>
      </c>
      <c r="F24" s="636">
        <f>+F8+F18+F20+F22</f>
        <v>3354</v>
      </c>
      <c r="G24" s="636">
        <f>G8+G18+G20+G22</f>
        <v>3277</v>
      </c>
      <c r="H24" s="971"/>
      <c r="I24" s="1018">
        <f t="shared" si="1"/>
        <v>-0.012724403235352177</v>
      </c>
      <c r="J24" s="887">
        <f t="shared" si="2"/>
        <v>0.014109876913839692</v>
      </c>
      <c r="K24" s="1116"/>
      <c r="L24" s="1131">
        <f t="shared" si="3"/>
        <v>13509</v>
      </c>
      <c r="M24" s="975"/>
      <c r="N24" s="1131">
        <f>N8+N18+N20+N22</f>
        <v>3371</v>
      </c>
      <c r="O24" s="883">
        <f t="shared" si="4"/>
        <v>10138</v>
      </c>
      <c r="P24" s="635">
        <f>P8+P18+P20+P22</f>
        <v>3331</v>
      </c>
      <c r="Q24" s="588">
        <f>Q8+Q18+Q20+Q22</f>
        <v>3411</v>
      </c>
      <c r="R24" s="588">
        <f>R8+R18+R20+R22</f>
        <v>3396</v>
      </c>
      <c r="S24" s="231"/>
      <c r="T24" s="379"/>
    </row>
    <row r="25" spans="1:20" ht="12">
      <c r="A25" s="376"/>
      <c r="B25" s="330"/>
      <c r="C25" s="231"/>
      <c r="D25" s="366"/>
      <c r="E25" s="230"/>
      <c r="F25" s="231"/>
      <c r="G25" s="231"/>
      <c r="H25" s="1014"/>
      <c r="I25" s="363"/>
      <c r="J25" s="333"/>
      <c r="K25" s="233"/>
      <c r="L25" s="231"/>
      <c r="M25" s="233"/>
      <c r="N25" s="231"/>
      <c r="O25" s="366"/>
      <c r="P25" s="230"/>
      <c r="Q25" s="231"/>
      <c r="R25" s="231"/>
      <c r="S25" s="233"/>
      <c r="T25" s="376"/>
    </row>
    <row r="26" spans="1:20" ht="9" customHeight="1">
      <c r="A26" s="376"/>
      <c r="B26" s="376"/>
      <c r="C26" s="376"/>
      <c r="D26" s="376"/>
      <c r="E26" s="377"/>
      <c r="F26" s="376"/>
      <c r="G26" s="376"/>
      <c r="H26" s="376"/>
      <c r="I26" s="378"/>
      <c r="J26" s="378"/>
      <c r="K26" s="376"/>
      <c r="L26" s="376"/>
      <c r="M26" s="376"/>
      <c r="N26" s="376"/>
      <c r="O26" s="376"/>
      <c r="P26" s="377"/>
      <c r="Q26" s="376"/>
      <c r="R26" s="376"/>
      <c r="S26" s="376"/>
      <c r="T26" s="376"/>
    </row>
    <row r="27" spans="1:20" ht="12">
      <c r="A27" s="384"/>
      <c r="B27" s="384"/>
      <c r="C27" s="384"/>
      <c r="D27" s="380"/>
      <c r="E27" s="361"/>
      <c r="F27" s="384"/>
      <c r="G27" s="384"/>
      <c r="H27" s="380"/>
      <c r="I27" s="385"/>
      <c r="J27" s="385"/>
      <c r="K27" s="380"/>
      <c r="L27" s="380"/>
      <c r="M27" s="380"/>
      <c r="N27" s="380"/>
      <c r="O27" s="380"/>
      <c r="P27" s="361"/>
      <c r="Q27" s="384"/>
      <c r="R27" s="384"/>
      <c r="S27" s="380"/>
      <c r="T27" s="380"/>
    </row>
    <row r="28" spans="1:20" ht="9" customHeight="1">
      <c r="A28" s="376"/>
      <c r="B28" s="376"/>
      <c r="C28" s="376"/>
      <c r="D28" s="376"/>
      <c r="E28" s="377"/>
      <c r="F28" s="376"/>
      <c r="G28" s="376"/>
      <c r="H28" s="376"/>
      <c r="I28" s="378"/>
      <c r="J28" s="378"/>
      <c r="K28" s="376"/>
      <c r="L28" s="376"/>
      <c r="M28" s="376"/>
      <c r="N28" s="376"/>
      <c r="O28" s="376"/>
      <c r="P28" s="377"/>
      <c r="Q28" s="376"/>
      <c r="R28" s="376"/>
      <c r="S28" s="376"/>
      <c r="T28" s="376"/>
    </row>
    <row r="29" spans="1:20" ht="12">
      <c r="A29" s="379"/>
      <c r="B29" s="321"/>
      <c r="C29" s="254" t="s">
        <v>0</v>
      </c>
      <c r="D29" s="255" t="s">
        <v>489</v>
      </c>
      <c r="E29" s="256" t="s">
        <v>490</v>
      </c>
      <c r="F29" s="321" t="s">
        <v>474</v>
      </c>
      <c r="G29" s="321" t="s">
        <v>360</v>
      </c>
      <c r="H29" s="1011"/>
      <c r="I29" s="259" t="s">
        <v>475</v>
      </c>
      <c r="J29" s="260" t="s">
        <v>475</v>
      </c>
      <c r="K29" s="338"/>
      <c r="L29" s="321">
        <v>2009</v>
      </c>
      <c r="M29" s="322"/>
      <c r="N29" s="321" t="s">
        <v>343</v>
      </c>
      <c r="O29" s="255" t="s">
        <v>492</v>
      </c>
      <c r="P29" s="256" t="s">
        <v>332</v>
      </c>
      <c r="Q29" s="321" t="s">
        <v>327</v>
      </c>
      <c r="R29" s="321" t="s">
        <v>137</v>
      </c>
      <c r="S29" s="323"/>
      <c r="T29" s="379"/>
    </row>
    <row r="30" spans="1:20" ht="12">
      <c r="A30" s="376"/>
      <c r="B30" s="330"/>
      <c r="C30" s="325" t="s">
        <v>56</v>
      </c>
      <c r="D30" s="326"/>
      <c r="E30" s="327"/>
      <c r="F30" s="324"/>
      <c r="G30" s="324"/>
      <c r="H30" s="1012"/>
      <c r="I30" s="259" t="s">
        <v>476</v>
      </c>
      <c r="J30" s="263" t="s">
        <v>491</v>
      </c>
      <c r="K30" s="386"/>
      <c r="L30" s="321"/>
      <c r="M30" s="328"/>
      <c r="N30" s="321"/>
      <c r="O30" s="326"/>
      <c r="P30" s="327"/>
      <c r="Q30" s="324"/>
      <c r="R30" s="324"/>
      <c r="S30" s="324"/>
      <c r="T30" s="376"/>
    </row>
    <row r="31" spans="1:20" ht="12">
      <c r="A31" s="376"/>
      <c r="B31" s="330"/>
      <c r="C31" s="330"/>
      <c r="D31" s="329"/>
      <c r="E31" s="230"/>
      <c r="F31" s="330"/>
      <c r="G31" s="330"/>
      <c r="H31" s="1015"/>
      <c r="I31" s="332"/>
      <c r="J31" s="333"/>
      <c r="K31" s="386"/>
      <c r="L31" s="330"/>
      <c r="M31" s="331"/>
      <c r="N31" s="330"/>
      <c r="O31" s="329"/>
      <c r="P31" s="230"/>
      <c r="Q31" s="330"/>
      <c r="R31" s="330"/>
      <c r="S31" s="331"/>
      <c r="T31" s="376"/>
    </row>
    <row r="32" spans="1:20" ht="12">
      <c r="A32" s="376"/>
      <c r="B32" s="351"/>
      <c r="C32" s="334" t="s">
        <v>47</v>
      </c>
      <c r="D32" s="880">
        <f>E32+F32+G32</f>
        <v>2417</v>
      </c>
      <c r="E32" s="899">
        <v>848</v>
      </c>
      <c r="F32" s="900">
        <v>801</v>
      </c>
      <c r="G32" s="900">
        <v>768</v>
      </c>
      <c r="H32" s="1092"/>
      <c r="I32" s="1017">
        <f>D32/O32-1</f>
        <v>0.011720385098367592</v>
      </c>
      <c r="J32" s="851">
        <f>E32/P32-1</f>
        <v>0.03667481662591676</v>
      </c>
      <c r="K32" s="1238"/>
      <c r="L32" s="1253">
        <f>N32+O32</f>
        <v>3180</v>
      </c>
      <c r="M32" s="1263"/>
      <c r="N32" s="1253">
        <v>791</v>
      </c>
      <c r="O32" s="880">
        <f>P32+Q32+R32</f>
        <v>2389</v>
      </c>
      <c r="P32" s="899">
        <v>818</v>
      </c>
      <c r="Q32" s="900">
        <v>797</v>
      </c>
      <c r="R32" s="900">
        <v>774</v>
      </c>
      <c r="S32" s="335"/>
      <c r="T32" s="376"/>
    </row>
    <row r="33" spans="1:20" ht="12">
      <c r="A33" s="376"/>
      <c r="B33" s="351"/>
      <c r="C33" s="334" t="s">
        <v>48</v>
      </c>
      <c r="D33" s="880">
        <f aca="true" t="shared" si="5" ref="D33:D70">E33+F33+G33</f>
        <v>594</v>
      </c>
      <c r="E33" s="899">
        <v>191</v>
      </c>
      <c r="F33" s="900">
        <v>201</v>
      </c>
      <c r="G33" s="900">
        <v>202</v>
      </c>
      <c r="H33" s="1092"/>
      <c r="I33" s="1017">
        <f aca="true" t="shared" si="6" ref="I33:I70">D33/O33-1</f>
        <v>-0.001680672268907557</v>
      </c>
      <c r="J33" s="851">
        <f aca="true" t="shared" si="7" ref="J33:J70">E33/P33-1</f>
        <v>-0.04500000000000004</v>
      </c>
      <c r="K33" s="1238"/>
      <c r="L33" s="1253">
        <f aca="true" t="shared" si="8" ref="L33:L70">N33+O33</f>
        <v>802</v>
      </c>
      <c r="M33" s="1263"/>
      <c r="N33" s="1253">
        <v>207</v>
      </c>
      <c r="O33" s="880">
        <f aca="true" t="shared" si="9" ref="O33:O70">P33+Q33+R33</f>
        <v>595</v>
      </c>
      <c r="P33" s="899">
        <v>200</v>
      </c>
      <c r="Q33" s="900">
        <v>204</v>
      </c>
      <c r="R33" s="900">
        <v>191</v>
      </c>
      <c r="S33" s="335"/>
      <c r="T33" s="376"/>
    </row>
    <row r="34" spans="1:20" ht="12">
      <c r="A34" s="376"/>
      <c r="B34" s="351"/>
      <c r="C34" s="334" t="s">
        <v>49</v>
      </c>
      <c r="D34" s="880">
        <f t="shared" si="5"/>
        <v>109</v>
      </c>
      <c r="E34" s="899">
        <v>46</v>
      </c>
      <c r="F34" s="900">
        <v>34</v>
      </c>
      <c r="G34" s="900">
        <v>29</v>
      </c>
      <c r="H34" s="1092"/>
      <c r="I34" s="1017">
        <f t="shared" si="6"/>
        <v>0.703125</v>
      </c>
      <c r="J34" s="851">
        <f t="shared" si="7"/>
        <v>0.7692307692307692</v>
      </c>
      <c r="K34" s="1238"/>
      <c r="L34" s="1253">
        <f t="shared" si="8"/>
        <v>95</v>
      </c>
      <c r="M34" s="1263"/>
      <c r="N34" s="1253">
        <v>31</v>
      </c>
      <c r="O34" s="880">
        <f t="shared" si="9"/>
        <v>64</v>
      </c>
      <c r="P34" s="899">
        <v>26</v>
      </c>
      <c r="Q34" s="900">
        <v>22</v>
      </c>
      <c r="R34" s="900">
        <v>16</v>
      </c>
      <c r="S34" s="335"/>
      <c r="T34" s="376"/>
    </row>
    <row r="35" spans="1:20" s="336" customFormat="1" ht="12">
      <c r="A35" s="379"/>
      <c r="B35" s="231"/>
      <c r="C35" s="231" t="s">
        <v>50</v>
      </c>
      <c r="D35" s="883">
        <f t="shared" si="5"/>
        <v>3120</v>
      </c>
      <c r="E35" s="902">
        <f>E32+E33+E34</f>
        <v>1085</v>
      </c>
      <c r="F35" s="903">
        <f>F32+F33+F34</f>
        <v>1036</v>
      </c>
      <c r="G35" s="903">
        <f>G32+G33+G34</f>
        <v>999</v>
      </c>
      <c r="H35" s="1097"/>
      <c r="I35" s="1018">
        <f t="shared" si="6"/>
        <v>0.023622047244094446</v>
      </c>
      <c r="J35" s="887">
        <f t="shared" si="7"/>
        <v>0.039272030651340994</v>
      </c>
      <c r="K35" s="1243"/>
      <c r="L35" s="1254">
        <f t="shared" si="8"/>
        <v>4077</v>
      </c>
      <c r="M35" s="1264"/>
      <c r="N35" s="1254">
        <f>N32+N33+N34</f>
        <v>1029</v>
      </c>
      <c r="O35" s="883">
        <f t="shared" si="9"/>
        <v>3048</v>
      </c>
      <c r="P35" s="902">
        <f>P32+P33+P34</f>
        <v>1044</v>
      </c>
      <c r="Q35" s="903">
        <f>Q32+Q33+Q34</f>
        <v>1023</v>
      </c>
      <c r="R35" s="903">
        <f>R32+R33+R34</f>
        <v>981</v>
      </c>
      <c r="S35" s="227"/>
      <c r="T35" s="379"/>
    </row>
    <row r="36" spans="1:20" ht="12">
      <c r="A36" s="376"/>
      <c r="B36" s="330"/>
      <c r="C36" s="364"/>
      <c r="D36" s="880"/>
      <c r="E36" s="904"/>
      <c r="F36" s="905"/>
      <c r="G36" s="905"/>
      <c r="H36" s="1097"/>
      <c r="I36" s="963"/>
      <c r="J36" s="842"/>
      <c r="K36" s="1243"/>
      <c r="L36" s="1255"/>
      <c r="M36" s="1265"/>
      <c r="N36" s="1255"/>
      <c r="O36" s="880"/>
      <c r="P36" s="904"/>
      <c r="Q36" s="905"/>
      <c r="R36" s="905"/>
      <c r="S36" s="338"/>
      <c r="T36" s="376"/>
    </row>
    <row r="37" spans="1:20" ht="12">
      <c r="A37" s="376"/>
      <c r="B37" s="330"/>
      <c r="C37" s="334" t="s">
        <v>51</v>
      </c>
      <c r="D37" s="880">
        <f t="shared" si="5"/>
        <v>2949</v>
      </c>
      <c r="E37" s="899">
        <v>990</v>
      </c>
      <c r="F37" s="900">
        <v>990</v>
      </c>
      <c r="G37" s="900">
        <v>969</v>
      </c>
      <c r="H37" s="1092"/>
      <c r="I37" s="1017">
        <f t="shared" si="6"/>
        <v>-0.04593982529925589</v>
      </c>
      <c r="J37" s="851">
        <f t="shared" si="7"/>
        <v>-0.027504911591355596</v>
      </c>
      <c r="K37" s="1238"/>
      <c r="L37" s="1253">
        <f t="shared" si="8"/>
        <v>4094</v>
      </c>
      <c r="M37" s="1263"/>
      <c r="N37" s="1253">
        <v>1003</v>
      </c>
      <c r="O37" s="880">
        <f t="shared" si="9"/>
        <v>3091</v>
      </c>
      <c r="P37" s="899">
        <v>1018</v>
      </c>
      <c r="Q37" s="900">
        <v>1042</v>
      </c>
      <c r="R37" s="900">
        <v>1031</v>
      </c>
      <c r="S37" s="335"/>
      <c r="T37" s="376"/>
    </row>
    <row r="38" spans="1:20" ht="12">
      <c r="A38" s="376"/>
      <c r="B38" s="330"/>
      <c r="C38" s="334" t="s">
        <v>52</v>
      </c>
      <c r="D38" s="880">
        <f t="shared" si="5"/>
        <v>1815</v>
      </c>
      <c r="E38" s="899">
        <v>577</v>
      </c>
      <c r="F38" s="900">
        <v>604</v>
      </c>
      <c r="G38" s="900">
        <v>634</v>
      </c>
      <c r="H38" s="1092"/>
      <c r="I38" s="1017">
        <f t="shared" si="6"/>
        <v>-0.027852169255490056</v>
      </c>
      <c r="J38" s="851">
        <f t="shared" si="7"/>
        <v>-0.0415282392026578</v>
      </c>
      <c r="K38" s="1238"/>
      <c r="L38" s="1253">
        <f t="shared" si="8"/>
        <v>2491</v>
      </c>
      <c r="M38" s="1263"/>
      <c r="N38" s="1253">
        <v>624</v>
      </c>
      <c r="O38" s="880">
        <f t="shared" si="9"/>
        <v>1867</v>
      </c>
      <c r="P38" s="899">
        <v>602</v>
      </c>
      <c r="Q38" s="900">
        <v>631</v>
      </c>
      <c r="R38" s="900">
        <v>634</v>
      </c>
      <c r="S38" s="335"/>
      <c r="T38" s="376"/>
    </row>
    <row r="39" spans="1:20" ht="12">
      <c r="A39" s="376"/>
      <c r="B39" s="330"/>
      <c r="C39" s="334" t="s">
        <v>438</v>
      </c>
      <c r="D39" s="880">
        <f t="shared" si="5"/>
        <v>1424</v>
      </c>
      <c r="E39" s="899">
        <v>473</v>
      </c>
      <c r="F39" s="900">
        <v>477</v>
      </c>
      <c r="G39" s="900">
        <v>474</v>
      </c>
      <c r="H39" s="1092"/>
      <c r="I39" s="1017">
        <f t="shared" si="6"/>
        <v>-0.0871794871794872</v>
      </c>
      <c r="J39" s="851">
        <f t="shared" si="7"/>
        <v>-0.028747433264887046</v>
      </c>
      <c r="K39" s="1238"/>
      <c r="L39" s="1253">
        <f t="shared" si="8"/>
        <v>2097</v>
      </c>
      <c r="M39" s="1263"/>
      <c r="N39" s="1253">
        <v>537</v>
      </c>
      <c r="O39" s="880">
        <f t="shared" si="9"/>
        <v>1560</v>
      </c>
      <c r="P39" s="899">
        <v>487</v>
      </c>
      <c r="Q39" s="900">
        <v>531</v>
      </c>
      <c r="R39" s="900">
        <v>542</v>
      </c>
      <c r="S39" s="335"/>
      <c r="T39" s="376"/>
    </row>
    <row r="40" spans="1:20" ht="12">
      <c r="A40" s="376"/>
      <c r="B40" s="330"/>
      <c r="C40" s="334" t="s">
        <v>53</v>
      </c>
      <c r="D40" s="880">
        <f t="shared" si="5"/>
        <v>2639</v>
      </c>
      <c r="E40" s="899">
        <v>882</v>
      </c>
      <c r="F40" s="900">
        <v>899</v>
      </c>
      <c r="G40" s="900">
        <v>858</v>
      </c>
      <c r="H40" s="1092"/>
      <c r="I40" s="1017">
        <f t="shared" si="6"/>
        <v>0.027247956403269713</v>
      </c>
      <c r="J40" s="851">
        <f t="shared" si="7"/>
        <v>0.0742996345919611</v>
      </c>
      <c r="K40" s="1238"/>
      <c r="L40" s="1253">
        <f t="shared" si="8"/>
        <v>3404</v>
      </c>
      <c r="M40" s="1263"/>
      <c r="N40" s="1253">
        <v>835</v>
      </c>
      <c r="O40" s="880">
        <f t="shared" si="9"/>
        <v>2569</v>
      </c>
      <c r="P40" s="899">
        <v>821</v>
      </c>
      <c r="Q40" s="900">
        <v>858</v>
      </c>
      <c r="R40" s="900">
        <v>890</v>
      </c>
      <c r="S40" s="335"/>
      <c r="T40" s="376"/>
    </row>
    <row r="41" spans="1:20" s="343" customFormat="1" ht="12">
      <c r="A41" s="381"/>
      <c r="B41" s="382"/>
      <c r="C41" s="341" t="s">
        <v>431</v>
      </c>
      <c r="D41" s="1340">
        <f t="shared" si="5"/>
        <v>2080</v>
      </c>
      <c r="E41" s="906">
        <v>674</v>
      </c>
      <c r="F41" s="907">
        <v>704</v>
      </c>
      <c r="G41" s="907">
        <v>702</v>
      </c>
      <c r="H41" s="1098"/>
      <c r="I41" s="1101">
        <f t="shared" si="6"/>
        <v>-0.03165735567970207</v>
      </c>
      <c r="J41" s="893">
        <f t="shared" si="7"/>
        <v>-0.021770682148040676</v>
      </c>
      <c r="K41" s="1244"/>
      <c r="L41" s="1256">
        <f t="shared" si="8"/>
        <v>2862</v>
      </c>
      <c r="M41" s="1266"/>
      <c r="N41" s="1256">
        <v>714</v>
      </c>
      <c r="O41" s="1340">
        <f t="shared" si="9"/>
        <v>2148</v>
      </c>
      <c r="P41" s="906">
        <v>689</v>
      </c>
      <c r="Q41" s="907">
        <v>724</v>
      </c>
      <c r="R41" s="907">
        <v>735</v>
      </c>
      <c r="S41" s="342"/>
      <c r="T41" s="381"/>
    </row>
    <row r="42" spans="1:20" s="343" customFormat="1" ht="12">
      <c r="A42" s="381"/>
      <c r="B42" s="382"/>
      <c r="C42" s="344" t="s">
        <v>432</v>
      </c>
      <c r="D42" s="1340">
        <f t="shared" si="5"/>
        <v>150</v>
      </c>
      <c r="E42" s="906">
        <v>48</v>
      </c>
      <c r="F42" s="908">
        <v>51</v>
      </c>
      <c r="G42" s="908">
        <v>51</v>
      </c>
      <c r="H42" s="1098"/>
      <c r="I42" s="1101">
        <f t="shared" si="6"/>
        <v>-0.1477272727272727</v>
      </c>
      <c r="J42" s="893">
        <f t="shared" si="7"/>
        <v>-0.1724137931034483</v>
      </c>
      <c r="K42" s="1244"/>
      <c r="L42" s="1257">
        <f t="shared" si="8"/>
        <v>233</v>
      </c>
      <c r="M42" s="1266"/>
      <c r="N42" s="1257">
        <v>57</v>
      </c>
      <c r="O42" s="1340">
        <f t="shared" si="9"/>
        <v>176</v>
      </c>
      <c r="P42" s="906">
        <v>58</v>
      </c>
      <c r="Q42" s="908">
        <v>59</v>
      </c>
      <c r="R42" s="908">
        <v>59</v>
      </c>
      <c r="S42" s="342"/>
      <c r="T42" s="381"/>
    </row>
    <row r="43" spans="1:20" s="343" customFormat="1" ht="12">
      <c r="A43" s="381"/>
      <c r="B43" s="382"/>
      <c r="C43" s="341" t="s">
        <v>435</v>
      </c>
      <c r="D43" s="1340">
        <f t="shared" si="5"/>
        <v>678</v>
      </c>
      <c r="E43" s="906">
        <v>248</v>
      </c>
      <c r="F43" s="907">
        <v>237</v>
      </c>
      <c r="G43" s="907">
        <v>193</v>
      </c>
      <c r="H43" s="1098"/>
      <c r="I43" s="1101">
        <f t="shared" si="6"/>
        <v>0.21942446043165464</v>
      </c>
      <c r="J43" s="893">
        <f t="shared" si="7"/>
        <v>0.37777777777777777</v>
      </c>
      <c r="K43" s="1244"/>
      <c r="L43" s="1256">
        <f t="shared" si="8"/>
        <v>719</v>
      </c>
      <c r="M43" s="1266"/>
      <c r="N43" s="1256">
        <v>163</v>
      </c>
      <c r="O43" s="1340">
        <f t="shared" si="9"/>
        <v>556</v>
      </c>
      <c r="P43" s="906">
        <v>180</v>
      </c>
      <c r="Q43" s="907">
        <v>177</v>
      </c>
      <c r="R43" s="907">
        <v>199</v>
      </c>
      <c r="S43" s="342"/>
      <c r="T43" s="381"/>
    </row>
    <row r="44" spans="1:20" ht="12">
      <c r="A44" s="376"/>
      <c r="B44" s="330"/>
      <c r="C44" s="334" t="s">
        <v>57</v>
      </c>
      <c r="D44" s="880">
        <f t="shared" si="5"/>
        <v>-1913</v>
      </c>
      <c r="E44" s="899">
        <v>-630</v>
      </c>
      <c r="F44" s="900">
        <v>-635</v>
      </c>
      <c r="G44" s="900">
        <v>-648</v>
      </c>
      <c r="H44" s="1092"/>
      <c r="I44" s="1017">
        <f t="shared" si="6"/>
        <v>-0.0553086419753086</v>
      </c>
      <c r="J44" s="851">
        <f t="shared" si="7"/>
        <v>-0.048338368580060465</v>
      </c>
      <c r="K44" s="1238"/>
      <c r="L44" s="1253">
        <f t="shared" si="8"/>
        <v>-2697</v>
      </c>
      <c r="M44" s="1263"/>
      <c r="N44" s="1253">
        <v>-672</v>
      </c>
      <c r="O44" s="880">
        <f t="shared" si="9"/>
        <v>-2025</v>
      </c>
      <c r="P44" s="899">
        <v>-662</v>
      </c>
      <c r="Q44" s="900">
        <v>-671</v>
      </c>
      <c r="R44" s="900">
        <v>-692</v>
      </c>
      <c r="S44" s="335"/>
      <c r="T44" s="376"/>
    </row>
    <row r="45" spans="1:20" s="336" customFormat="1" ht="12">
      <c r="A45" s="379"/>
      <c r="B45" s="231"/>
      <c r="C45" s="231" t="s">
        <v>439</v>
      </c>
      <c r="D45" s="883">
        <f t="shared" si="5"/>
        <v>6914</v>
      </c>
      <c r="E45" s="902">
        <f>E37+E38+E39+E40+E44</f>
        <v>2292</v>
      </c>
      <c r="F45" s="903">
        <f>F37+F38+F39+F40+F44</f>
        <v>2335</v>
      </c>
      <c r="G45" s="903">
        <f>G37+G38+G39+G40+G44</f>
        <v>2287</v>
      </c>
      <c r="H45" s="1093"/>
      <c r="I45" s="1018">
        <f t="shared" si="6"/>
        <v>-0.02095723591050691</v>
      </c>
      <c r="J45" s="887">
        <f t="shared" si="7"/>
        <v>0.011473962930273585</v>
      </c>
      <c r="K45" s="1239"/>
      <c r="L45" s="1254">
        <f t="shared" si="8"/>
        <v>9389</v>
      </c>
      <c r="M45" s="1264"/>
      <c r="N45" s="1254">
        <f>N37+N38+N39+N40+N44</f>
        <v>2327</v>
      </c>
      <c r="O45" s="883">
        <f t="shared" si="9"/>
        <v>7062</v>
      </c>
      <c r="P45" s="902">
        <f>P37+P38+P39+P40+P44</f>
        <v>2266</v>
      </c>
      <c r="Q45" s="903">
        <f>Q37+Q38+Q39+Q40+Q44</f>
        <v>2391</v>
      </c>
      <c r="R45" s="903">
        <f>R37+R38+R39+R40+R44</f>
        <v>2405</v>
      </c>
      <c r="S45" s="227"/>
      <c r="T45" s="379"/>
    </row>
    <row r="46" spans="1:20" ht="12">
      <c r="A46" s="376"/>
      <c r="B46" s="330"/>
      <c r="C46" s="364"/>
      <c r="D46" s="880"/>
      <c r="E46" s="902"/>
      <c r="F46" s="903"/>
      <c r="G46" s="903"/>
      <c r="H46" s="1097"/>
      <c r="I46" s="964"/>
      <c r="J46" s="862"/>
      <c r="K46" s="1243"/>
      <c r="L46" s="1254"/>
      <c r="M46" s="1264"/>
      <c r="N46" s="1254"/>
      <c r="O46" s="880"/>
      <c r="P46" s="902"/>
      <c r="Q46" s="903"/>
      <c r="R46" s="903"/>
      <c r="S46" s="227"/>
      <c r="T46" s="376"/>
    </row>
    <row r="47" spans="1:20" ht="12">
      <c r="A47" s="376"/>
      <c r="B47" s="351"/>
      <c r="C47" s="334" t="s">
        <v>58</v>
      </c>
      <c r="D47" s="880">
        <f t="shared" si="5"/>
        <v>453</v>
      </c>
      <c r="E47" s="899">
        <v>146</v>
      </c>
      <c r="F47" s="900">
        <v>152</v>
      </c>
      <c r="G47" s="900">
        <v>155</v>
      </c>
      <c r="H47" s="1095"/>
      <c r="I47" s="1017">
        <f t="shared" si="6"/>
        <v>-0.151685393258427</v>
      </c>
      <c r="J47" s="851">
        <f t="shared" si="7"/>
        <v>-0.13095238095238093</v>
      </c>
      <c r="K47" s="1241"/>
      <c r="L47" s="1253">
        <f t="shared" si="8"/>
        <v>702</v>
      </c>
      <c r="M47" s="1264"/>
      <c r="N47" s="1253">
        <v>168</v>
      </c>
      <c r="O47" s="880">
        <f t="shared" si="9"/>
        <v>534</v>
      </c>
      <c r="P47" s="899">
        <v>168</v>
      </c>
      <c r="Q47" s="900">
        <v>179</v>
      </c>
      <c r="R47" s="900">
        <v>187</v>
      </c>
      <c r="S47" s="227"/>
      <c r="T47" s="376"/>
    </row>
    <row r="48" spans="1:20" ht="12">
      <c r="A48" s="376"/>
      <c r="B48" s="351"/>
      <c r="C48" s="334" t="s">
        <v>59</v>
      </c>
      <c r="D48" s="880">
        <f t="shared" si="5"/>
        <v>1377</v>
      </c>
      <c r="E48" s="899">
        <v>462</v>
      </c>
      <c r="F48" s="900">
        <v>464</v>
      </c>
      <c r="G48" s="900">
        <v>451</v>
      </c>
      <c r="H48" s="1095"/>
      <c r="I48" s="1017">
        <f t="shared" si="6"/>
        <v>-0.06070941336971347</v>
      </c>
      <c r="J48" s="851">
        <f t="shared" si="7"/>
        <v>-0.04149377593360992</v>
      </c>
      <c r="K48" s="1241"/>
      <c r="L48" s="1253">
        <f t="shared" si="8"/>
        <v>1934</v>
      </c>
      <c r="M48" s="1264"/>
      <c r="N48" s="1253">
        <v>468</v>
      </c>
      <c r="O48" s="880">
        <f t="shared" si="9"/>
        <v>1466</v>
      </c>
      <c r="P48" s="899">
        <v>482</v>
      </c>
      <c r="Q48" s="900">
        <v>501</v>
      </c>
      <c r="R48" s="900">
        <v>483</v>
      </c>
      <c r="S48" s="227"/>
      <c r="T48" s="376"/>
    </row>
    <row r="49" spans="1:20" ht="12">
      <c r="A49" s="376"/>
      <c r="B49" s="351"/>
      <c r="C49" s="334" t="s">
        <v>60</v>
      </c>
      <c r="D49" s="880">
        <f t="shared" si="5"/>
        <v>768</v>
      </c>
      <c r="E49" s="899">
        <v>255</v>
      </c>
      <c r="F49" s="900">
        <v>256</v>
      </c>
      <c r="G49" s="900">
        <v>257</v>
      </c>
      <c r="H49" s="1095"/>
      <c r="I49" s="1017">
        <f t="shared" si="6"/>
        <v>-0.019157088122605415</v>
      </c>
      <c r="J49" s="851">
        <f t="shared" si="7"/>
        <v>-0.026717557251908386</v>
      </c>
      <c r="K49" s="1241"/>
      <c r="L49" s="1253">
        <f t="shared" si="8"/>
        <v>1042</v>
      </c>
      <c r="M49" s="1264"/>
      <c r="N49" s="1253">
        <v>259</v>
      </c>
      <c r="O49" s="880">
        <f t="shared" si="9"/>
        <v>783</v>
      </c>
      <c r="P49" s="899">
        <v>262</v>
      </c>
      <c r="Q49" s="900">
        <v>260</v>
      </c>
      <c r="R49" s="900">
        <v>261</v>
      </c>
      <c r="S49" s="227"/>
      <c r="T49" s="376"/>
    </row>
    <row r="50" spans="1:20" ht="12">
      <c r="A50" s="376"/>
      <c r="B50" s="351"/>
      <c r="C50" s="334" t="s">
        <v>61</v>
      </c>
      <c r="D50" s="880">
        <f t="shared" si="5"/>
        <v>168</v>
      </c>
      <c r="E50" s="899">
        <v>61</v>
      </c>
      <c r="F50" s="900">
        <v>56</v>
      </c>
      <c r="G50" s="900">
        <v>51</v>
      </c>
      <c r="H50" s="1095"/>
      <c r="I50" s="1017">
        <f t="shared" si="6"/>
        <v>0.11258278145695355</v>
      </c>
      <c r="J50" s="851">
        <f t="shared" si="7"/>
        <v>0.196078431372549</v>
      </c>
      <c r="K50" s="1241"/>
      <c r="L50" s="1253">
        <f t="shared" si="8"/>
        <v>201</v>
      </c>
      <c r="M50" s="1263"/>
      <c r="N50" s="1253">
        <v>50</v>
      </c>
      <c r="O50" s="880">
        <f t="shared" si="9"/>
        <v>151</v>
      </c>
      <c r="P50" s="899">
        <v>51</v>
      </c>
      <c r="Q50" s="900">
        <v>51</v>
      </c>
      <c r="R50" s="900">
        <v>49</v>
      </c>
      <c r="S50" s="335"/>
      <c r="T50" s="376"/>
    </row>
    <row r="51" spans="1:20" ht="12">
      <c r="A51" s="376"/>
      <c r="B51" s="351"/>
      <c r="C51" s="334" t="s">
        <v>57</v>
      </c>
      <c r="D51" s="880">
        <f t="shared" si="5"/>
        <v>183</v>
      </c>
      <c r="E51" s="899">
        <v>66</v>
      </c>
      <c r="F51" s="900">
        <v>62</v>
      </c>
      <c r="G51" s="900">
        <v>55</v>
      </c>
      <c r="H51" s="1095"/>
      <c r="I51" s="1017">
        <f t="shared" si="6"/>
        <v>0.16560509554140124</v>
      </c>
      <c r="J51" s="851">
        <f t="shared" si="7"/>
        <v>0.19999999999999996</v>
      </c>
      <c r="K51" s="1241"/>
      <c r="L51" s="1253">
        <f t="shared" si="8"/>
        <v>215</v>
      </c>
      <c r="M51" s="1263"/>
      <c r="N51" s="1253">
        <v>58</v>
      </c>
      <c r="O51" s="880">
        <f t="shared" si="9"/>
        <v>157</v>
      </c>
      <c r="P51" s="899">
        <v>55</v>
      </c>
      <c r="Q51" s="900">
        <v>51</v>
      </c>
      <c r="R51" s="900">
        <v>51</v>
      </c>
      <c r="S51" s="335"/>
      <c r="T51" s="376"/>
    </row>
    <row r="52" spans="1:20" s="336" customFormat="1" ht="12">
      <c r="A52" s="379"/>
      <c r="B52" s="231"/>
      <c r="C52" s="387" t="s">
        <v>51</v>
      </c>
      <c r="D52" s="883">
        <f t="shared" si="5"/>
        <v>2949</v>
      </c>
      <c r="E52" s="902">
        <f>E47+E48+E49+E50+E51</f>
        <v>990</v>
      </c>
      <c r="F52" s="903">
        <f>F47+F48+F49+F50+F51</f>
        <v>990</v>
      </c>
      <c r="G52" s="903">
        <f>G47+G48+G49+G50+G51</f>
        <v>969</v>
      </c>
      <c r="H52" s="1097"/>
      <c r="I52" s="1018">
        <f t="shared" si="6"/>
        <v>-0.04593982529925589</v>
      </c>
      <c r="J52" s="887">
        <f t="shared" si="7"/>
        <v>-0.027504911591355596</v>
      </c>
      <c r="K52" s="1243"/>
      <c r="L52" s="1254">
        <f t="shared" si="8"/>
        <v>4094</v>
      </c>
      <c r="M52" s="1264"/>
      <c r="N52" s="1254">
        <f>N47+N48+N49+N50+N51</f>
        <v>1003</v>
      </c>
      <c r="O52" s="883">
        <f t="shared" si="9"/>
        <v>3091</v>
      </c>
      <c r="P52" s="902">
        <f>P47+P48+P49+P50+P51</f>
        <v>1018</v>
      </c>
      <c r="Q52" s="903">
        <f>Q47+Q48+Q49+Q50+Q51</f>
        <v>1042</v>
      </c>
      <c r="R52" s="903">
        <f>R47+R48+R49+R50+R51</f>
        <v>1031</v>
      </c>
      <c r="S52" s="227"/>
      <c r="T52" s="379"/>
    </row>
    <row r="53" spans="1:20" ht="12">
      <c r="A53" s="376"/>
      <c r="B53" s="351"/>
      <c r="C53" s="364"/>
      <c r="D53" s="880"/>
      <c r="E53" s="899"/>
      <c r="F53" s="905"/>
      <c r="G53" s="905"/>
      <c r="H53" s="1095"/>
      <c r="I53" s="963"/>
      <c r="J53" s="842"/>
      <c r="K53" s="1241"/>
      <c r="L53" s="1255"/>
      <c r="M53" s="1332"/>
      <c r="N53" s="1255"/>
      <c r="O53" s="880"/>
      <c r="P53" s="899"/>
      <c r="Q53" s="905"/>
      <c r="R53" s="905"/>
      <c r="S53" s="388"/>
      <c r="T53" s="376"/>
    </row>
    <row r="54" spans="1:20" ht="12">
      <c r="A54" s="376"/>
      <c r="B54" s="351"/>
      <c r="C54" s="334" t="s">
        <v>62</v>
      </c>
      <c r="D54" s="880">
        <f t="shared" si="5"/>
        <v>742</v>
      </c>
      <c r="E54" s="899">
        <v>233</v>
      </c>
      <c r="F54" s="900">
        <v>239</v>
      </c>
      <c r="G54" s="900">
        <v>270</v>
      </c>
      <c r="H54" s="1095"/>
      <c r="I54" s="1017">
        <f t="shared" si="6"/>
        <v>-0.04258064516129034</v>
      </c>
      <c r="J54" s="851">
        <f t="shared" si="7"/>
        <v>-0.07171314741035861</v>
      </c>
      <c r="K54" s="1241"/>
      <c r="L54" s="1253">
        <f t="shared" si="8"/>
        <v>1026</v>
      </c>
      <c r="M54" s="1264"/>
      <c r="N54" s="1253">
        <v>251</v>
      </c>
      <c r="O54" s="880">
        <f t="shared" si="9"/>
        <v>775</v>
      </c>
      <c r="P54" s="899">
        <v>251</v>
      </c>
      <c r="Q54" s="900">
        <v>259</v>
      </c>
      <c r="R54" s="900">
        <v>265</v>
      </c>
      <c r="S54" s="227"/>
      <c r="T54" s="376"/>
    </row>
    <row r="55" spans="1:20" ht="12">
      <c r="A55" s="376"/>
      <c r="B55" s="351"/>
      <c r="C55" s="334" t="s">
        <v>63</v>
      </c>
      <c r="D55" s="880">
        <f t="shared" si="5"/>
        <v>309</v>
      </c>
      <c r="E55" s="899">
        <v>100</v>
      </c>
      <c r="F55" s="900">
        <v>103</v>
      </c>
      <c r="G55" s="900">
        <v>106</v>
      </c>
      <c r="H55" s="1095"/>
      <c r="I55" s="1017">
        <f t="shared" si="6"/>
        <v>-0.06079027355623101</v>
      </c>
      <c r="J55" s="851">
        <f t="shared" si="7"/>
        <v>-0.07407407407407407</v>
      </c>
      <c r="K55" s="1241"/>
      <c r="L55" s="1253">
        <f t="shared" si="8"/>
        <v>439</v>
      </c>
      <c r="M55" s="1264"/>
      <c r="N55" s="1253">
        <v>110</v>
      </c>
      <c r="O55" s="880">
        <f t="shared" si="9"/>
        <v>329</v>
      </c>
      <c r="P55" s="899">
        <v>108</v>
      </c>
      <c r="Q55" s="900">
        <v>112</v>
      </c>
      <c r="R55" s="900">
        <v>109</v>
      </c>
      <c r="S55" s="227"/>
      <c r="T55" s="376">
        <v>101</v>
      </c>
    </row>
    <row r="56" spans="1:20" ht="12">
      <c r="A56" s="376"/>
      <c r="B56" s="351"/>
      <c r="C56" s="334" t="s">
        <v>59</v>
      </c>
      <c r="D56" s="880">
        <f t="shared" si="5"/>
        <v>663</v>
      </c>
      <c r="E56" s="899">
        <v>209</v>
      </c>
      <c r="F56" s="900">
        <v>229</v>
      </c>
      <c r="G56" s="900">
        <v>225</v>
      </c>
      <c r="H56" s="1095"/>
      <c r="I56" s="1017">
        <f t="shared" si="6"/>
        <v>0.02157164869029282</v>
      </c>
      <c r="J56" s="851">
        <f t="shared" si="7"/>
        <v>0.004807692307692291</v>
      </c>
      <c r="K56" s="1241"/>
      <c r="L56" s="1258">
        <f t="shared" si="8"/>
        <v>872</v>
      </c>
      <c r="M56" s="1264"/>
      <c r="N56" s="1258">
        <v>223</v>
      </c>
      <c r="O56" s="880">
        <f t="shared" si="9"/>
        <v>649</v>
      </c>
      <c r="P56" s="899">
        <v>208</v>
      </c>
      <c r="Q56" s="900">
        <v>217</v>
      </c>
      <c r="R56" s="900">
        <v>224</v>
      </c>
      <c r="S56" s="227"/>
      <c r="T56" s="376">
        <v>240</v>
      </c>
    </row>
    <row r="57" spans="1:20" ht="12">
      <c r="A57" s="376"/>
      <c r="B57" s="351"/>
      <c r="C57" s="334" t="s">
        <v>57</v>
      </c>
      <c r="D57" s="880">
        <f t="shared" si="5"/>
        <v>101</v>
      </c>
      <c r="E57" s="899">
        <v>35</v>
      </c>
      <c r="F57" s="900">
        <v>33</v>
      </c>
      <c r="G57" s="900">
        <v>33</v>
      </c>
      <c r="H57" s="1095"/>
      <c r="I57" s="1017">
        <f t="shared" si="6"/>
        <v>-0.11403508771929827</v>
      </c>
      <c r="J57" s="851">
        <f t="shared" si="7"/>
        <v>0</v>
      </c>
      <c r="K57" s="1241"/>
      <c r="L57" s="1258">
        <f t="shared" si="8"/>
        <v>154</v>
      </c>
      <c r="M57" s="1263"/>
      <c r="N57" s="1258">
        <v>40</v>
      </c>
      <c r="O57" s="880">
        <f t="shared" si="9"/>
        <v>114</v>
      </c>
      <c r="P57" s="899">
        <v>35</v>
      </c>
      <c r="Q57" s="900">
        <v>43</v>
      </c>
      <c r="R57" s="900">
        <v>36</v>
      </c>
      <c r="S57" s="335"/>
      <c r="T57" s="376"/>
    </row>
    <row r="58" spans="1:20" s="336" customFormat="1" ht="12">
      <c r="A58" s="379"/>
      <c r="B58" s="231"/>
      <c r="C58" s="364" t="s">
        <v>52</v>
      </c>
      <c r="D58" s="883">
        <f t="shared" si="5"/>
        <v>1815</v>
      </c>
      <c r="E58" s="902">
        <f>E54+E55+E56+E57</f>
        <v>577</v>
      </c>
      <c r="F58" s="903">
        <f>F54+F55+F56+F57</f>
        <v>604</v>
      </c>
      <c r="G58" s="903">
        <f>G54+G55+G56+G57</f>
        <v>634</v>
      </c>
      <c r="H58" s="1097"/>
      <c r="I58" s="1018">
        <f t="shared" si="6"/>
        <v>-0.027852169255490056</v>
      </c>
      <c r="J58" s="887">
        <f t="shared" si="7"/>
        <v>-0.0415282392026578</v>
      </c>
      <c r="K58" s="1243"/>
      <c r="L58" s="1254">
        <f t="shared" si="8"/>
        <v>2491</v>
      </c>
      <c r="M58" s="1264"/>
      <c r="N58" s="1254">
        <f>N54+N55+N56+N57</f>
        <v>624</v>
      </c>
      <c r="O58" s="883">
        <f t="shared" si="9"/>
        <v>1867</v>
      </c>
      <c r="P58" s="902">
        <f>P54+P55+P56+P57</f>
        <v>602</v>
      </c>
      <c r="Q58" s="903">
        <f>Q54+Q55+Q56+Q57</f>
        <v>631</v>
      </c>
      <c r="R58" s="903">
        <f>R54+R55+R56+R57</f>
        <v>634</v>
      </c>
      <c r="S58" s="227"/>
      <c r="T58" s="379"/>
    </row>
    <row r="59" spans="1:20" ht="12">
      <c r="A59" s="379"/>
      <c r="B59" s="231"/>
      <c r="C59" s="387"/>
      <c r="D59" s="880"/>
      <c r="E59" s="899"/>
      <c r="F59" s="905"/>
      <c r="G59" s="905"/>
      <c r="H59" s="1097"/>
      <c r="I59" s="963"/>
      <c r="J59" s="842"/>
      <c r="K59" s="1243"/>
      <c r="L59" s="1255"/>
      <c r="M59" s="1332"/>
      <c r="N59" s="1255"/>
      <c r="O59" s="880"/>
      <c r="P59" s="899"/>
      <c r="Q59" s="905"/>
      <c r="R59" s="905"/>
      <c r="S59" s="388"/>
      <c r="T59" s="379"/>
    </row>
    <row r="60" spans="1:20" ht="12">
      <c r="A60" s="376"/>
      <c r="B60" s="351"/>
      <c r="C60" s="334" t="s">
        <v>450</v>
      </c>
      <c r="D60" s="880">
        <f t="shared" si="5"/>
        <v>1101</v>
      </c>
      <c r="E60" s="931">
        <v>367</v>
      </c>
      <c r="F60" s="900">
        <v>368</v>
      </c>
      <c r="G60" s="900">
        <v>366</v>
      </c>
      <c r="H60" s="1095"/>
      <c r="I60" s="1017">
        <f t="shared" si="6"/>
        <v>-0.09901800327332244</v>
      </c>
      <c r="J60" s="851">
        <f t="shared" si="7"/>
        <v>-0.04427083333333337</v>
      </c>
      <c r="K60" s="1241"/>
      <c r="L60" s="1258">
        <f t="shared" si="8"/>
        <v>1654</v>
      </c>
      <c r="M60" s="1264"/>
      <c r="N60" s="1258">
        <v>432</v>
      </c>
      <c r="O60" s="880">
        <f t="shared" si="9"/>
        <v>1222</v>
      </c>
      <c r="P60" s="899">
        <v>384</v>
      </c>
      <c r="Q60" s="900">
        <v>419</v>
      </c>
      <c r="R60" s="900">
        <v>419</v>
      </c>
      <c r="S60" s="227"/>
      <c r="T60" s="376"/>
    </row>
    <row r="61" spans="1:20" ht="12">
      <c r="A61" s="376"/>
      <c r="B61" s="351"/>
      <c r="C61" s="334" t="s">
        <v>64</v>
      </c>
      <c r="D61" s="880">
        <f t="shared" si="5"/>
        <v>350</v>
      </c>
      <c r="E61" s="931">
        <v>119</v>
      </c>
      <c r="F61" s="900">
        <v>115</v>
      </c>
      <c r="G61" s="900">
        <v>116</v>
      </c>
      <c r="H61" s="1095"/>
      <c r="I61" s="1017">
        <f t="shared" si="6"/>
        <v>0.04166666666666674</v>
      </c>
      <c r="J61" s="851">
        <f t="shared" si="7"/>
        <v>0.09174311926605494</v>
      </c>
      <c r="K61" s="1241"/>
      <c r="L61" s="1258">
        <f t="shared" si="8"/>
        <v>456</v>
      </c>
      <c r="M61" s="1264"/>
      <c r="N61" s="1258">
        <v>120</v>
      </c>
      <c r="O61" s="880">
        <f t="shared" si="9"/>
        <v>336</v>
      </c>
      <c r="P61" s="899">
        <v>109</v>
      </c>
      <c r="Q61" s="900">
        <v>115</v>
      </c>
      <c r="R61" s="900">
        <v>112</v>
      </c>
      <c r="S61" s="227"/>
      <c r="T61" s="376"/>
    </row>
    <row r="62" spans="1:20" ht="12">
      <c r="A62" s="376"/>
      <c r="B62" s="351"/>
      <c r="C62" s="334" t="s">
        <v>452</v>
      </c>
      <c r="D62" s="880">
        <f t="shared" si="5"/>
        <v>23</v>
      </c>
      <c r="E62" s="931">
        <v>7</v>
      </c>
      <c r="F62" s="900">
        <v>8</v>
      </c>
      <c r="G62" s="900">
        <v>8</v>
      </c>
      <c r="H62" s="1095"/>
      <c r="I62" s="1017">
        <f t="shared" si="6"/>
        <v>-0.36111111111111116</v>
      </c>
      <c r="J62" s="851">
        <f t="shared" si="7"/>
        <v>-0.2222222222222222</v>
      </c>
      <c r="K62" s="1241"/>
      <c r="L62" s="1258">
        <f t="shared" si="8"/>
        <v>35</v>
      </c>
      <c r="M62" s="1264"/>
      <c r="N62" s="1258">
        <v>-1</v>
      </c>
      <c r="O62" s="880">
        <f t="shared" si="9"/>
        <v>36</v>
      </c>
      <c r="P62" s="899">
        <v>9</v>
      </c>
      <c r="Q62" s="900">
        <v>5</v>
      </c>
      <c r="R62" s="900">
        <v>22</v>
      </c>
      <c r="S62" s="227"/>
      <c r="T62" s="376"/>
    </row>
    <row r="63" spans="1:20" ht="12">
      <c r="A63" s="376"/>
      <c r="B63" s="351"/>
      <c r="C63" s="334" t="s">
        <v>135</v>
      </c>
      <c r="D63" s="880">
        <f t="shared" si="5"/>
        <v>-50</v>
      </c>
      <c r="E63" s="931">
        <v>-20</v>
      </c>
      <c r="F63" s="900">
        <v>-14</v>
      </c>
      <c r="G63" s="900">
        <v>-16</v>
      </c>
      <c r="H63" s="1095"/>
      <c r="I63" s="1017">
        <f t="shared" si="6"/>
        <v>0.47058823529411775</v>
      </c>
      <c r="J63" s="851">
        <f t="shared" si="7"/>
        <v>0.33333333333333326</v>
      </c>
      <c r="K63" s="1241"/>
      <c r="L63" s="1258">
        <f t="shared" si="8"/>
        <v>-48</v>
      </c>
      <c r="M63" s="1263"/>
      <c r="N63" s="1258">
        <v>-14</v>
      </c>
      <c r="O63" s="880">
        <f t="shared" si="9"/>
        <v>-34</v>
      </c>
      <c r="P63" s="899">
        <v>-15</v>
      </c>
      <c r="Q63" s="900">
        <v>-8</v>
      </c>
      <c r="R63" s="900">
        <v>-11</v>
      </c>
      <c r="S63" s="335"/>
      <c r="T63" s="376"/>
    </row>
    <row r="64" spans="1:20" s="336" customFormat="1" ht="12">
      <c r="A64" s="379"/>
      <c r="B64" s="231"/>
      <c r="C64" s="389" t="s">
        <v>430</v>
      </c>
      <c r="D64" s="883">
        <f t="shared" si="5"/>
        <v>1424</v>
      </c>
      <c r="E64" s="902">
        <f>E60+E61+E62+E63</f>
        <v>473</v>
      </c>
      <c r="F64" s="903">
        <f>F60+F61+F62+F63</f>
        <v>477</v>
      </c>
      <c r="G64" s="903">
        <f>G60+G61+G62+G63</f>
        <v>474</v>
      </c>
      <c r="H64" s="1097"/>
      <c r="I64" s="1018">
        <f t="shared" si="6"/>
        <v>-0.0871794871794872</v>
      </c>
      <c r="J64" s="887">
        <f t="shared" si="7"/>
        <v>-0.028747433264887046</v>
      </c>
      <c r="K64" s="1243"/>
      <c r="L64" s="1254">
        <f t="shared" si="8"/>
        <v>2097</v>
      </c>
      <c r="M64" s="1264"/>
      <c r="N64" s="1254">
        <f>N60+N61+N62+N63</f>
        <v>537</v>
      </c>
      <c r="O64" s="883">
        <f t="shared" si="9"/>
        <v>1560</v>
      </c>
      <c r="P64" s="902">
        <f>P60+P61+P62+P63</f>
        <v>487</v>
      </c>
      <c r="Q64" s="903">
        <f>Q60+Q61+Q62+Q63</f>
        <v>531</v>
      </c>
      <c r="R64" s="903">
        <f>R60+R61+R62+R63</f>
        <v>542</v>
      </c>
      <c r="S64" s="227"/>
      <c r="T64" s="379"/>
    </row>
    <row r="65" spans="1:20" ht="12">
      <c r="A65" s="379"/>
      <c r="B65" s="231"/>
      <c r="C65" s="364"/>
      <c r="D65" s="880"/>
      <c r="E65" s="902"/>
      <c r="F65" s="905"/>
      <c r="G65" s="905"/>
      <c r="H65" s="1097"/>
      <c r="I65" s="963"/>
      <c r="J65" s="842"/>
      <c r="K65" s="1243"/>
      <c r="L65" s="1255"/>
      <c r="M65" s="1333"/>
      <c r="N65" s="1255"/>
      <c r="O65" s="880"/>
      <c r="P65" s="902"/>
      <c r="Q65" s="905"/>
      <c r="R65" s="905"/>
      <c r="S65" s="390"/>
      <c r="T65" s="379"/>
    </row>
    <row r="66" spans="1:20" s="336" customFormat="1" ht="12">
      <c r="A66" s="379"/>
      <c r="B66" s="231"/>
      <c r="C66" s="231" t="s">
        <v>54</v>
      </c>
      <c r="D66" s="883">
        <f t="shared" si="5"/>
        <v>65</v>
      </c>
      <c r="E66" s="909">
        <v>16</v>
      </c>
      <c r="F66" s="905">
        <v>24</v>
      </c>
      <c r="G66" s="905">
        <v>25</v>
      </c>
      <c r="H66" s="1097"/>
      <c r="I66" s="1018">
        <f t="shared" si="6"/>
        <v>-0.40909090909090906</v>
      </c>
      <c r="J66" s="887">
        <f t="shared" si="7"/>
        <v>-0.5294117647058824</v>
      </c>
      <c r="K66" s="1243"/>
      <c r="L66" s="1255">
        <f t="shared" si="8"/>
        <v>142</v>
      </c>
      <c r="M66" s="1264"/>
      <c r="N66" s="1255">
        <v>32</v>
      </c>
      <c r="O66" s="883">
        <f t="shared" si="9"/>
        <v>110</v>
      </c>
      <c r="P66" s="909">
        <v>34</v>
      </c>
      <c r="Q66" s="905">
        <v>36</v>
      </c>
      <c r="R66" s="905">
        <v>40</v>
      </c>
      <c r="S66" s="227"/>
      <c r="T66" s="379"/>
    </row>
    <row r="67" spans="1:20" ht="12">
      <c r="A67" s="379"/>
      <c r="B67" s="231"/>
      <c r="C67" s="231"/>
      <c r="D67" s="880"/>
      <c r="E67" s="902"/>
      <c r="F67" s="903"/>
      <c r="G67" s="903"/>
      <c r="H67" s="1097"/>
      <c r="I67" s="964"/>
      <c r="J67" s="862"/>
      <c r="K67" s="1243"/>
      <c r="L67" s="1254"/>
      <c r="M67" s="1333"/>
      <c r="N67" s="1254"/>
      <c r="O67" s="880"/>
      <c r="P67" s="902"/>
      <c r="Q67" s="903"/>
      <c r="R67" s="903"/>
      <c r="S67" s="390"/>
      <c r="T67" s="379"/>
    </row>
    <row r="68" spans="1:20" s="336" customFormat="1" ht="12">
      <c r="A68" s="379"/>
      <c r="B68" s="231"/>
      <c r="C68" s="231" t="s">
        <v>55</v>
      </c>
      <c r="D68" s="883">
        <f t="shared" si="5"/>
        <v>-145</v>
      </c>
      <c r="E68" s="909">
        <v>-58</v>
      </c>
      <c r="F68" s="910">
        <v>-47</v>
      </c>
      <c r="G68" s="910">
        <v>-40</v>
      </c>
      <c r="H68" s="1097"/>
      <c r="I68" s="1018">
        <f t="shared" si="6"/>
        <v>0.23931623931623935</v>
      </c>
      <c r="J68" s="887">
        <f t="shared" si="7"/>
        <v>0.5675675675675675</v>
      </c>
      <c r="K68" s="1243"/>
      <c r="L68" s="1255">
        <f t="shared" si="8"/>
        <v>-157</v>
      </c>
      <c r="M68" s="1264"/>
      <c r="N68" s="1255">
        <v>-40</v>
      </c>
      <c r="O68" s="883">
        <f t="shared" si="9"/>
        <v>-117</v>
      </c>
      <c r="P68" s="909">
        <v>-37</v>
      </c>
      <c r="Q68" s="910">
        <v>-42</v>
      </c>
      <c r="R68" s="910">
        <v>-38</v>
      </c>
      <c r="S68" s="227"/>
      <c r="T68" s="379"/>
    </row>
    <row r="69" spans="1:20" ht="12">
      <c r="A69" s="379"/>
      <c r="B69" s="231"/>
      <c r="C69" s="231"/>
      <c r="D69" s="880"/>
      <c r="E69" s="902"/>
      <c r="F69" s="903"/>
      <c r="G69" s="903"/>
      <c r="H69" s="1097"/>
      <c r="I69" s="964"/>
      <c r="J69" s="862"/>
      <c r="K69" s="1243"/>
      <c r="L69" s="1254"/>
      <c r="M69" s="1333"/>
      <c r="N69" s="1254"/>
      <c r="O69" s="880"/>
      <c r="P69" s="902"/>
      <c r="Q69" s="903"/>
      <c r="R69" s="903"/>
      <c r="S69" s="390"/>
      <c r="T69" s="379"/>
    </row>
    <row r="70" spans="1:20" s="336" customFormat="1" ht="12">
      <c r="A70" s="379"/>
      <c r="B70" s="231"/>
      <c r="C70" s="231" t="s">
        <v>436</v>
      </c>
      <c r="D70" s="883">
        <f t="shared" si="5"/>
        <v>9954</v>
      </c>
      <c r="E70" s="635">
        <f>+E35+E45+E66+E68</f>
        <v>3335</v>
      </c>
      <c r="F70" s="636">
        <f>+F35+F45+F66+F68</f>
        <v>3348</v>
      </c>
      <c r="G70" s="636">
        <f>G35+G45+G66+G68</f>
        <v>3271</v>
      </c>
      <c r="H70" s="971"/>
      <c r="I70" s="1018">
        <f t="shared" si="6"/>
        <v>-0.014748094625358754</v>
      </c>
      <c r="J70" s="887">
        <f t="shared" si="7"/>
        <v>0.00846688841850618</v>
      </c>
      <c r="K70" s="1116"/>
      <c r="L70" s="1131">
        <f t="shared" si="8"/>
        <v>13451</v>
      </c>
      <c r="M70" s="975"/>
      <c r="N70" s="1131">
        <f>N35+N45+N66+N68</f>
        <v>3348</v>
      </c>
      <c r="O70" s="883">
        <f t="shared" si="9"/>
        <v>10103</v>
      </c>
      <c r="P70" s="635">
        <f>P35+P45+P66+P68</f>
        <v>3307</v>
      </c>
      <c r="Q70" s="588">
        <f>Q35+Q45+Q66+Q68</f>
        <v>3408</v>
      </c>
      <c r="R70" s="588">
        <f>R35+R45+R66+R68</f>
        <v>3388</v>
      </c>
      <c r="S70" s="227"/>
      <c r="T70" s="379"/>
    </row>
    <row r="71" spans="1:20" ht="12">
      <c r="A71" s="376"/>
      <c r="B71" s="330"/>
      <c r="C71" s="231"/>
      <c r="D71" s="366"/>
      <c r="E71" s="230"/>
      <c r="F71" s="231"/>
      <c r="G71" s="231"/>
      <c r="H71" s="1014"/>
      <c r="I71" s="363"/>
      <c r="J71" s="333"/>
      <c r="K71" s="233"/>
      <c r="L71" s="231"/>
      <c r="M71" s="233"/>
      <c r="N71" s="231"/>
      <c r="O71" s="366"/>
      <c r="P71" s="230"/>
      <c r="Q71" s="231"/>
      <c r="R71" s="231"/>
      <c r="S71" s="233"/>
      <c r="T71" s="376"/>
    </row>
    <row r="72" spans="1:20" ht="9" customHeight="1">
      <c r="A72" s="376"/>
      <c r="B72" s="376"/>
      <c r="C72" s="376"/>
      <c r="D72" s="376"/>
      <c r="E72" s="377"/>
      <c r="F72" s="376"/>
      <c r="G72" s="376"/>
      <c r="H72" s="376"/>
      <c r="I72" s="378"/>
      <c r="J72" s="378"/>
      <c r="K72" s="376"/>
      <c r="L72" s="376"/>
      <c r="M72" s="376"/>
      <c r="N72" s="376"/>
      <c r="O72" s="376"/>
      <c r="P72" s="377"/>
      <c r="Q72" s="376"/>
      <c r="R72" s="376"/>
      <c r="S72" s="376"/>
      <c r="T72" s="376"/>
    </row>
    <row r="73" spans="1:20" ht="12">
      <c r="A73" s="384"/>
      <c r="B73" s="384"/>
      <c r="C73" s="384"/>
      <c r="D73" s="380"/>
      <c r="E73" s="361"/>
      <c r="F73" s="384"/>
      <c r="G73" s="384"/>
      <c r="H73" s="380"/>
      <c r="I73" s="385"/>
      <c r="J73" s="385"/>
      <c r="K73" s="380"/>
      <c r="L73" s="380"/>
      <c r="M73" s="380"/>
      <c r="N73" s="380"/>
      <c r="O73" s="380"/>
      <c r="P73" s="361"/>
      <c r="Q73" s="384"/>
      <c r="R73" s="384"/>
      <c r="S73" s="380"/>
      <c r="T73" s="380"/>
    </row>
    <row r="74" spans="1:20" ht="9" customHeight="1">
      <c r="A74" s="376"/>
      <c r="B74" s="376"/>
      <c r="C74" s="376"/>
      <c r="D74" s="376"/>
      <c r="E74" s="377"/>
      <c r="F74" s="376"/>
      <c r="G74" s="376"/>
      <c r="H74" s="376"/>
      <c r="I74" s="378"/>
      <c r="J74" s="378"/>
      <c r="K74" s="376"/>
      <c r="L74" s="376"/>
      <c r="M74" s="376"/>
      <c r="N74" s="376"/>
      <c r="O74" s="376"/>
      <c r="P74" s="377"/>
      <c r="Q74" s="376"/>
      <c r="R74" s="376"/>
      <c r="S74" s="376"/>
      <c r="T74" s="376"/>
    </row>
    <row r="75" spans="1:20" ht="12">
      <c r="A75" s="379"/>
      <c r="B75" s="321"/>
      <c r="C75" s="254" t="s">
        <v>0</v>
      </c>
      <c r="D75" s="255" t="s">
        <v>489</v>
      </c>
      <c r="E75" s="256" t="s">
        <v>490</v>
      </c>
      <c r="F75" s="321" t="s">
        <v>474</v>
      </c>
      <c r="G75" s="321" t="s">
        <v>360</v>
      </c>
      <c r="H75" s="1011"/>
      <c r="I75" s="259" t="s">
        <v>475</v>
      </c>
      <c r="J75" s="260" t="s">
        <v>475</v>
      </c>
      <c r="K75" s="338"/>
      <c r="L75" s="321">
        <v>2009</v>
      </c>
      <c r="M75" s="322"/>
      <c r="N75" s="321" t="s">
        <v>343</v>
      </c>
      <c r="O75" s="255" t="s">
        <v>492</v>
      </c>
      <c r="P75" s="256" t="s">
        <v>332</v>
      </c>
      <c r="Q75" s="321" t="s">
        <v>327</v>
      </c>
      <c r="R75" s="321" t="s">
        <v>137</v>
      </c>
      <c r="S75" s="323"/>
      <c r="T75" s="379"/>
    </row>
    <row r="76" spans="1:20" ht="12">
      <c r="A76" s="376"/>
      <c r="B76" s="330"/>
      <c r="C76" s="325" t="s">
        <v>210</v>
      </c>
      <c r="D76" s="326"/>
      <c r="E76" s="327"/>
      <c r="F76" s="324"/>
      <c r="G76" s="324"/>
      <c r="H76" s="1012"/>
      <c r="I76" s="259" t="s">
        <v>476</v>
      </c>
      <c r="J76" s="263" t="s">
        <v>491</v>
      </c>
      <c r="K76" s="391"/>
      <c r="L76" s="321"/>
      <c r="M76" s="328"/>
      <c r="N76" s="321"/>
      <c r="O76" s="326"/>
      <c r="P76" s="327"/>
      <c r="Q76" s="324"/>
      <c r="R76" s="324"/>
      <c r="S76" s="324"/>
      <c r="T76" s="376"/>
    </row>
    <row r="77" spans="1:20" ht="12">
      <c r="A77" s="376"/>
      <c r="B77" s="330"/>
      <c r="C77" s="330"/>
      <c r="D77" s="369"/>
      <c r="E77" s="226"/>
      <c r="F77" s="335"/>
      <c r="G77" s="335"/>
      <c r="H77" s="1013"/>
      <c r="I77" s="240"/>
      <c r="J77" s="241"/>
      <c r="K77" s="331"/>
      <c r="L77" s="335"/>
      <c r="M77" s="372"/>
      <c r="N77" s="335"/>
      <c r="O77" s="369"/>
      <c r="P77" s="226"/>
      <c r="Q77" s="335"/>
      <c r="R77" s="335"/>
      <c r="S77" s="372"/>
      <c r="T77" s="376"/>
    </row>
    <row r="78" spans="1:20" ht="12">
      <c r="A78" s="376"/>
      <c r="B78" s="351"/>
      <c r="C78" s="334" t="s">
        <v>47</v>
      </c>
      <c r="D78" s="880">
        <f>E78+F78+G78</f>
        <v>2353</v>
      </c>
      <c r="E78" s="899">
        <v>824</v>
      </c>
      <c r="F78" s="900">
        <v>780</v>
      </c>
      <c r="G78" s="900">
        <v>749</v>
      </c>
      <c r="H78" s="1092"/>
      <c r="I78" s="1017">
        <f>D78/O78-1</f>
        <v>0.009871244635193177</v>
      </c>
      <c r="J78" s="851">
        <f>E78/P78-1</f>
        <v>0.032581453634085156</v>
      </c>
      <c r="K78" s="1238"/>
      <c r="L78" s="1253">
        <f>N78+O78</f>
        <v>3098</v>
      </c>
      <c r="M78" s="1263"/>
      <c r="N78" s="1253">
        <v>768</v>
      </c>
      <c r="O78" s="880">
        <f>P78+Q78+R78</f>
        <v>2330</v>
      </c>
      <c r="P78" s="899">
        <v>798</v>
      </c>
      <c r="Q78" s="900">
        <v>777</v>
      </c>
      <c r="R78" s="900">
        <v>755</v>
      </c>
      <c r="S78" s="335"/>
      <c r="T78" s="376"/>
    </row>
    <row r="79" spans="1:20" ht="12">
      <c r="A79" s="376"/>
      <c r="B79" s="351"/>
      <c r="C79" s="334" t="s">
        <v>48</v>
      </c>
      <c r="D79" s="880">
        <f aca="true" t="shared" si="10" ref="D79:D95">E79+F79+G79</f>
        <v>551</v>
      </c>
      <c r="E79" s="899">
        <v>177</v>
      </c>
      <c r="F79" s="900">
        <v>185</v>
      </c>
      <c r="G79" s="900">
        <v>189</v>
      </c>
      <c r="H79" s="1092"/>
      <c r="I79" s="1017">
        <f aca="true" t="shared" si="11" ref="I79:I95">D79/O79-1</f>
        <v>-0.0018115942028985588</v>
      </c>
      <c r="J79" s="851">
        <f aca="true" t="shared" si="12" ref="J79:J95">E79/P79-1</f>
        <v>-0.048387096774193505</v>
      </c>
      <c r="K79" s="1238"/>
      <c r="L79" s="1253">
        <f aca="true" t="shared" si="13" ref="L79:L95">N79+O79</f>
        <v>744</v>
      </c>
      <c r="M79" s="1263"/>
      <c r="N79" s="1253">
        <v>192</v>
      </c>
      <c r="O79" s="880">
        <f aca="true" t="shared" si="14" ref="O79:O95">P79+Q79+R79</f>
        <v>552</v>
      </c>
      <c r="P79" s="899">
        <v>186</v>
      </c>
      <c r="Q79" s="900">
        <v>189</v>
      </c>
      <c r="R79" s="900">
        <v>177</v>
      </c>
      <c r="S79" s="335"/>
      <c r="T79" s="376"/>
    </row>
    <row r="80" spans="1:20" ht="12">
      <c r="A80" s="376"/>
      <c r="B80" s="351"/>
      <c r="C80" s="334" t="s">
        <v>65</v>
      </c>
      <c r="D80" s="880">
        <f t="shared" si="10"/>
        <v>183</v>
      </c>
      <c r="E80" s="899">
        <v>72</v>
      </c>
      <c r="F80" s="900">
        <v>59</v>
      </c>
      <c r="G80" s="900">
        <v>52</v>
      </c>
      <c r="H80" s="1092"/>
      <c r="I80" s="1017">
        <f t="shared" si="11"/>
        <v>0.326086956521739</v>
      </c>
      <c r="J80" s="851">
        <f t="shared" si="12"/>
        <v>0.2857142857142858</v>
      </c>
      <c r="K80" s="1238"/>
      <c r="L80" s="1253">
        <f t="shared" si="13"/>
        <v>195</v>
      </c>
      <c r="M80" s="1263"/>
      <c r="N80" s="1253">
        <v>57</v>
      </c>
      <c r="O80" s="880">
        <f t="shared" si="14"/>
        <v>138</v>
      </c>
      <c r="P80" s="899">
        <v>56</v>
      </c>
      <c r="Q80" s="900">
        <v>44</v>
      </c>
      <c r="R80" s="900">
        <v>38</v>
      </c>
      <c r="S80" s="335"/>
      <c r="T80" s="376"/>
    </row>
    <row r="81" spans="1:20" s="336" customFormat="1" ht="12">
      <c r="A81" s="379"/>
      <c r="B81" s="231"/>
      <c r="C81" s="231" t="s">
        <v>50</v>
      </c>
      <c r="D81" s="883">
        <f t="shared" si="10"/>
        <v>3087</v>
      </c>
      <c r="E81" s="902">
        <f>E78+E79+E80</f>
        <v>1073</v>
      </c>
      <c r="F81" s="903">
        <f>F78+F79+F80</f>
        <v>1024</v>
      </c>
      <c r="G81" s="903">
        <f>G78+G79+G80</f>
        <v>990</v>
      </c>
      <c r="H81" s="1097"/>
      <c r="I81" s="1018">
        <f t="shared" si="11"/>
        <v>0.02218543046357624</v>
      </c>
      <c r="J81" s="887">
        <f t="shared" si="12"/>
        <v>0.03173076923076934</v>
      </c>
      <c r="K81" s="1243"/>
      <c r="L81" s="1254">
        <f t="shared" si="13"/>
        <v>4037</v>
      </c>
      <c r="M81" s="1264"/>
      <c r="N81" s="1254">
        <f>N78+N79+N80</f>
        <v>1017</v>
      </c>
      <c r="O81" s="883">
        <f t="shared" si="14"/>
        <v>3020</v>
      </c>
      <c r="P81" s="902">
        <f>P78+P79+P80</f>
        <v>1040</v>
      </c>
      <c r="Q81" s="903">
        <f>Q78+Q79+Q80</f>
        <v>1010</v>
      </c>
      <c r="R81" s="903">
        <f>R78+R79+R80</f>
        <v>970</v>
      </c>
      <c r="S81" s="227"/>
      <c r="T81" s="379"/>
    </row>
    <row r="82" spans="1:20" ht="12">
      <c r="A82" s="376"/>
      <c r="B82" s="330"/>
      <c r="C82" s="364"/>
      <c r="D82" s="880"/>
      <c r="E82" s="904"/>
      <c r="F82" s="905"/>
      <c r="G82" s="905"/>
      <c r="H82" s="1099"/>
      <c r="I82" s="963"/>
      <c r="J82" s="842"/>
      <c r="K82" s="1245"/>
      <c r="L82" s="1255"/>
      <c r="M82" s="1265"/>
      <c r="N82" s="1255"/>
      <c r="O82" s="880"/>
      <c r="P82" s="904"/>
      <c r="Q82" s="905"/>
      <c r="R82" s="905"/>
      <c r="S82" s="338"/>
      <c r="T82" s="376"/>
    </row>
    <row r="83" spans="1:20" ht="12">
      <c r="A83" s="376"/>
      <c r="B83" s="330"/>
      <c r="C83" s="334" t="s">
        <v>51</v>
      </c>
      <c r="D83" s="880">
        <f t="shared" si="10"/>
        <v>2825</v>
      </c>
      <c r="E83" s="899">
        <v>950</v>
      </c>
      <c r="F83" s="900">
        <v>947</v>
      </c>
      <c r="G83" s="900">
        <v>928</v>
      </c>
      <c r="H83" s="1092"/>
      <c r="I83" s="1017">
        <f t="shared" si="11"/>
        <v>-0.03715064758009545</v>
      </c>
      <c r="J83" s="851">
        <f t="shared" si="12"/>
        <v>-0.0175801447776629</v>
      </c>
      <c r="K83" s="1238"/>
      <c r="L83" s="1253">
        <f t="shared" si="13"/>
        <v>3890</v>
      </c>
      <c r="M83" s="1263"/>
      <c r="N83" s="1253">
        <v>956</v>
      </c>
      <c r="O83" s="880">
        <f t="shared" si="14"/>
        <v>2934</v>
      </c>
      <c r="P83" s="899">
        <v>967</v>
      </c>
      <c r="Q83" s="900">
        <v>990</v>
      </c>
      <c r="R83" s="900">
        <v>977</v>
      </c>
      <c r="S83" s="335"/>
      <c r="T83" s="376"/>
    </row>
    <row r="84" spans="1:20" ht="12">
      <c r="A84" s="376"/>
      <c r="B84" s="330"/>
      <c r="C84" s="334" t="s">
        <v>52</v>
      </c>
      <c r="D84" s="880">
        <f t="shared" si="10"/>
        <v>1651</v>
      </c>
      <c r="E84" s="899">
        <v>521</v>
      </c>
      <c r="F84" s="900">
        <v>551</v>
      </c>
      <c r="G84" s="900">
        <v>579</v>
      </c>
      <c r="H84" s="1092"/>
      <c r="I84" s="1017">
        <f t="shared" si="11"/>
        <v>-0.0042219541616405065</v>
      </c>
      <c r="J84" s="851">
        <f t="shared" si="12"/>
        <v>-0.0261682242990654</v>
      </c>
      <c r="K84" s="1238"/>
      <c r="L84" s="1253">
        <f t="shared" si="13"/>
        <v>2219</v>
      </c>
      <c r="M84" s="1263"/>
      <c r="N84" s="1253">
        <v>561</v>
      </c>
      <c r="O84" s="880">
        <f t="shared" si="14"/>
        <v>1658</v>
      </c>
      <c r="P84" s="899">
        <v>535</v>
      </c>
      <c r="Q84" s="900">
        <v>561</v>
      </c>
      <c r="R84" s="900">
        <v>562</v>
      </c>
      <c r="S84" s="335"/>
      <c r="T84" s="376"/>
    </row>
    <row r="85" spans="1:20" ht="12">
      <c r="A85" s="376"/>
      <c r="B85" s="330"/>
      <c r="C85" s="334" t="s">
        <v>438</v>
      </c>
      <c r="D85" s="880">
        <f t="shared" si="10"/>
        <v>1307</v>
      </c>
      <c r="E85" s="899">
        <v>433</v>
      </c>
      <c r="F85" s="900">
        <v>440</v>
      </c>
      <c r="G85" s="900">
        <v>434</v>
      </c>
      <c r="H85" s="1092"/>
      <c r="I85" s="1017">
        <f t="shared" si="11"/>
        <v>-0.10171821305841922</v>
      </c>
      <c r="J85" s="851">
        <f t="shared" si="12"/>
        <v>-0.0483516483516484</v>
      </c>
      <c r="K85" s="1238"/>
      <c r="L85" s="1253">
        <f t="shared" si="13"/>
        <v>1948</v>
      </c>
      <c r="M85" s="1263"/>
      <c r="N85" s="1253">
        <v>493</v>
      </c>
      <c r="O85" s="880">
        <f t="shared" si="14"/>
        <v>1455</v>
      </c>
      <c r="P85" s="899">
        <v>455</v>
      </c>
      <c r="Q85" s="900">
        <v>495</v>
      </c>
      <c r="R85" s="900">
        <v>505</v>
      </c>
      <c r="S85" s="335"/>
      <c r="T85" s="376"/>
    </row>
    <row r="86" spans="1:20" ht="12">
      <c r="A86" s="376"/>
      <c r="B86" s="330"/>
      <c r="C86" s="334" t="s">
        <v>53</v>
      </c>
      <c r="D86" s="880">
        <f t="shared" si="10"/>
        <v>1018</v>
      </c>
      <c r="E86" s="899">
        <v>342</v>
      </c>
      <c r="F86" s="900">
        <v>362</v>
      </c>
      <c r="G86" s="900">
        <v>314</v>
      </c>
      <c r="H86" s="1092"/>
      <c r="I86" s="1017">
        <f t="shared" si="11"/>
        <v>0.09935205183585305</v>
      </c>
      <c r="J86" s="851">
        <f t="shared" si="12"/>
        <v>0.23465703971119134</v>
      </c>
      <c r="K86" s="1238"/>
      <c r="L86" s="1253">
        <f t="shared" si="13"/>
        <v>1214</v>
      </c>
      <c r="M86" s="1263"/>
      <c r="N86" s="1253">
        <v>288</v>
      </c>
      <c r="O86" s="880">
        <f t="shared" si="14"/>
        <v>926</v>
      </c>
      <c r="P86" s="899">
        <v>277</v>
      </c>
      <c r="Q86" s="900">
        <v>315</v>
      </c>
      <c r="R86" s="900">
        <v>334</v>
      </c>
      <c r="S86" s="335"/>
      <c r="T86" s="376"/>
    </row>
    <row r="87" spans="1:20" s="343" customFormat="1" ht="12">
      <c r="A87" s="381"/>
      <c r="B87" s="382"/>
      <c r="C87" s="341" t="s">
        <v>431</v>
      </c>
      <c r="D87" s="1340">
        <f t="shared" si="10"/>
        <v>478</v>
      </c>
      <c r="E87" s="906">
        <v>150</v>
      </c>
      <c r="F87" s="907">
        <v>169</v>
      </c>
      <c r="G87" s="907">
        <v>159</v>
      </c>
      <c r="H87" s="1098"/>
      <c r="I87" s="1101">
        <f t="shared" si="11"/>
        <v>-0.028455284552845517</v>
      </c>
      <c r="J87" s="893">
        <f t="shared" si="12"/>
        <v>0.06382978723404253</v>
      </c>
      <c r="K87" s="1244"/>
      <c r="L87" s="1256">
        <f t="shared" si="13"/>
        <v>656</v>
      </c>
      <c r="M87" s="1266"/>
      <c r="N87" s="1256">
        <v>164</v>
      </c>
      <c r="O87" s="1340">
        <f t="shared" si="14"/>
        <v>492</v>
      </c>
      <c r="P87" s="906">
        <v>141</v>
      </c>
      <c r="Q87" s="907">
        <v>177</v>
      </c>
      <c r="R87" s="907">
        <v>174</v>
      </c>
      <c r="S87" s="342"/>
      <c r="T87" s="381"/>
    </row>
    <row r="88" spans="1:20" s="343" customFormat="1" ht="12">
      <c r="A88" s="381"/>
      <c r="B88" s="382"/>
      <c r="C88" s="344" t="s">
        <v>432</v>
      </c>
      <c r="D88" s="1340">
        <f t="shared" si="10"/>
        <v>2</v>
      </c>
      <c r="E88" s="906">
        <v>0</v>
      </c>
      <c r="F88" s="908">
        <v>1</v>
      </c>
      <c r="G88" s="908">
        <v>1</v>
      </c>
      <c r="H88" s="1098"/>
      <c r="I88" s="1101">
        <f t="shared" si="11"/>
        <v>-0.7142857142857143</v>
      </c>
      <c r="J88" s="893">
        <f t="shared" si="12"/>
        <v>-1</v>
      </c>
      <c r="K88" s="1244"/>
      <c r="L88" s="1257">
        <f t="shared" si="13"/>
        <v>8</v>
      </c>
      <c r="M88" s="1266"/>
      <c r="N88" s="1257">
        <v>1</v>
      </c>
      <c r="O88" s="1340">
        <f t="shared" si="14"/>
        <v>7</v>
      </c>
      <c r="P88" s="906">
        <v>2</v>
      </c>
      <c r="Q88" s="908">
        <v>3</v>
      </c>
      <c r="R88" s="908">
        <v>2</v>
      </c>
      <c r="S88" s="342"/>
      <c r="T88" s="381"/>
    </row>
    <row r="89" spans="1:20" s="343" customFormat="1" ht="12">
      <c r="A89" s="381"/>
      <c r="B89" s="382"/>
      <c r="C89" s="341" t="s">
        <v>435</v>
      </c>
      <c r="D89" s="1340">
        <f t="shared" si="10"/>
        <v>540</v>
      </c>
      <c r="E89" s="906">
        <v>192</v>
      </c>
      <c r="F89" s="907">
        <v>192</v>
      </c>
      <c r="G89" s="907">
        <v>156</v>
      </c>
      <c r="H89" s="1098"/>
      <c r="I89" s="1101">
        <f t="shared" si="11"/>
        <v>0.24423963133640547</v>
      </c>
      <c r="J89" s="893">
        <f t="shared" si="12"/>
        <v>0.41176470588235303</v>
      </c>
      <c r="K89" s="1244"/>
      <c r="L89" s="1256">
        <f t="shared" si="13"/>
        <v>558</v>
      </c>
      <c r="M89" s="1266"/>
      <c r="N89" s="1256">
        <v>124</v>
      </c>
      <c r="O89" s="1340">
        <f t="shared" si="14"/>
        <v>434</v>
      </c>
      <c r="P89" s="906">
        <v>136</v>
      </c>
      <c r="Q89" s="907">
        <v>138</v>
      </c>
      <c r="R89" s="907">
        <v>160</v>
      </c>
      <c r="S89" s="342"/>
      <c r="T89" s="381"/>
    </row>
    <row r="90" spans="1:20" ht="12">
      <c r="A90" s="376"/>
      <c r="B90" s="330"/>
      <c r="C90" s="334" t="s">
        <v>70</v>
      </c>
      <c r="D90" s="880">
        <f t="shared" si="10"/>
        <v>0</v>
      </c>
      <c r="E90" s="899">
        <v>0</v>
      </c>
      <c r="F90" s="900">
        <v>-1</v>
      </c>
      <c r="G90" s="900">
        <v>1</v>
      </c>
      <c r="H90" s="1092"/>
      <c r="I90" s="1368">
        <f t="shared" si="11"/>
        <v>-1</v>
      </c>
      <c r="J90" s="1370">
        <f t="shared" si="12"/>
        <v>-1</v>
      </c>
      <c r="K90" s="1238"/>
      <c r="L90" s="1253">
        <f t="shared" si="13"/>
        <v>1</v>
      </c>
      <c r="M90" s="1263"/>
      <c r="N90" s="1253">
        <v>0</v>
      </c>
      <c r="O90" s="880">
        <f t="shared" si="14"/>
        <v>1</v>
      </c>
      <c r="P90" s="899">
        <v>1</v>
      </c>
      <c r="Q90" s="900">
        <v>-1</v>
      </c>
      <c r="R90" s="900">
        <v>1</v>
      </c>
      <c r="S90" s="335"/>
      <c r="T90" s="376"/>
    </row>
    <row r="91" spans="1:20" s="336" customFormat="1" ht="12">
      <c r="A91" s="379"/>
      <c r="B91" s="231"/>
      <c r="C91" s="231" t="s">
        <v>434</v>
      </c>
      <c r="D91" s="883">
        <f t="shared" si="10"/>
        <v>6801</v>
      </c>
      <c r="E91" s="902">
        <f>E83+E84+E85+E86+E90</f>
        <v>2246</v>
      </c>
      <c r="F91" s="903">
        <f>F83+F84+F85+F86+F90</f>
        <v>2299</v>
      </c>
      <c r="G91" s="903">
        <f>G83+G84+G85+G86+G90</f>
        <v>2256</v>
      </c>
      <c r="H91" s="1097"/>
      <c r="I91" s="1018">
        <f t="shared" si="11"/>
        <v>-0.024806423860051607</v>
      </c>
      <c r="J91" s="887">
        <f t="shared" si="12"/>
        <v>0.004921700223713632</v>
      </c>
      <c r="K91" s="1243"/>
      <c r="L91" s="1254">
        <f t="shared" si="13"/>
        <v>9272</v>
      </c>
      <c r="M91" s="1264"/>
      <c r="N91" s="1254">
        <f>N83+N84+N85+N86+N90</f>
        <v>2298</v>
      </c>
      <c r="O91" s="883">
        <f t="shared" si="14"/>
        <v>6974</v>
      </c>
      <c r="P91" s="902">
        <f>P83+P84+P85+P86+P90</f>
        <v>2235</v>
      </c>
      <c r="Q91" s="903">
        <f>Q83+Q84+Q85+Q86+Q90</f>
        <v>2360</v>
      </c>
      <c r="R91" s="903">
        <f>R83+R84+R85+R86+R90</f>
        <v>2379</v>
      </c>
      <c r="S91" s="227"/>
      <c r="T91" s="379"/>
    </row>
    <row r="92" spans="1:20" ht="12">
      <c r="A92" s="376"/>
      <c r="B92" s="330"/>
      <c r="C92" s="364"/>
      <c r="D92" s="880"/>
      <c r="E92" s="902"/>
      <c r="F92" s="903"/>
      <c r="G92" s="903"/>
      <c r="H92" s="1095"/>
      <c r="I92" s="964"/>
      <c r="J92" s="862"/>
      <c r="K92" s="1241"/>
      <c r="L92" s="1254"/>
      <c r="M92" s="1264"/>
      <c r="N92" s="1254"/>
      <c r="O92" s="880"/>
      <c r="P92" s="902"/>
      <c r="Q92" s="903"/>
      <c r="R92" s="903"/>
      <c r="S92" s="227"/>
      <c r="T92" s="376"/>
    </row>
    <row r="93" spans="1:20" s="336" customFormat="1" ht="12">
      <c r="A93" s="379"/>
      <c r="B93" s="231"/>
      <c r="C93" s="231" t="s">
        <v>54</v>
      </c>
      <c r="D93" s="883">
        <f t="shared" si="10"/>
        <v>66</v>
      </c>
      <c r="E93" s="909">
        <v>16</v>
      </c>
      <c r="F93" s="910">
        <v>25</v>
      </c>
      <c r="G93" s="910">
        <v>25</v>
      </c>
      <c r="H93" s="1097"/>
      <c r="I93" s="1018">
        <f t="shared" si="11"/>
        <v>-0.39449541284403666</v>
      </c>
      <c r="J93" s="887">
        <f t="shared" si="12"/>
        <v>-0.5</v>
      </c>
      <c r="K93" s="1243"/>
      <c r="L93" s="1255">
        <f t="shared" si="13"/>
        <v>142</v>
      </c>
      <c r="M93" s="1264"/>
      <c r="N93" s="1255">
        <v>33</v>
      </c>
      <c r="O93" s="883">
        <f t="shared" si="14"/>
        <v>109</v>
      </c>
      <c r="P93" s="909">
        <v>32</v>
      </c>
      <c r="Q93" s="910">
        <v>38</v>
      </c>
      <c r="R93" s="910">
        <v>39</v>
      </c>
      <c r="S93" s="227"/>
      <c r="T93" s="379"/>
    </row>
    <row r="94" spans="1:20" ht="12">
      <c r="A94" s="376"/>
      <c r="B94" s="330"/>
      <c r="C94" s="364"/>
      <c r="D94" s="880"/>
      <c r="E94" s="899"/>
      <c r="F94" s="905"/>
      <c r="G94" s="905"/>
      <c r="H94" s="1099"/>
      <c r="I94" s="963"/>
      <c r="J94" s="842"/>
      <c r="K94" s="1245"/>
      <c r="L94" s="1255"/>
      <c r="M94" s="1265"/>
      <c r="N94" s="1255"/>
      <c r="O94" s="880"/>
      <c r="P94" s="899"/>
      <c r="Q94" s="905"/>
      <c r="R94" s="905"/>
      <c r="S94" s="338"/>
      <c r="T94" s="376"/>
    </row>
    <row r="95" spans="1:20" s="336" customFormat="1" ht="12">
      <c r="A95" s="379"/>
      <c r="B95" s="231"/>
      <c r="C95" s="231" t="s">
        <v>437</v>
      </c>
      <c r="D95" s="883">
        <f t="shared" si="10"/>
        <v>9954</v>
      </c>
      <c r="E95" s="635">
        <f>E81+E91+E93</f>
        <v>3335</v>
      </c>
      <c r="F95" s="636">
        <f>F81+F91+F93</f>
        <v>3348</v>
      </c>
      <c r="G95" s="636">
        <f>G81+G91+G93</f>
        <v>3271</v>
      </c>
      <c r="H95" s="971"/>
      <c r="I95" s="1018">
        <f t="shared" si="11"/>
        <v>-0.014748094625358754</v>
      </c>
      <c r="J95" s="887">
        <f t="shared" si="12"/>
        <v>0.00846688841850618</v>
      </c>
      <c r="K95" s="1116"/>
      <c r="L95" s="1131">
        <f t="shared" si="13"/>
        <v>13451</v>
      </c>
      <c r="M95" s="975"/>
      <c r="N95" s="1131">
        <f>N81+N91+N93</f>
        <v>3348</v>
      </c>
      <c r="O95" s="883">
        <f t="shared" si="14"/>
        <v>10103</v>
      </c>
      <c r="P95" s="635">
        <f>P81+P91+P93</f>
        <v>3307</v>
      </c>
      <c r="Q95" s="588">
        <f>Q81+Q91+Q93</f>
        <v>3408</v>
      </c>
      <c r="R95" s="588">
        <f>R81+R91+R93</f>
        <v>3388</v>
      </c>
      <c r="S95" s="227"/>
      <c r="T95" s="379"/>
    </row>
    <row r="96" spans="1:20" ht="12">
      <c r="A96" s="376"/>
      <c r="B96" s="330"/>
      <c r="C96" s="231"/>
      <c r="D96" s="366"/>
      <c r="E96" s="230"/>
      <c r="F96" s="231"/>
      <c r="G96" s="231"/>
      <c r="H96" s="1014"/>
      <c r="I96" s="363"/>
      <c r="J96" s="333"/>
      <c r="K96" s="233"/>
      <c r="L96" s="231"/>
      <c r="M96" s="233"/>
      <c r="N96" s="231"/>
      <c r="O96" s="366"/>
      <c r="P96" s="230"/>
      <c r="Q96" s="231"/>
      <c r="R96" s="231"/>
      <c r="S96" s="233"/>
      <c r="T96" s="376"/>
    </row>
    <row r="97" spans="1:20" ht="9" customHeight="1">
      <c r="A97" s="376"/>
      <c r="B97" s="376"/>
      <c r="C97" s="376"/>
      <c r="D97" s="376"/>
      <c r="E97" s="392"/>
      <c r="F97" s="376"/>
      <c r="G97" s="376"/>
      <c r="H97" s="376"/>
      <c r="I97" s="378"/>
      <c r="J97" s="378"/>
      <c r="K97" s="376"/>
      <c r="L97" s="376"/>
      <c r="M97" s="376"/>
      <c r="N97" s="376"/>
      <c r="O97" s="376"/>
      <c r="P97" s="392"/>
      <c r="Q97" s="376"/>
      <c r="R97" s="376"/>
      <c r="S97" s="376"/>
      <c r="T97" s="376"/>
    </row>
    <row r="98" spans="19:20" ht="12">
      <c r="S98" s="352"/>
      <c r="T98" s="352"/>
    </row>
    <row r="99" spans="19:20" ht="12">
      <c r="S99" s="352"/>
      <c r="T99" s="352"/>
    </row>
    <row r="100" spans="19:20" ht="12">
      <c r="S100" s="352"/>
      <c r="T100" s="352"/>
    </row>
    <row r="101" spans="19:20" ht="12">
      <c r="S101" s="352"/>
      <c r="T101" s="352"/>
    </row>
    <row r="102" spans="19:20" ht="12">
      <c r="S102" s="352"/>
      <c r="T102" s="352"/>
    </row>
    <row r="103" spans="19:20" ht="12">
      <c r="S103" s="352"/>
      <c r="T103" s="352"/>
    </row>
    <row r="104" spans="19:20" ht="12">
      <c r="S104" s="352"/>
      <c r="T104" s="352"/>
    </row>
    <row r="105" spans="19:20" ht="12">
      <c r="S105" s="352"/>
      <c r="T105" s="352"/>
    </row>
    <row r="106" spans="19:20" ht="12">
      <c r="S106" s="352"/>
      <c r="T106" s="352"/>
    </row>
    <row r="107" spans="19:20" ht="12">
      <c r="S107" s="352"/>
      <c r="T107" s="352"/>
    </row>
    <row r="108" spans="19:20" ht="12">
      <c r="S108" s="352"/>
      <c r="T108" s="352"/>
    </row>
    <row r="109" spans="19:20" ht="12">
      <c r="S109" s="352"/>
      <c r="T109" s="352"/>
    </row>
    <row r="110" spans="19:20" ht="12">
      <c r="S110" s="352"/>
      <c r="T110" s="352"/>
    </row>
    <row r="111" spans="19:20" ht="12">
      <c r="S111" s="352"/>
      <c r="T111" s="352"/>
    </row>
    <row r="112" spans="19:20" ht="12">
      <c r="S112" s="352"/>
      <c r="T112" s="352"/>
    </row>
    <row r="113" spans="19:20" ht="12">
      <c r="S113" s="352"/>
      <c r="T113" s="352"/>
    </row>
    <row r="114" spans="19:20" ht="12">
      <c r="S114" s="352"/>
      <c r="T114" s="352"/>
    </row>
    <row r="115" spans="19:20" ht="12">
      <c r="S115" s="352"/>
      <c r="T115" s="352"/>
    </row>
    <row r="116" spans="19:20" ht="12">
      <c r="S116" s="352"/>
      <c r="T116" s="352"/>
    </row>
    <row r="117" spans="19:20" ht="12">
      <c r="S117" s="352"/>
      <c r="T117" s="352"/>
    </row>
    <row r="118" spans="19:20" ht="12">
      <c r="S118" s="352"/>
      <c r="T118" s="352"/>
    </row>
    <row r="119" spans="19:20" ht="12">
      <c r="S119" s="352"/>
      <c r="T119" s="352"/>
    </row>
    <row r="120" spans="19:20" ht="12">
      <c r="S120" s="352"/>
      <c r="T120" s="352"/>
    </row>
    <row r="121" spans="19:20" ht="12">
      <c r="S121" s="352"/>
      <c r="T121" s="352"/>
    </row>
    <row r="122" spans="19:20" ht="12">
      <c r="S122" s="352"/>
      <c r="T122" s="352"/>
    </row>
    <row r="123" spans="19:20" ht="12">
      <c r="S123" s="352"/>
      <c r="T123" s="352"/>
    </row>
    <row r="124" spans="19:20" ht="12">
      <c r="S124" s="352"/>
      <c r="T124" s="352"/>
    </row>
    <row r="125" spans="19:20" ht="12">
      <c r="S125" s="352"/>
      <c r="T125" s="352"/>
    </row>
    <row r="126" spans="19:20" ht="12">
      <c r="S126" s="352"/>
      <c r="T126" s="352"/>
    </row>
    <row r="127" spans="19:20" ht="12">
      <c r="S127" s="352"/>
      <c r="T127" s="352"/>
    </row>
    <row r="128" spans="19:20" ht="12">
      <c r="S128" s="352"/>
      <c r="T128" s="352"/>
    </row>
    <row r="129" spans="19:20" ht="12">
      <c r="S129" s="352"/>
      <c r="T129" s="352"/>
    </row>
    <row r="130" spans="19:20" ht="12">
      <c r="S130" s="352"/>
      <c r="T130" s="352"/>
    </row>
    <row r="131" spans="19:20" ht="12">
      <c r="S131" s="352"/>
      <c r="T131" s="352"/>
    </row>
    <row r="132" spans="19:20" ht="12">
      <c r="S132" s="352"/>
      <c r="T132" s="352"/>
    </row>
    <row r="133" spans="19:20" ht="12">
      <c r="S133" s="352"/>
      <c r="T133" s="352"/>
    </row>
    <row r="134" spans="19:20" ht="12">
      <c r="S134" s="352"/>
      <c r="T134" s="352"/>
    </row>
    <row r="135" spans="19:20" ht="12">
      <c r="S135" s="352"/>
      <c r="T135" s="352"/>
    </row>
    <row r="136" spans="19:20" ht="12">
      <c r="S136" s="352"/>
      <c r="T136" s="352"/>
    </row>
    <row r="137" spans="19:20" ht="12">
      <c r="S137" s="352"/>
      <c r="T137" s="352"/>
    </row>
    <row r="138" spans="19:20" ht="12">
      <c r="S138" s="352"/>
      <c r="T138" s="352"/>
    </row>
    <row r="139" spans="19:20" ht="12">
      <c r="S139" s="352"/>
      <c r="T139" s="352"/>
    </row>
    <row r="140" spans="19:20" ht="12">
      <c r="S140" s="352"/>
      <c r="T140" s="352"/>
    </row>
    <row r="141" spans="19:20" ht="12">
      <c r="S141" s="352"/>
      <c r="T141" s="352"/>
    </row>
    <row r="142" spans="19:20" ht="12">
      <c r="S142" s="352"/>
      <c r="T142" s="352"/>
    </row>
    <row r="143" spans="19:20" ht="12">
      <c r="S143" s="352"/>
      <c r="T143" s="352"/>
    </row>
    <row r="144" spans="19:20" ht="12">
      <c r="S144" s="352"/>
      <c r="T144" s="352"/>
    </row>
    <row r="145" spans="19:20" ht="12">
      <c r="S145" s="352"/>
      <c r="T145" s="352"/>
    </row>
    <row r="146" spans="19:20" ht="12">
      <c r="S146" s="352"/>
      <c r="T146" s="352"/>
    </row>
    <row r="147" spans="19:20" ht="12">
      <c r="S147" s="352"/>
      <c r="T147" s="352"/>
    </row>
    <row r="148" spans="19:20" ht="12">
      <c r="S148" s="352"/>
      <c r="T148" s="352"/>
    </row>
    <row r="149" spans="19:20" ht="12">
      <c r="S149" s="352"/>
      <c r="T149" s="352"/>
    </row>
    <row r="150" spans="19:20" ht="12">
      <c r="S150" s="352"/>
      <c r="T150" s="352"/>
    </row>
    <row r="151" spans="19:20" ht="12">
      <c r="S151" s="352"/>
      <c r="T151" s="352"/>
    </row>
    <row r="152" spans="19:20" ht="12">
      <c r="S152" s="352"/>
      <c r="T152" s="352"/>
    </row>
    <row r="153" spans="19:20" ht="12">
      <c r="S153" s="352"/>
      <c r="T153" s="352"/>
    </row>
    <row r="154" spans="19:20" ht="12">
      <c r="S154" s="352"/>
      <c r="T154" s="352"/>
    </row>
    <row r="155" spans="19:20" ht="12">
      <c r="S155" s="352"/>
      <c r="T155" s="352"/>
    </row>
    <row r="156" spans="19:20" ht="12">
      <c r="S156" s="352"/>
      <c r="T156" s="352"/>
    </row>
    <row r="157" spans="19:20" ht="12">
      <c r="S157" s="352"/>
      <c r="T157" s="352"/>
    </row>
    <row r="158" spans="19:20" ht="12">
      <c r="S158" s="352"/>
      <c r="T158" s="352"/>
    </row>
    <row r="159" spans="19:20" ht="12">
      <c r="S159" s="352"/>
      <c r="T159" s="352"/>
    </row>
    <row r="160" spans="19:20" ht="12">
      <c r="S160" s="352"/>
      <c r="T160" s="352"/>
    </row>
    <row r="161" spans="19:20" ht="12">
      <c r="S161" s="352"/>
      <c r="T161" s="352"/>
    </row>
    <row r="162" spans="19:20" ht="12">
      <c r="S162" s="352"/>
      <c r="T162" s="352"/>
    </row>
    <row r="163" spans="19:20" ht="12">
      <c r="S163" s="352"/>
      <c r="T163" s="352"/>
    </row>
    <row r="164" spans="19:20" ht="12">
      <c r="S164" s="352"/>
      <c r="T164" s="352"/>
    </row>
    <row r="165" spans="19:20" ht="12">
      <c r="S165" s="352"/>
      <c r="T165" s="352"/>
    </row>
    <row r="166" spans="19:20" ht="12">
      <c r="S166" s="352"/>
      <c r="T166" s="352"/>
    </row>
    <row r="167" spans="19:20" ht="12">
      <c r="S167" s="352"/>
      <c r="T167" s="352"/>
    </row>
    <row r="168" spans="19:20" ht="12">
      <c r="S168" s="352"/>
      <c r="T168" s="352"/>
    </row>
    <row r="169" spans="19:20" ht="12">
      <c r="S169" s="352"/>
      <c r="T169" s="352"/>
    </row>
    <row r="170" spans="19:20" ht="12">
      <c r="S170" s="352"/>
      <c r="T170" s="352"/>
    </row>
    <row r="171" spans="19:20" ht="12">
      <c r="S171" s="352"/>
      <c r="T171" s="352"/>
    </row>
    <row r="172" spans="19:20" ht="12">
      <c r="S172" s="352"/>
      <c r="T172" s="352"/>
    </row>
    <row r="173" spans="19:20" ht="12">
      <c r="S173" s="352"/>
      <c r="T173" s="352"/>
    </row>
    <row r="174" spans="19:20" ht="12">
      <c r="S174" s="352"/>
      <c r="T174" s="352"/>
    </row>
    <row r="175" spans="19:20" ht="12">
      <c r="S175" s="352"/>
      <c r="T175" s="352"/>
    </row>
    <row r="176" spans="19:20" ht="12">
      <c r="S176" s="352"/>
      <c r="T176" s="352"/>
    </row>
    <row r="177" spans="19:20" ht="12">
      <c r="S177" s="352"/>
      <c r="T177" s="352"/>
    </row>
    <row r="178" spans="19:20" ht="12">
      <c r="S178" s="352"/>
      <c r="T178" s="352"/>
    </row>
    <row r="179" spans="19:20" ht="12">
      <c r="S179" s="352"/>
      <c r="T179" s="352"/>
    </row>
    <row r="180" spans="19:20" ht="12">
      <c r="S180" s="352"/>
      <c r="T180" s="352"/>
    </row>
    <row r="181" spans="19:20" ht="12">
      <c r="S181" s="352"/>
      <c r="T181" s="352"/>
    </row>
    <row r="182" spans="19:20" ht="12">
      <c r="S182" s="352"/>
      <c r="T182" s="352"/>
    </row>
    <row r="183" spans="19:20" ht="12">
      <c r="S183" s="352"/>
      <c r="T183" s="352"/>
    </row>
    <row r="184" spans="19:20" ht="12">
      <c r="S184" s="352"/>
      <c r="T184" s="352"/>
    </row>
    <row r="185" spans="19:20" ht="12">
      <c r="S185" s="352"/>
      <c r="T185" s="352"/>
    </row>
    <row r="186" spans="19:20" ht="12">
      <c r="S186" s="352"/>
      <c r="T186" s="352"/>
    </row>
    <row r="187" spans="19:20" ht="12">
      <c r="S187" s="352"/>
      <c r="T187" s="352"/>
    </row>
    <row r="188" spans="19:20" ht="12">
      <c r="S188" s="352"/>
      <c r="T188" s="352"/>
    </row>
    <row r="189" spans="19:20" ht="12">
      <c r="S189" s="352"/>
      <c r="T189" s="352"/>
    </row>
    <row r="190" spans="19:20" ht="12">
      <c r="S190" s="352"/>
      <c r="T190" s="352"/>
    </row>
    <row r="191" spans="19:20" ht="12">
      <c r="S191" s="352"/>
      <c r="T191" s="352"/>
    </row>
    <row r="192" spans="19:20" ht="12">
      <c r="S192" s="352"/>
      <c r="T192" s="352"/>
    </row>
    <row r="193" spans="19:20" ht="12">
      <c r="S193" s="352"/>
      <c r="T193" s="352"/>
    </row>
    <row r="194" spans="19:20" ht="12">
      <c r="S194" s="352"/>
      <c r="T194" s="352"/>
    </row>
    <row r="195" spans="19:20" ht="12">
      <c r="S195" s="352"/>
      <c r="T195" s="352"/>
    </row>
    <row r="196" spans="19:20" ht="12">
      <c r="S196" s="352"/>
      <c r="T196" s="352"/>
    </row>
    <row r="197" spans="19:20" ht="12">
      <c r="S197" s="352"/>
      <c r="T197" s="352"/>
    </row>
    <row r="198" spans="19:20" ht="12">
      <c r="S198" s="352"/>
      <c r="T198" s="352"/>
    </row>
    <row r="199" spans="19:20" ht="12">
      <c r="S199" s="352"/>
      <c r="T199" s="352"/>
    </row>
    <row r="200" spans="19:20" ht="12">
      <c r="S200" s="352"/>
      <c r="T200" s="352"/>
    </row>
    <row r="201" spans="19:20" ht="12">
      <c r="S201" s="352"/>
      <c r="T201" s="352"/>
    </row>
    <row r="202" spans="19:20" ht="12">
      <c r="S202" s="352"/>
      <c r="T202" s="352"/>
    </row>
    <row r="203" spans="19:20" ht="12">
      <c r="S203" s="352"/>
      <c r="T203" s="352"/>
    </row>
    <row r="204" spans="19:20" ht="12">
      <c r="S204" s="352"/>
      <c r="T204" s="352"/>
    </row>
    <row r="205" spans="19:20" ht="12">
      <c r="S205" s="352"/>
      <c r="T205" s="352"/>
    </row>
    <row r="206" spans="19:20" ht="12">
      <c r="S206" s="352"/>
      <c r="T206" s="352"/>
    </row>
  </sheetData>
  <sheetProtection password="8355" sheet="1"/>
  <printOptions horizontalCentered="1"/>
  <pageMargins left="0.75" right="0.75" top="1" bottom="1" header="0.5" footer="0.5"/>
  <pageSetup fitToHeight="1" fitToWidth="1" horizontalDpi="600" verticalDpi="600" orientation="portrait" paperSize="9" scale="56" r:id="rId1"/>
  <headerFooter alignWithMargins="0">
    <oddFooter>&amp;L&amp;8KPN Investor Relations&amp;C&amp;8&amp;A&amp;R&amp;8Q3 2010</oddFooter>
  </headerFooter>
  <rowBreaks count="1" manualBreakCount="1">
    <brk id="73" max="18" man="1"/>
  </rowBreaks>
</worksheet>
</file>

<file path=xl/worksheets/sheet16.xml><?xml version="1.0" encoding="utf-8"?>
<worksheet xmlns="http://schemas.openxmlformats.org/spreadsheetml/2006/main" xmlns:r="http://schemas.openxmlformats.org/officeDocument/2006/relationships">
  <sheetPr>
    <pageSetUpPr fitToPage="1"/>
  </sheetPr>
  <dimension ref="A1:T79"/>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319" customWidth="1"/>
    <col min="2" max="2" width="1.8515625" style="319" customWidth="1"/>
    <col min="3" max="3" width="39.00390625" style="319" customWidth="1"/>
    <col min="4" max="4" width="8.7109375" style="352" customWidth="1"/>
    <col min="5" max="7" width="8.7109375" style="319" customWidth="1"/>
    <col min="8" max="8" width="1.7109375" style="319" customWidth="1"/>
    <col min="9" max="9" width="7.28125" style="317" customWidth="1"/>
    <col min="10" max="10" width="8.7109375" style="317" customWidth="1"/>
    <col min="11" max="11" width="1.7109375" style="319" customWidth="1"/>
    <col min="12" max="12" width="7.28125" style="352" customWidth="1"/>
    <col min="13" max="13" width="1.7109375" style="319" customWidth="1"/>
    <col min="14" max="14" width="7.28125" style="352" customWidth="1"/>
    <col min="15" max="15" width="8.7109375" style="352" customWidth="1"/>
    <col min="16" max="18" width="8.7109375" style="319" customWidth="1"/>
    <col min="19" max="19" width="1.7109375" style="352" customWidth="1"/>
    <col min="20" max="20" width="1.28515625" style="352" customWidth="1"/>
    <col min="21" max="16384" width="9.140625" style="319" customWidth="1"/>
  </cols>
  <sheetData>
    <row r="1" spans="1:20" ht="9" customHeight="1">
      <c r="A1" s="318" t="s">
        <v>341</v>
      </c>
      <c r="B1" s="318"/>
      <c r="C1" s="318"/>
      <c r="D1" s="318"/>
      <c r="E1" s="318"/>
      <c r="F1" s="318"/>
      <c r="G1" s="318"/>
      <c r="H1" s="318"/>
      <c r="I1" s="250"/>
      <c r="J1" s="250"/>
      <c r="K1" s="318"/>
      <c r="L1" s="318"/>
      <c r="M1" s="318"/>
      <c r="N1" s="318"/>
      <c r="O1" s="318"/>
      <c r="P1" s="318"/>
      <c r="Q1" s="318"/>
      <c r="R1" s="318"/>
      <c r="S1" s="318"/>
      <c r="T1" s="318"/>
    </row>
    <row r="2" spans="1:20" ht="12">
      <c r="A2" s="320"/>
      <c r="B2" s="321"/>
      <c r="C2" s="254" t="s">
        <v>66</v>
      </c>
      <c r="D2" s="255" t="s">
        <v>489</v>
      </c>
      <c r="E2" s="256" t="s">
        <v>490</v>
      </c>
      <c r="F2" s="321" t="s">
        <v>474</v>
      </c>
      <c r="G2" s="321" t="s">
        <v>360</v>
      </c>
      <c r="H2" s="1011"/>
      <c r="I2" s="259" t="s">
        <v>475</v>
      </c>
      <c r="J2" s="260" t="s">
        <v>475</v>
      </c>
      <c r="K2" s="370"/>
      <c r="L2" s="321">
        <v>2009</v>
      </c>
      <c r="M2" s="322"/>
      <c r="N2" s="321" t="s">
        <v>343</v>
      </c>
      <c r="O2" s="255" t="s">
        <v>492</v>
      </c>
      <c r="P2" s="256" t="s">
        <v>332</v>
      </c>
      <c r="Q2" s="321" t="s">
        <v>327</v>
      </c>
      <c r="R2" s="321" t="s">
        <v>137</v>
      </c>
      <c r="S2" s="323"/>
      <c r="T2" s="320"/>
    </row>
    <row r="3" spans="1:20" ht="12">
      <c r="A3" s="318"/>
      <c r="B3" s="324"/>
      <c r="C3" s="325" t="s">
        <v>302</v>
      </c>
      <c r="D3" s="326"/>
      <c r="E3" s="327"/>
      <c r="F3" s="324"/>
      <c r="G3" s="324"/>
      <c r="H3" s="1012"/>
      <c r="I3" s="259" t="s">
        <v>476</v>
      </c>
      <c r="J3" s="263" t="s">
        <v>491</v>
      </c>
      <c r="K3" s="371"/>
      <c r="L3" s="321"/>
      <c r="M3" s="328"/>
      <c r="N3" s="321"/>
      <c r="O3" s="326"/>
      <c r="P3" s="327"/>
      <c r="Q3" s="324"/>
      <c r="R3" s="324"/>
      <c r="S3" s="324"/>
      <c r="T3" s="318"/>
    </row>
    <row r="4" spans="1:20" ht="12">
      <c r="A4" s="318"/>
      <c r="B4" s="324"/>
      <c r="C4" s="324"/>
      <c r="D4" s="329"/>
      <c r="E4" s="230"/>
      <c r="F4" s="330"/>
      <c r="G4" s="330"/>
      <c r="H4" s="1013"/>
      <c r="I4" s="332"/>
      <c r="J4" s="333"/>
      <c r="K4" s="331"/>
      <c r="L4" s="330"/>
      <c r="M4" s="331"/>
      <c r="N4" s="330"/>
      <c r="O4" s="329"/>
      <c r="P4" s="230"/>
      <c r="Q4" s="330"/>
      <c r="R4" s="330"/>
      <c r="S4" s="331"/>
      <c r="T4" s="318"/>
    </row>
    <row r="5" spans="1:20" ht="12">
      <c r="A5" s="318"/>
      <c r="B5" s="351"/>
      <c r="C5" s="334" t="s">
        <v>47</v>
      </c>
      <c r="D5" s="911">
        <f>E5+F5+G5</f>
        <v>1855</v>
      </c>
      <c r="E5" s="899">
        <v>638</v>
      </c>
      <c r="F5" s="900">
        <v>616</v>
      </c>
      <c r="G5" s="900">
        <v>601</v>
      </c>
      <c r="H5" s="1092"/>
      <c r="I5" s="962">
        <f>D5/O5-1</f>
        <v>-0.023170089520800463</v>
      </c>
      <c r="J5" s="845">
        <f>E5/P5-1</f>
        <v>-0.009316770186335366</v>
      </c>
      <c r="K5" s="1238"/>
      <c r="L5" s="1253">
        <f>N5+O5</f>
        <v>2536</v>
      </c>
      <c r="M5" s="1263"/>
      <c r="N5" s="1253">
        <v>637</v>
      </c>
      <c r="O5" s="911">
        <f>P5+Q5+R5</f>
        <v>1899</v>
      </c>
      <c r="P5" s="899">
        <v>644</v>
      </c>
      <c r="Q5" s="900">
        <v>634</v>
      </c>
      <c r="R5" s="900">
        <v>621</v>
      </c>
      <c r="S5" s="335"/>
      <c r="T5" s="318"/>
    </row>
    <row r="6" spans="1:20" ht="12">
      <c r="A6" s="318"/>
      <c r="B6" s="351"/>
      <c r="C6" s="334" t="s">
        <v>48</v>
      </c>
      <c r="D6" s="911">
        <f aca="true" t="shared" si="0" ref="D6:D24">E6+F6+G6</f>
        <v>469</v>
      </c>
      <c r="E6" s="899">
        <v>154</v>
      </c>
      <c r="F6" s="900">
        <v>151</v>
      </c>
      <c r="G6" s="900">
        <v>164</v>
      </c>
      <c r="H6" s="1092"/>
      <c r="I6" s="962">
        <f aca="true" t="shared" si="1" ref="I6:I24">D6/O6-1</f>
        <v>-0.062000000000000055</v>
      </c>
      <c r="J6" s="845">
        <f aca="true" t="shared" si="2" ref="J6:J24">E6/P6-1</f>
        <v>-0.08875739644970415</v>
      </c>
      <c r="K6" s="1238"/>
      <c r="L6" s="1253">
        <f aca="true" t="shared" si="3" ref="L6:L24">N6+O6</f>
        <v>678</v>
      </c>
      <c r="M6" s="1263"/>
      <c r="N6" s="1253">
        <v>178</v>
      </c>
      <c r="O6" s="911">
        <f aca="true" t="shared" si="4" ref="O6:O24">P6+Q6+R6</f>
        <v>500</v>
      </c>
      <c r="P6" s="899">
        <v>169</v>
      </c>
      <c r="Q6" s="900">
        <v>167</v>
      </c>
      <c r="R6" s="900">
        <v>164</v>
      </c>
      <c r="S6" s="335"/>
      <c r="T6" s="318"/>
    </row>
    <row r="7" spans="1:20" ht="12">
      <c r="A7" s="318"/>
      <c r="B7" s="351"/>
      <c r="C7" s="334" t="s">
        <v>49</v>
      </c>
      <c r="D7" s="911">
        <f t="shared" si="0"/>
        <v>123</v>
      </c>
      <c r="E7" s="899">
        <v>48</v>
      </c>
      <c r="F7" s="900">
        <v>39</v>
      </c>
      <c r="G7" s="900">
        <v>36</v>
      </c>
      <c r="H7" s="1092"/>
      <c r="I7" s="962">
        <f t="shared" si="1"/>
        <v>0.2178217821782178</v>
      </c>
      <c r="J7" s="845">
        <f t="shared" si="2"/>
        <v>0.4545454545454546</v>
      </c>
      <c r="K7" s="1238"/>
      <c r="L7" s="1253">
        <f t="shared" si="3"/>
        <v>147</v>
      </c>
      <c r="M7" s="1263"/>
      <c r="N7" s="1253">
        <v>46</v>
      </c>
      <c r="O7" s="911">
        <f t="shared" si="4"/>
        <v>101</v>
      </c>
      <c r="P7" s="899">
        <v>33</v>
      </c>
      <c r="Q7" s="900">
        <v>35</v>
      </c>
      <c r="R7" s="900">
        <v>33</v>
      </c>
      <c r="S7" s="335"/>
      <c r="T7" s="318"/>
    </row>
    <row r="8" spans="1:20" s="336" customFormat="1" ht="12">
      <c r="A8" s="320"/>
      <c r="B8" s="229"/>
      <c r="C8" s="229" t="s">
        <v>50</v>
      </c>
      <c r="D8" s="912">
        <f t="shared" si="0"/>
        <v>2447</v>
      </c>
      <c r="E8" s="902">
        <f>E5+E6+E7</f>
        <v>840</v>
      </c>
      <c r="F8" s="903">
        <f>F5+F6+F7</f>
        <v>806</v>
      </c>
      <c r="G8" s="903">
        <f>G5+G6+G7</f>
        <v>801</v>
      </c>
      <c r="H8" s="1093"/>
      <c r="I8" s="963">
        <f t="shared" si="1"/>
        <v>-0.021199999999999997</v>
      </c>
      <c r="J8" s="842">
        <f t="shared" si="2"/>
        <v>-0.007092198581560294</v>
      </c>
      <c r="K8" s="1239"/>
      <c r="L8" s="1254">
        <f t="shared" si="3"/>
        <v>3361</v>
      </c>
      <c r="M8" s="1264"/>
      <c r="N8" s="1254">
        <f>N5+N6+N7</f>
        <v>861</v>
      </c>
      <c r="O8" s="912">
        <f t="shared" si="4"/>
        <v>2500</v>
      </c>
      <c r="P8" s="902">
        <f>P5+P6+P7</f>
        <v>846</v>
      </c>
      <c r="Q8" s="903">
        <f>Q5+Q6+Q7</f>
        <v>836</v>
      </c>
      <c r="R8" s="903">
        <f>R5+R6+R7</f>
        <v>818</v>
      </c>
      <c r="S8" s="227"/>
      <c r="T8" s="320"/>
    </row>
    <row r="9" spans="1:20" ht="12">
      <c r="A9" s="318"/>
      <c r="B9" s="324"/>
      <c r="C9" s="324"/>
      <c r="D9" s="911"/>
      <c r="E9" s="904"/>
      <c r="F9" s="905"/>
      <c r="G9" s="905"/>
      <c r="H9" s="1094"/>
      <c r="I9" s="963"/>
      <c r="J9" s="842"/>
      <c r="K9" s="1240"/>
      <c r="L9" s="1255"/>
      <c r="M9" s="1265"/>
      <c r="N9" s="1255"/>
      <c r="O9" s="911"/>
      <c r="P9" s="904"/>
      <c r="Q9" s="905"/>
      <c r="R9" s="905"/>
      <c r="S9" s="338"/>
      <c r="T9" s="318"/>
    </row>
    <row r="10" spans="1:20" ht="12">
      <c r="A10" s="318"/>
      <c r="B10" s="324"/>
      <c r="C10" s="334" t="s">
        <v>51</v>
      </c>
      <c r="D10" s="911">
        <f t="shared" si="0"/>
        <v>2297</v>
      </c>
      <c r="E10" s="899">
        <v>775</v>
      </c>
      <c r="F10" s="900">
        <v>759</v>
      </c>
      <c r="G10" s="900">
        <v>763</v>
      </c>
      <c r="H10" s="1095"/>
      <c r="I10" s="962">
        <f t="shared" si="1"/>
        <v>-0.09281200631911535</v>
      </c>
      <c r="J10" s="845">
        <f t="shared" si="2"/>
        <v>-0.06400966183574874</v>
      </c>
      <c r="K10" s="1241"/>
      <c r="L10" s="1253">
        <f t="shared" si="3"/>
        <v>3353</v>
      </c>
      <c r="M10" s="1263"/>
      <c r="N10" s="1253">
        <v>821</v>
      </c>
      <c r="O10" s="911">
        <f t="shared" si="4"/>
        <v>2532</v>
      </c>
      <c r="P10" s="899">
        <v>828</v>
      </c>
      <c r="Q10" s="900">
        <v>839</v>
      </c>
      <c r="R10" s="900">
        <v>865</v>
      </c>
      <c r="S10" s="335"/>
      <c r="T10" s="318"/>
    </row>
    <row r="11" spans="1:20" ht="12">
      <c r="A11" s="318"/>
      <c r="B11" s="324"/>
      <c r="C11" s="334" t="s">
        <v>52</v>
      </c>
      <c r="D11" s="911">
        <f t="shared" si="0"/>
        <v>1275</v>
      </c>
      <c r="E11" s="899">
        <v>411</v>
      </c>
      <c r="F11" s="900">
        <v>430</v>
      </c>
      <c r="G11" s="900">
        <v>434</v>
      </c>
      <c r="H11" s="1095"/>
      <c r="I11" s="962">
        <f t="shared" si="1"/>
        <v>-0.03918613413715144</v>
      </c>
      <c r="J11" s="845">
        <f t="shared" si="2"/>
        <v>-0.04418604651162794</v>
      </c>
      <c r="K11" s="1241"/>
      <c r="L11" s="1253">
        <f t="shared" si="3"/>
        <v>1778</v>
      </c>
      <c r="M11" s="1263"/>
      <c r="N11" s="1253">
        <v>451</v>
      </c>
      <c r="O11" s="911">
        <f t="shared" si="4"/>
        <v>1327</v>
      </c>
      <c r="P11" s="899">
        <v>430</v>
      </c>
      <c r="Q11" s="900">
        <v>440</v>
      </c>
      <c r="R11" s="900">
        <v>457</v>
      </c>
      <c r="S11" s="335"/>
      <c r="T11" s="318"/>
    </row>
    <row r="12" spans="1:20" ht="12">
      <c r="A12" s="318"/>
      <c r="B12" s="324"/>
      <c r="C12" s="334" t="s">
        <v>438</v>
      </c>
      <c r="D12" s="911">
        <f t="shared" si="0"/>
        <v>1436</v>
      </c>
      <c r="E12" s="899">
        <v>478</v>
      </c>
      <c r="F12" s="900">
        <v>477</v>
      </c>
      <c r="G12" s="900">
        <v>481</v>
      </c>
      <c r="H12" s="1095"/>
      <c r="I12" s="962">
        <f t="shared" si="1"/>
        <v>-0.1302241066020594</v>
      </c>
      <c r="J12" s="845">
        <f t="shared" si="2"/>
        <v>-0.02647657841140527</v>
      </c>
      <c r="K12" s="1241"/>
      <c r="L12" s="1253">
        <f t="shared" si="3"/>
        <v>2187</v>
      </c>
      <c r="M12" s="1263"/>
      <c r="N12" s="1253">
        <v>536</v>
      </c>
      <c r="O12" s="911">
        <f t="shared" si="4"/>
        <v>1651</v>
      </c>
      <c r="P12" s="899">
        <v>491</v>
      </c>
      <c r="Q12" s="900">
        <v>559</v>
      </c>
      <c r="R12" s="900">
        <v>601</v>
      </c>
      <c r="S12" s="335"/>
      <c r="T12" s="318"/>
    </row>
    <row r="13" spans="1:20" ht="12">
      <c r="A13" s="318"/>
      <c r="B13" s="324"/>
      <c r="C13" s="334" t="s">
        <v>53</v>
      </c>
      <c r="D13" s="911">
        <f t="shared" si="0"/>
        <v>2026</v>
      </c>
      <c r="E13" s="899">
        <v>686</v>
      </c>
      <c r="F13" s="900">
        <v>694</v>
      </c>
      <c r="G13" s="900">
        <v>646</v>
      </c>
      <c r="H13" s="1095"/>
      <c r="I13" s="962">
        <f t="shared" si="1"/>
        <v>0.029471544715447218</v>
      </c>
      <c r="J13" s="845">
        <f t="shared" si="2"/>
        <v>0.0888888888888888</v>
      </c>
      <c r="K13" s="1241"/>
      <c r="L13" s="1253">
        <f t="shared" si="3"/>
        <v>2597</v>
      </c>
      <c r="M13" s="1263"/>
      <c r="N13" s="1253">
        <v>629</v>
      </c>
      <c r="O13" s="911">
        <f t="shared" si="4"/>
        <v>1968</v>
      </c>
      <c r="P13" s="899">
        <v>630</v>
      </c>
      <c r="Q13" s="900">
        <v>652</v>
      </c>
      <c r="R13" s="900">
        <v>686</v>
      </c>
      <c r="S13" s="335"/>
      <c r="T13" s="318"/>
    </row>
    <row r="14" spans="1:20" s="343" customFormat="1" ht="12">
      <c r="A14" s="339"/>
      <c r="B14" s="340"/>
      <c r="C14" s="341" t="s">
        <v>431</v>
      </c>
      <c r="D14" s="1341">
        <f t="shared" si="0"/>
        <v>1472</v>
      </c>
      <c r="E14" s="906">
        <v>479</v>
      </c>
      <c r="F14" s="907">
        <v>501</v>
      </c>
      <c r="G14" s="907">
        <v>492</v>
      </c>
      <c r="H14" s="1096"/>
      <c r="I14" s="966">
        <f t="shared" si="1"/>
        <v>-0.039791258969341214</v>
      </c>
      <c r="J14" s="858">
        <f t="shared" si="2"/>
        <v>-0.03427419354838712</v>
      </c>
      <c r="K14" s="1242"/>
      <c r="L14" s="1256">
        <f t="shared" si="3"/>
        <v>2041</v>
      </c>
      <c r="M14" s="1266"/>
      <c r="N14" s="1256">
        <v>508</v>
      </c>
      <c r="O14" s="1341">
        <f t="shared" si="4"/>
        <v>1533</v>
      </c>
      <c r="P14" s="906">
        <v>496</v>
      </c>
      <c r="Q14" s="907">
        <v>515</v>
      </c>
      <c r="R14" s="907">
        <v>522</v>
      </c>
      <c r="S14" s="342"/>
      <c r="T14" s="339"/>
    </row>
    <row r="15" spans="1:20" s="343" customFormat="1" ht="12">
      <c r="A15" s="339"/>
      <c r="B15" s="340"/>
      <c r="C15" s="344" t="s">
        <v>432</v>
      </c>
      <c r="D15" s="1341">
        <f t="shared" si="0"/>
        <v>113</v>
      </c>
      <c r="E15" s="906">
        <v>36</v>
      </c>
      <c r="F15" s="908">
        <v>34</v>
      </c>
      <c r="G15" s="908">
        <v>43</v>
      </c>
      <c r="H15" s="1096"/>
      <c r="I15" s="966">
        <f t="shared" si="1"/>
        <v>-0.13740458015267176</v>
      </c>
      <c r="J15" s="858">
        <f t="shared" si="2"/>
        <v>-0.1428571428571429</v>
      </c>
      <c r="K15" s="1242"/>
      <c r="L15" s="1257">
        <f t="shared" si="3"/>
        <v>182</v>
      </c>
      <c r="M15" s="1266"/>
      <c r="N15" s="1257">
        <v>51</v>
      </c>
      <c r="O15" s="1341">
        <f t="shared" si="4"/>
        <v>131</v>
      </c>
      <c r="P15" s="906">
        <v>42</v>
      </c>
      <c r="Q15" s="908">
        <v>46</v>
      </c>
      <c r="R15" s="908">
        <v>43</v>
      </c>
      <c r="S15" s="342"/>
      <c r="T15" s="339"/>
    </row>
    <row r="16" spans="1:20" s="343" customFormat="1" ht="12">
      <c r="A16" s="339"/>
      <c r="B16" s="340"/>
      <c r="C16" s="341" t="s">
        <v>435</v>
      </c>
      <c r="D16" s="1341">
        <f t="shared" si="0"/>
        <v>673</v>
      </c>
      <c r="E16" s="906">
        <v>247</v>
      </c>
      <c r="F16" s="907">
        <v>234</v>
      </c>
      <c r="G16" s="907">
        <v>192</v>
      </c>
      <c r="H16" s="1096"/>
      <c r="I16" s="966">
        <f t="shared" si="1"/>
        <v>0.17657342657342667</v>
      </c>
      <c r="J16" s="858">
        <f t="shared" si="2"/>
        <v>0.33513513513513504</v>
      </c>
      <c r="K16" s="1242"/>
      <c r="L16" s="1256">
        <f t="shared" si="3"/>
        <v>734</v>
      </c>
      <c r="M16" s="1266"/>
      <c r="N16" s="1256">
        <v>162</v>
      </c>
      <c r="O16" s="1341">
        <f t="shared" si="4"/>
        <v>572</v>
      </c>
      <c r="P16" s="906">
        <v>185</v>
      </c>
      <c r="Q16" s="907">
        <v>178</v>
      </c>
      <c r="R16" s="907">
        <v>209</v>
      </c>
      <c r="S16" s="342"/>
      <c r="T16" s="339"/>
    </row>
    <row r="17" spans="1:20" ht="12">
      <c r="A17" s="318"/>
      <c r="B17" s="324"/>
      <c r="C17" s="334" t="s">
        <v>57</v>
      </c>
      <c r="D17" s="911">
        <f t="shared" si="0"/>
        <v>-1909</v>
      </c>
      <c r="E17" s="899">
        <v>-629</v>
      </c>
      <c r="F17" s="900">
        <v>-636</v>
      </c>
      <c r="G17" s="900">
        <v>-644</v>
      </c>
      <c r="H17" s="1092"/>
      <c r="I17" s="962">
        <f t="shared" si="1"/>
        <v>-0.04310776942355887</v>
      </c>
      <c r="J17" s="845">
        <f t="shared" si="2"/>
        <v>-0.03969465648854964</v>
      </c>
      <c r="K17" s="1238"/>
      <c r="L17" s="1253">
        <f t="shared" si="3"/>
        <v>-2665</v>
      </c>
      <c r="M17" s="1263"/>
      <c r="N17" s="1253">
        <v>-670</v>
      </c>
      <c r="O17" s="911">
        <f t="shared" si="4"/>
        <v>-1995</v>
      </c>
      <c r="P17" s="899">
        <v>-655</v>
      </c>
      <c r="Q17" s="900">
        <v>-661</v>
      </c>
      <c r="R17" s="900">
        <v>-679</v>
      </c>
      <c r="S17" s="335"/>
      <c r="T17" s="318"/>
    </row>
    <row r="18" spans="1:20" s="336" customFormat="1" ht="12">
      <c r="A18" s="320"/>
      <c r="B18" s="229"/>
      <c r="C18" s="229" t="s">
        <v>439</v>
      </c>
      <c r="D18" s="912">
        <f t="shared" si="0"/>
        <v>5125</v>
      </c>
      <c r="E18" s="902">
        <f>E10+E11+E12+E13+E17</f>
        <v>1721</v>
      </c>
      <c r="F18" s="903">
        <f>F10+F11+F12+F13+F17</f>
        <v>1724</v>
      </c>
      <c r="G18" s="903">
        <f>G10+G11+G12+G13+G17</f>
        <v>1680</v>
      </c>
      <c r="H18" s="1103"/>
      <c r="I18" s="963">
        <f t="shared" si="1"/>
        <v>-0.06529272296188215</v>
      </c>
      <c r="J18" s="842">
        <f t="shared" si="2"/>
        <v>-0.0017401392111369152</v>
      </c>
      <c r="K18" s="1259"/>
      <c r="L18" s="1254">
        <f t="shared" si="3"/>
        <v>7250</v>
      </c>
      <c r="M18" s="1264"/>
      <c r="N18" s="1254">
        <f>N10+N11+N12+N13+N17</f>
        <v>1767</v>
      </c>
      <c r="O18" s="912">
        <f t="shared" si="4"/>
        <v>5483</v>
      </c>
      <c r="P18" s="902">
        <f>P10+P11+P12+P13+P17</f>
        <v>1724</v>
      </c>
      <c r="Q18" s="903">
        <f>Q10+Q11+Q12+Q13+Q17</f>
        <v>1829</v>
      </c>
      <c r="R18" s="903">
        <f>R10+R11+R12+R13+R17</f>
        <v>1930</v>
      </c>
      <c r="S18" s="227"/>
      <c r="T18" s="320"/>
    </row>
    <row r="19" spans="1:20" ht="12">
      <c r="A19" s="318"/>
      <c r="B19" s="324"/>
      <c r="C19" s="324"/>
      <c r="D19" s="911"/>
      <c r="E19" s="904"/>
      <c r="F19" s="901"/>
      <c r="G19" s="901"/>
      <c r="H19" s="1104"/>
      <c r="I19" s="1029"/>
      <c r="J19" s="860"/>
      <c r="K19" s="1260"/>
      <c r="L19" s="1262"/>
      <c r="M19" s="1263"/>
      <c r="N19" s="1262"/>
      <c r="O19" s="911"/>
      <c r="P19" s="904"/>
      <c r="Q19" s="901"/>
      <c r="R19" s="901"/>
      <c r="S19" s="335"/>
      <c r="T19" s="318"/>
    </row>
    <row r="20" spans="1:20" s="336" customFormat="1" ht="12">
      <c r="A20" s="320"/>
      <c r="B20" s="229"/>
      <c r="C20" s="229" t="s">
        <v>54</v>
      </c>
      <c r="D20" s="912">
        <f t="shared" si="0"/>
        <v>103</v>
      </c>
      <c r="E20" s="909">
        <v>28</v>
      </c>
      <c r="F20" s="910">
        <v>32</v>
      </c>
      <c r="G20" s="910">
        <v>43</v>
      </c>
      <c r="H20" s="1103"/>
      <c r="I20" s="963">
        <f t="shared" si="1"/>
        <v>-0.29452054794520544</v>
      </c>
      <c r="J20" s="842">
        <f t="shared" si="2"/>
        <v>-0.3913043478260869</v>
      </c>
      <c r="K20" s="1259"/>
      <c r="L20" s="1255">
        <f t="shared" si="3"/>
        <v>205</v>
      </c>
      <c r="M20" s="1264"/>
      <c r="N20" s="1255">
        <v>59</v>
      </c>
      <c r="O20" s="912">
        <f t="shared" si="4"/>
        <v>146</v>
      </c>
      <c r="P20" s="909">
        <v>46</v>
      </c>
      <c r="Q20" s="910">
        <v>46</v>
      </c>
      <c r="R20" s="910">
        <v>54</v>
      </c>
      <c r="S20" s="227"/>
      <c r="T20" s="320"/>
    </row>
    <row r="21" spans="1:20" ht="12">
      <c r="A21" s="320"/>
      <c r="B21" s="229"/>
      <c r="C21" s="324"/>
      <c r="D21" s="911"/>
      <c r="E21" s="899"/>
      <c r="F21" s="903"/>
      <c r="G21" s="903"/>
      <c r="H21" s="1103"/>
      <c r="I21" s="964"/>
      <c r="J21" s="862"/>
      <c r="K21" s="1259"/>
      <c r="L21" s="1254"/>
      <c r="M21" s="1263"/>
      <c r="N21" s="1254"/>
      <c r="O21" s="911"/>
      <c r="P21" s="899"/>
      <c r="Q21" s="903"/>
      <c r="R21" s="903"/>
      <c r="S21" s="335"/>
      <c r="T21" s="320"/>
    </row>
    <row r="22" spans="1:20" s="336" customFormat="1" ht="12">
      <c r="A22" s="320"/>
      <c r="B22" s="229"/>
      <c r="C22" s="229" t="s">
        <v>67</v>
      </c>
      <c r="D22" s="912">
        <f t="shared" si="0"/>
        <v>-145</v>
      </c>
      <c r="E22" s="909">
        <v>-58</v>
      </c>
      <c r="F22" s="910">
        <v>-47</v>
      </c>
      <c r="G22" s="910">
        <v>-40</v>
      </c>
      <c r="H22" s="1103"/>
      <c r="I22" s="963">
        <f t="shared" si="1"/>
        <v>0.23931623931623935</v>
      </c>
      <c r="J22" s="842">
        <f t="shared" si="2"/>
        <v>0.5675675675675675</v>
      </c>
      <c r="K22" s="1259"/>
      <c r="L22" s="1255">
        <f t="shared" si="3"/>
        <v>-157</v>
      </c>
      <c r="M22" s="1264"/>
      <c r="N22" s="1255">
        <v>-40</v>
      </c>
      <c r="O22" s="912">
        <f t="shared" si="4"/>
        <v>-117</v>
      </c>
      <c r="P22" s="909">
        <v>-37</v>
      </c>
      <c r="Q22" s="910">
        <v>-42</v>
      </c>
      <c r="R22" s="910">
        <v>-38</v>
      </c>
      <c r="S22" s="227"/>
      <c r="T22" s="320"/>
    </row>
    <row r="23" spans="1:20" ht="12">
      <c r="A23" s="318"/>
      <c r="B23" s="324"/>
      <c r="C23" s="324"/>
      <c r="D23" s="911"/>
      <c r="E23" s="904"/>
      <c r="F23" s="901"/>
      <c r="G23" s="901"/>
      <c r="H23" s="1104"/>
      <c r="I23" s="1029"/>
      <c r="J23" s="860"/>
      <c r="K23" s="1260"/>
      <c r="L23" s="1262"/>
      <c r="M23" s="1263"/>
      <c r="N23" s="1262"/>
      <c r="O23" s="911"/>
      <c r="P23" s="904"/>
      <c r="Q23" s="901"/>
      <c r="R23" s="901"/>
      <c r="S23" s="335"/>
      <c r="T23" s="318"/>
    </row>
    <row r="24" spans="1:20" s="336" customFormat="1" ht="12">
      <c r="A24" s="320"/>
      <c r="B24" s="229"/>
      <c r="C24" s="229" t="s">
        <v>68</v>
      </c>
      <c r="D24" s="912">
        <f t="shared" si="0"/>
        <v>7530</v>
      </c>
      <c r="E24" s="913">
        <f>+E8+E18+E20+E22</f>
        <v>2531</v>
      </c>
      <c r="F24" s="910">
        <f>+F8+F18+F20+F22</f>
        <v>2515</v>
      </c>
      <c r="G24" s="910">
        <f>G8+G18+G20+G22</f>
        <v>2484</v>
      </c>
      <c r="H24" s="1103"/>
      <c r="I24" s="963">
        <f t="shared" si="1"/>
        <v>-0.0601597603594608</v>
      </c>
      <c r="J24" s="842">
        <f t="shared" si="2"/>
        <v>-0.018611865063978272</v>
      </c>
      <c r="K24" s="1259"/>
      <c r="L24" s="1255">
        <f t="shared" si="3"/>
        <v>10659</v>
      </c>
      <c r="M24" s="1264"/>
      <c r="N24" s="1255">
        <f>N8+N18+N20+N22</f>
        <v>2647</v>
      </c>
      <c r="O24" s="912">
        <f t="shared" si="4"/>
        <v>8012</v>
      </c>
      <c r="P24" s="909">
        <f>P8+P18+P20+P22</f>
        <v>2579</v>
      </c>
      <c r="Q24" s="910">
        <f>Q8+Q18+Q20+Q22</f>
        <v>2669</v>
      </c>
      <c r="R24" s="910">
        <f>R8+R18+R20+R22</f>
        <v>2764</v>
      </c>
      <c r="S24" s="227"/>
      <c r="T24" s="320"/>
    </row>
    <row r="25" spans="1:20" ht="12">
      <c r="A25" s="318"/>
      <c r="B25" s="324"/>
      <c r="C25" s="229"/>
      <c r="D25" s="346"/>
      <c r="E25" s="232"/>
      <c r="F25" s="229"/>
      <c r="G25" s="229"/>
      <c r="H25" s="346"/>
      <c r="I25" s="247"/>
      <c r="J25" s="285"/>
      <c r="K25" s="229"/>
      <c r="L25" s="229"/>
      <c r="M25" s="229"/>
      <c r="N25" s="229"/>
      <c r="O25" s="346"/>
      <c r="P25" s="232"/>
      <c r="Q25" s="229"/>
      <c r="R25" s="229"/>
      <c r="S25" s="229"/>
      <c r="T25" s="318"/>
    </row>
    <row r="26" spans="1:20" ht="9" customHeight="1">
      <c r="A26" s="318"/>
      <c r="B26" s="318"/>
      <c r="C26" s="318"/>
      <c r="D26" s="318"/>
      <c r="E26" s="318"/>
      <c r="F26" s="318"/>
      <c r="G26" s="318"/>
      <c r="H26" s="318"/>
      <c r="I26" s="250"/>
      <c r="J26" s="250"/>
      <c r="K26" s="318"/>
      <c r="L26" s="318"/>
      <c r="M26" s="318"/>
      <c r="N26" s="318"/>
      <c r="O26" s="318"/>
      <c r="P26" s="318"/>
      <c r="Q26" s="318"/>
      <c r="R26" s="318"/>
      <c r="S26" s="318"/>
      <c r="T26" s="318"/>
    </row>
    <row r="27" spans="1:20" ht="12">
      <c r="A27" s="347"/>
      <c r="B27" s="347"/>
      <c r="C27" s="347"/>
      <c r="D27" s="349"/>
      <c r="E27" s="347"/>
      <c r="F27" s="347"/>
      <c r="G27" s="347"/>
      <c r="H27" s="347"/>
      <c r="I27" s="270"/>
      <c r="J27" s="270"/>
      <c r="K27" s="347"/>
      <c r="L27" s="349"/>
      <c r="M27" s="347"/>
      <c r="N27" s="349"/>
      <c r="O27" s="349"/>
      <c r="P27" s="347"/>
      <c r="Q27" s="347"/>
      <c r="R27" s="347"/>
      <c r="S27" s="349"/>
      <c r="T27" s="349"/>
    </row>
    <row r="28" spans="1:20" ht="9" customHeight="1">
      <c r="A28" s="318"/>
      <c r="B28" s="318"/>
      <c r="C28" s="318"/>
      <c r="D28" s="318"/>
      <c r="E28" s="318"/>
      <c r="F28" s="318"/>
      <c r="G28" s="318"/>
      <c r="H28" s="318"/>
      <c r="I28" s="250"/>
      <c r="J28" s="250"/>
      <c r="K28" s="318"/>
      <c r="L28" s="318"/>
      <c r="M28" s="318"/>
      <c r="N28" s="318"/>
      <c r="O28" s="318"/>
      <c r="P28" s="318"/>
      <c r="Q28" s="318"/>
      <c r="R28" s="318"/>
      <c r="S28" s="318"/>
      <c r="T28" s="318"/>
    </row>
    <row r="29" spans="1:20" ht="12">
      <c r="A29" s="320"/>
      <c r="B29" s="321"/>
      <c r="C29" s="254" t="s">
        <v>66</v>
      </c>
      <c r="D29" s="255" t="s">
        <v>489</v>
      </c>
      <c r="E29" s="256" t="s">
        <v>490</v>
      </c>
      <c r="F29" s="321" t="s">
        <v>474</v>
      </c>
      <c r="G29" s="321" t="s">
        <v>360</v>
      </c>
      <c r="H29" s="1011"/>
      <c r="I29" s="259" t="s">
        <v>475</v>
      </c>
      <c r="J29" s="260" t="s">
        <v>475</v>
      </c>
      <c r="K29" s="370"/>
      <c r="L29" s="321">
        <v>2009</v>
      </c>
      <c r="M29" s="322"/>
      <c r="N29" s="321" t="s">
        <v>343</v>
      </c>
      <c r="O29" s="255" t="s">
        <v>492</v>
      </c>
      <c r="P29" s="256" t="s">
        <v>332</v>
      </c>
      <c r="Q29" s="321" t="s">
        <v>327</v>
      </c>
      <c r="R29" s="321" t="s">
        <v>137</v>
      </c>
      <c r="S29" s="323"/>
      <c r="T29" s="320"/>
    </row>
    <row r="30" spans="1:20" ht="14.25">
      <c r="A30" s="318"/>
      <c r="B30" s="324"/>
      <c r="C30" s="325" t="s">
        <v>512</v>
      </c>
      <c r="D30" s="326"/>
      <c r="E30" s="327"/>
      <c r="F30" s="324"/>
      <c r="G30" s="324"/>
      <c r="H30" s="1012"/>
      <c r="I30" s="259" t="s">
        <v>476</v>
      </c>
      <c r="J30" s="263" t="s">
        <v>491</v>
      </c>
      <c r="K30" s="371"/>
      <c r="L30" s="321"/>
      <c r="M30" s="328"/>
      <c r="N30" s="321"/>
      <c r="O30" s="326"/>
      <c r="P30" s="327"/>
      <c r="Q30" s="324"/>
      <c r="R30" s="324"/>
      <c r="S30" s="324"/>
      <c r="T30" s="318"/>
    </row>
    <row r="31" spans="1:20" ht="12">
      <c r="A31" s="318"/>
      <c r="B31" s="324"/>
      <c r="C31" s="324"/>
      <c r="D31" s="369"/>
      <c r="E31" s="226"/>
      <c r="F31" s="335"/>
      <c r="G31" s="335"/>
      <c r="H31" s="1016"/>
      <c r="I31" s="240"/>
      <c r="J31" s="241"/>
      <c r="K31" s="324"/>
      <c r="L31" s="335"/>
      <c r="M31" s="372"/>
      <c r="N31" s="335"/>
      <c r="O31" s="369"/>
      <c r="P31" s="226"/>
      <c r="Q31" s="335"/>
      <c r="R31" s="335"/>
      <c r="S31" s="372"/>
      <c r="T31" s="318"/>
    </row>
    <row r="32" spans="1:20" ht="12">
      <c r="A32" s="318"/>
      <c r="B32" s="324"/>
      <c r="C32" s="334" t="s">
        <v>47</v>
      </c>
      <c r="D32" s="911">
        <f aca="true" t="shared" si="5" ref="D32:D49">E32+F32+G32</f>
        <v>273</v>
      </c>
      <c r="E32" s="899">
        <v>96</v>
      </c>
      <c r="F32" s="900">
        <v>90</v>
      </c>
      <c r="G32" s="900">
        <v>87</v>
      </c>
      <c r="H32" s="1104"/>
      <c r="I32" s="962">
        <f>D32/O32-1</f>
        <v>-0.11363636363636365</v>
      </c>
      <c r="J32" s="845">
        <f>E32/P32-1</f>
        <v>-0.06796116504854366</v>
      </c>
      <c r="K32" s="1260"/>
      <c r="L32" s="1253">
        <f>N32+O32</f>
        <v>413</v>
      </c>
      <c r="M32" s="1263"/>
      <c r="N32" s="1253">
        <v>105</v>
      </c>
      <c r="O32" s="911">
        <f aca="true" t="shared" si="6" ref="O32:O49">P32+Q32+R32</f>
        <v>308</v>
      </c>
      <c r="P32" s="899">
        <v>103</v>
      </c>
      <c r="Q32" s="900">
        <v>103</v>
      </c>
      <c r="R32" s="900">
        <v>102</v>
      </c>
      <c r="S32" s="335"/>
      <c r="T32" s="318"/>
    </row>
    <row r="33" spans="1:20" ht="12">
      <c r="A33" s="318"/>
      <c r="B33" s="324"/>
      <c r="C33" s="334" t="s">
        <v>48</v>
      </c>
      <c r="D33" s="911">
        <f t="shared" si="5"/>
        <v>57</v>
      </c>
      <c r="E33" s="899">
        <v>18</v>
      </c>
      <c r="F33" s="900">
        <v>19</v>
      </c>
      <c r="G33" s="900">
        <v>20</v>
      </c>
      <c r="H33" s="1104"/>
      <c r="I33" s="962">
        <f aca="true" t="shared" si="7" ref="I33:I49">D33/O33-1</f>
        <v>-0.2784810126582279</v>
      </c>
      <c r="J33" s="845">
        <f aca="true" t="shared" si="8" ref="J33:J49">E33/P33-1</f>
        <v>-0.3076923076923077</v>
      </c>
      <c r="K33" s="1260"/>
      <c r="L33" s="1253">
        <f aca="true" t="shared" si="9" ref="L33:L49">N33+O33</f>
        <v>106</v>
      </c>
      <c r="M33" s="1263"/>
      <c r="N33" s="1253">
        <v>27</v>
      </c>
      <c r="O33" s="911">
        <f t="shared" si="6"/>
        <v>79</v>
      </c>
      <c r="P33" s="899">
        <v>26</v>
      </c>
      <c r="Q33" s="900">
        <v>24</v>
      </c>
      <c r="R33" s="900">
        <v>29</v>
      </c>
      <c r="S33" s="335"/>
      <c r="T33" s="318"/>
    </row>
    <row r="34" spans="1:20" ht="12">
      <c r="A34" s="318"/>
      <c r="B34" s="324"/>
      <c r="C34" s="334" t="s">
        <v>65</v>
      </c>
      <c r="D34" s="911">
        <f t="shared" si="5"/>
        <v>-1</v>
      </c>
      <c r="E34" s="899">
        <v>-1</v>
      </c>
      <c r="F34" s="900">
        <v>-1</v>
      </c>
      <c r="G34" s="900">
        <v>1</v>
      </c>
      <c r="H34" s="1104"/>
      <c r="I34" s="962" t="s">
        <v>595</v>
      </c>
      <c r="J34" s="845" t="s">
        <v>595</v>
      </c>
      <c r="K34" s="1260"/>
      <c r="L34" s="1253">
        <f t="shared" si="9"/>
        <v>1</v>
      </c>
      <c r="M34" s="1263"/>
      <c r="N34" s="1253">
        <v>0</v>
      </c>
      <c r="O34" s="911">
        <f t="shared" si="6"/>
        <v>1</v>
      </c>
      <c r="P34" s="899">
        <v>1</v>
      </c>
      <c r="Q34" s="900">
        <v>1</v>
      </c>
      <c r="R34" s="900">
        <v>-1</v>
      </c>
      <c r="S34" s="335"/>
      <c r="T34" s="318"/>
    </row>
    <row r="35" spans="1:20" s="336" customFormat="1" ht="12">
      <c r="A35" s="320"/>
      <c r="B35" s="229"/>
      <c r="C35" s="229" t="s">
        <v>50</v>
      </c>
      <c r="D35" s="912">
        <f t="shared" si="5"/>
        <v>329</v>
      </c>
      <c r="E35" s="902">
        <f>E32+E33+E34</f>
        <v>113</v>
      </c>
      <c r="F35" s="903">
        <f>F32+F33+F34</f>
        <v>108</v>
      </c>
      <c r="G35" s="903">
        <f>G32+G33+G34</f>
        <v>108</v>
      </c>
      <c r="H35" s="1103"/>
      <c r="I35" s="963">
        <f t="shared" si="7"/>
        <v>-0.1520618556701031</v>
      </c>
      <c r="J35" s="842">
        <f t="shared" si="8"/>
        <v>-0.13076923076923075</v>
      </c>
      <c r="K35" s="1259"/>
      <c r="L35" s="1254">
        <f t="shared" si="9"/>
        <v>520</v>
      </c>
      <c r="M35" s="1264"/>
      <c r="N35" s="1254">
        <f>N32+N33+N34</f>
        <v>132</v>
      </c>
      <c r="O35" s="912">
        <f t="shared" si="6"/>
        <v>388</v>
      </c>
      <c r="P35" s="902">
        <f>P32+P33+P34</f>
        <v>130</v>
      </c>
      <c r="Q35" s="903">
        <f>Q32+Q33+Q34</f>
        <v>128</v>
      </c>
      <c r="R35" s="903">
        <f>R32+R33+R34</f>
        <v>130</v>
      </c>
      <c r="S35" s="227"/>
      <c r="T35" s="320"/>
    </row>
    <row r="36" spans="1:20" ht="12">
      <c r="A36" s="318"/>
      <c r="B36" s="324"/>
      <c r="C36" s="324"/>
      <c r="D36" s="911"/>
      <c r="E36" s="904"/>
      <c r="F36" s="905"/>
      <c r="G36" s="905"/>
      <c r="H36" s="1104"/>
      <c r="I36" s="963"/>
      <c r="J36" s="842"/>
      <c r="K36" s="1260"/>
      <c r="L36" s="1255"/>
      <c r="M36" s="1265"/>
      <c r="N36" s="1255"/>
      <c r="O36" s="911"/>
      <c r="P36" s="904"/>
      <c r="Q36" s="905"/>
      <c r="R36" s="905"/>
      <c r="S36" s="338"/>
      <c r="T36" s="318"/>
    </row>
    <row r="37" spans="1:20" ht="12">
      <c r="A37" s="318"/>
      <c r="B37" s="324"/>
      <c r="C37" s="334" t="s">
        <v>51</v>
      </c>
      <c r="D37" s="911">
        <f t="shared" si="5"/>
        <v>79</v>
      </c>
      <c r="E37" s="899">
        <v>29</v>
      </c>
      <c r="F37" s="900">
        <v>26</v>
      </c>
      <c r="G37" s="900">
        <v>24</v>
      </c>
      <c r="H37" s="1104"/>
      <c r="I37" s="962">
        <f t="shared" si="7"/>
        <v>-0.059523809523809534</v>
      </c>
      <c r="J37" s="845">
        <f t="shared" si="8"/>
        <v>0.11538461538461542</v>
      </c>
      <c r="K37" s="1260"/>
      <c r="L37" s="1253">
        <f t="shared" si="9"/>
        <v>113</v>
      </c>
      <c r="M37" s="1263"/>
      <c r="N37" s="1253">
        <v>29</v>
      </c>
      <c r="O37" s="911">
        <f t="shared" si="6"/>
        <v>84</v>
      </c>
      <c r="P37" s="899">
        <v>26</v>
      </c>
      <c r="Q37" s="900">
        <v>29</v>
      </c>
      <c r="R37" s="900">
        <v>29</v>
      </c>
      <c r="S37" s="335"/>
      <c r="T37" s="318"/>
    </row>
    <row r="38" spans="1:20" ht="12">
      <c r="A38" s="318"/>
      <c r="B38" s="324"/>
      <c r="C38" s="334" t="s">
        <v>52</v>
      </c>
      <c r="D38" s="911">
        <f t="shared" si="5"/>
        <v>22</v>
      </c>
      <c r="E38" s="899">
        <v>7</v>
      </c>
      <c r="F38" s="900">
        <v>7</v>
      </c>
      <c r="G38" s="900">
        <v>8</v>
      </c>
      <c r="H38" s="1104"/>
      <c r="I38" s="962">
        <f t="shared" si="7"/>
        <v>-0.15384615384615385</v>
      </c>
      <c r="J38" s="845">
        <f t="shared" si="8"/>
        <v>-0.125</v>
      </c>
      <c r="K38" s="1260"/>
      <c r="L38" s="1253">
        <f t="shared" si="9"/>
        <v>34</v>
      </c>
      <c r="M38" s="1263"/>
      <c r="N38" s="1253">
        <v>8</v>
      </c>
      <c r="O38" s="911">
        <f t="shared" si="6"/>
        <v>26</v>
      </c>
      <c r="P38" s="899">
        <v>8</v>
      </c>
      <c r="Q38" s="900">
        <v>9</v>
      </c>
      <c r="R38" s="900">
        <v>9</v>
      </c>
      <c r="S38" s="335"/>
      <c r="T38" s="318"/>
    </row>
    <row r="39" spans="1:20" ht="12">
      <c r="A39" s="318"/>
      <c r="B39" s="324"/>
      <c r="C39" s="334" t="s">
        <v>438</v>
      </c>
      <c r="D39" s="911">
        <f t="shared" si="5"/>
        <v>71</v>
      </c>
      <c r="E39" s="899">
        <v>22</v>
      </c>
      <c r="F39" s="900">
        <v>25</v>
      </c>
      <c r="G39" s="900">
        <v>24</v>
      </c>
      <c r="H39" s="1104"/>
      <c r="I39" s="962">
        <f t="shared" si="7"/>
        <v>0.0923076923076922</v>
      </c>
      <c r="J39" s="845">
        <f t="shared" si="8"/>
        <v>0</v>
      </c>
      <c r="K39" s="1260"/>
      <c r="L39" s="1253">
        <f t="shared" si="9"/>
        <v>87</v>
      </c>
      <c r="M39" s="1263"/>
      <c r="N39" s="1253">
        <v>22</v>
      </c>
      <c r="O39" s="911">
        <f t="shared" si="6"/>
        <v>65</v>
      </c>
      <c r="P39" s="899">
        <v>22</v>
      </c>
      <c r="Q39" s="900">
        <v>23</v>
      </c>
      <c r="R39" s="900">
        <v>20</v>
      </c>
      <c r="S39" s="335"/>
      <c r="T39" s="318"/>
    </row>
    <row r="40" spans="1:20" ht="12">
      <c r="A40" s="318"/>
      <c r="B40" s="324"/>
      <c r="C40" s="334" t="s">
        <v>53</v>
      </c>
      <c r="D40" s="911">
        <f t="shared" si="5"/>
        <v>533</v>
      </c>
      <c r="E40" s="899">
        <v>175</v>
      </c>
      <c r="F40" s="900">
        <v>179</v>
      </c>
      <c r="G40" s="900">
        <v>179</v>
      </c>
      <c r="H40" s="1104"/>
      <c r="I40" s="962">
        <f t="shared" si="7"/>
        <v>-0.0888888888888889</v>
      </c>
      <c r="J40" s="845">
        <f t="shared" si="8"/>
        <v>-0.07894736842105265</v>
      </c>
      <c r="K40" s="1260"/>
      <c r="L40" s="1253">
        <f t="shared" si="9"/>
        <v>772</v>
      </c>
      <c r="M40" s="1263"/>
      <c r="N40" s="1253">
        <v>187</v>
      </c>
      <c r="O40" s="911">
        <f t="shared" si="6"/>
        <v>585</v>
      </c>
      <c r="P40" s="899">
        <v>190</v>
      </c>
      <c r="Q40" s="900">
        <v>197</v>
      </c>
      <c r="R40" s="900">
        <v>198</v>
      </c>
      <c r="S40" s="335"/>
      <c r="T40" s="318"/>
    </row>
    <row r="41" spans="1:20" s="343" customFormat="1" ht="12">
      <c r="A41" s="339"/>
      <c r="B41" s="340"/>
      <c r="C41" s="341" t="s">
        <v>431</v>
      </c>
      <c r="D41" s="1341">
        <f t="shared" si="5"/>
        <v>523</v>
      </c>
      <c r="E41" s="906">
        <v>171</v>
      </c>
      <c r="F41" s="907">
        <v>175</v>
      </c>
      <c r="G41" s="907">
        <v>177</v>
      </c>
      <c r="H41" s="1105"/>
      <c r="I41" s="966">
        <f t="shared" si="7"/>
        <v>-0.09201388888888884</v>
      </c>
      <c r="J41" s="858">
        <f t="shared" si="8"/>
        <v>-0.09042553191489366</v>
      </c>
      <c r="K41" s="1261"/>
      <c r="L41" s="1256">
        <f t="shared" si="9"/>
        <v>759</v>
      </c>
      <c r="M41" s="1266"/>
      <c r="N41" s="1256">
        <v>183</v>
      </c>
      <c r="O41" s="1341">
        <f t="shared" si="6"/>
        <v>576</v>
      </c>
      <c r="P41" s="906">
        <v>188</v>
      </c>
      <c r="Q41" s="907">
        <v>191</v>
      </c>
      <c r="R41" s="907">
        <v>197</v>
      </c>
      <c r="S41" s="342"/>
      <c r="T41" s="339"/>
    </row>
    <row r="42" spans="1:20" s="343" customFormat="1" ht="12">
      <c r="A42" s="339"/>
      <c r="B42" s="340"/>
      <c r="C42" s="344" t="s">
        <v>432</v>
      </c>
      <c r="D42" s="1341">
        <f t="shared" si="5"/>
        <v>20</v>
      </c>
      <c r="E42" s="906">
        <v>7</v>
      </c>
      <c r="F42" s="908">
        <v>6</v>
      </c>
      <c r="G42" s="908">
        <v>7</v>
      </c>
      <c r="H42" s="1105"/>
      <c r="I42" s="966">
        <f t="shared" si="7"/>
        <v>-0.09090909090909094</v>
      </c>
      <c r="J42" s="858">
        <f t="shared" si="8"/>
        <v>0</v>
      </c>
      <c r="K42" s="1261"/>
      <c r="L42" s="1257">
        <f t="shared" si="9"/>
        <v>31</v>
      </c>
      <c r="M42" s="1266"/>
      <c r="N42" s="1257">
        <v>9</v>
      </c>
      <c r="O42" s="1341">
        <f t="shared" si="6"/>
        <v>22</v>
      </c>
      <c r="P42" s="906">
        <v>7</v>
      </c>
      <c r="Q42" s="908">
        <v>7</v>
      </c>
      <c r="R42" s="908">
        <v>8</v>
      </c>
      <c r="S42" s="342"/>
      <c r="T42" s="339"/>
    </row>
    <row r="43" spans="1:20" s="343" customFormat="1" ht="12">
      <c r="A43" s="339"/>
      <c r="B43" s="340"/>
      <c r="C43" s="341" t="s">
        <v>435</v>
      </c>
      <c r="D43" s="1341">
        <f t="shared" si="5"/>
        <v>10</v>
      </c>
      <c r="E43" s="906">
        <v>4</v>
      </c>
      <c r="F43" s="907">
        <v>2</v>
      </c>
      <c r="G43" s="907">
        <v>4</v>
      </c>
      <c r="H43" s="1105"/>
      <c r="I43" s="966">
        <f t="shared" si="7"/>
        <v>0</v>
      </c>
      <c r="J43" s="858">
        <f t="shared" si="8"/>
        <v>0</v>
      </c>
      <c r="K43" s="1261"/>
      <c r="L43" s="1256">
        <f t="shared" si="9"/>
        <v>13</v>
      </c>
      <c r="M43" s="1266"/>
      <c r="N43" s="1256">
        <v>3</v>
      </c>
      <c r="O43" s="1341">
        <f t="shared" si="6"/>
        <v>10</v>
      </c>
      <c r="P43" s="906">
        <v>4</v>
      </c>
      <c r="Q43" s="907">
        <v>3</v>
      </c>
      <c r="R43" s="907">
        <v>3</v>
      </c>
      <c r="S43" s="342"/>
      <c r="T43" s="339"/>
    </row>
    <row r="44" spans="1:20" ht="12">
      <c r="A44" s="318"/>
      <c r="B44" s="324"/>
      <c r="C44" s="334" t="s">
        <v>70</v>
      </c>
      <c r="D44" s="911">
        <f t="shared" si="5"/>
        <v>15</v>
      </c>
      <c r="E44" s="899">
        <v>6</v>
      </c>
      <c r="F44" s="900">
        <v>4</v>
      </c>
      <c r="G44" s="900">
        <v>5</v>
      </c>
      <c r="H44" s="1104"/>
      <c r="I44" s="962">
        <f t="shared" si="7"/>
        <v>0.0714285714285714</v>
      </c>
      <c r="J44" s="845">
        <f t="shared" si="8"/>
        <v>-0.25</v>
      </c>
      <c r="K44" s="1260"/>
      <c r="L44" s="1253">
        <f t="shared" si="9"/>
        <v>18</v>
      </c>
      <c r="M44" s="1263"/>
      <c r="N44" s="1253">
        <v>4</v>
      </c>
      <c r="O44" s="911">
        <f t="shared" si="6"/>
        <v>14</v>
      </c>
      <c r="P44" s="899">
        <v>8</v>
      </c>
      <c r="Q44" s="900">
        <v>2</v>
      </c>
      <c r="R44" s="900">
        <v>4</v>
      </c>
      <c r="S44" s="335"/>
      <c r="T44" s="318"/>
    </row>
    <row r="45" spans="1:20" s="336" customFormat="1" ht="12">
      <c r="A45" s="320"/>
      <c r="B45" s="229"/>
      <c r="C45" s="229" t="s">
        <v>439</v>
      </c>
      <c r="D45" s="912">
        <f t="shared" si="5"/>
        <v>720</v>
      </c>
      <c r="E45" s="902">
        <f>E37+E38+E39+E40+E44</f>
        <v>239</v>
      </c>
      <c r="F45" s="903">
        <f>F37+F38+F39+F40+F44</f>
        <v>241</v>
      </c>
      <c r="G45" s="903">
        <f>G37+G38+G39+G40+G44</f>
        <v>240</v>
      </c>
      <c r="H45" s="1103"/>
      <c r="I45" s="963">
        <f t="shared" si="7"/>
        <v>-0.06976744186046513</v>
      </c>
      <c r="J45" s="842">
        <f t="shared" si="8"/>
        <v>-0.05905511811023623</v>
      </c>
      <c r="K45" s="1259"/>
      <c r="L45" s="1254">
        <f t="shared" si="9"/>
        <v>1024</v>
      </c>
      <c r="M45" s="1264"/>
      <c r="N45" s="1254">
        <f>N37+N38+N39+N40+N44</f>
        <v>250</v>
      </c>
      <c r="O45" s="912">
        <f t="shared" si="6"/>
        <v>774</v>
      </c>
      <c r="P45" s="902">
        <f>P37+P38+P39+P40+P44</f>
        <v>254</v>
      </c>
      <c r="Q45" s="903">
        <f>Q37+Q38+Q39+Q40+Q44</f>
        <v>260</v>
      </c>
      <c r="R45" s="903">
        <f>R37+R38+R39+R40+R44</f>
        <v>260</v>
      </c>
      <c r="S45" s="227"/>
      <c r="T45" s="320"/>
    </row>
    <row r="46" spans="1:20" ht="12">
      <c r="A46" s="318"/>
      <c r="B46" s="324"/>
      <c r="C46" s="324"/>
      <c r="D46" s="911"/>
      <c r="E46" s="904"/>
      <c r="F46" s="901"/>
      <c r="G46" s="901"/>
      <c r="H46" s="1104"/>
      <c r="I46" s="1029"/>
      <c r="J46" s="860"/>
      <c r="K46" s="1260"/>
      <c r="L46" s="1262"/>
      <c r="M46" s="1263"/>
      <c r="N46" s="1262"/>
      <c r="O46" s="911"/>
      <c r="P46" s="904"/>
      <c r="Q46" s="901"/>
      <c r="R46" s="901"/>
      <c r="S46" s="335"/>
      <c r="T46" s="318"/>
    </row>
    <row r="47" spans="1:20" s="336" customFormat="1" ht="12">
      <c r="A47" s="320"/>
      <c r="B47" s="229"/>
      <c r="C47" s="229" t="s">
        <v>54</v>
      </c>
      <c r="D47" s="912">
        <f t="shared" si="5"/>
        <v>3</v>
      </c>
      <c r="E47" s="909">
        <v>1</v>
      </c>
      <c r="F47" s="910">
        <v>2</v>
      </c>
      <c r="G47" s="910">
        <v>0</v>
      </c>
      <c r="H47" s="1103"/>
      <c r="I47" s="963">
        <f t="shared" si="7"/>
        <v>-0.4</v>
      </c>
      <c r="J47" s="842" t="s">
        <v>595</v>
      </c>
      <c r="K47" s="1259"/>
      <c r="L47" s="1255">
        <f t="shared" si="9"/>
        <v>6</v>
      </c>
      <c r="M47" s="1264"/>
      <c r="N47" s="1255">
        <v>1</v>
      </c>
      <c r="O47" s="912">
        <f t="shared" si="6"/>
        <v>5</v>
      </c>
      <c r="P47" s="909">
        <v>0</v>
      </c>
      <c r="Q47" s="910">
        <v>3</v>
      </c>
      <c r="R47" s="910">
        <v>2</v>
      </c>
      <c r="S47" s="227"/>
      <c r="T47" s="320"/>
    </row>
    <row r="48" spans="1:20" ht="12">
      <c r="A48" s="318"/>
      <c r="B48" s="324"/>
      <c r="C48" s="324"/>
      <c r="D48" s="911"/>
      <c r="E48" s="899"/>
      <c r="F48" s="903"/>
      <c r="G48" s="903"/>
      <c r="H48" s="1104"/>
      <c r="I48" s="964"/>
      <c r="J48" s="862"/>
      <c r="K48" s="1260"/>
      <c r="L48" s="1254"/>
      <c r="M48" s="1263"/>
      <c r="N48" s="1254"/>
      <c r="O48" s="911"/>
      <c r="P48" s="899"/>
      <c r="Q48" s="903"/>
      <c r="R48" s="903"/>
      <c r="S48" s="335"/>
      <c r="T48" s="318"/>
    </row>
    <row r="49" spans="1:20" s="336" customFormat="1" ht="12">
      <c r="A49" s="320"/>
      <c r="B49" s="229"/>
      <c r="C49" s="229" t="s">
        <v>69</v>
      </c>
      <c r="D49" s="912">
        <f t="shared" si="5"/>
        <v>1052</v>
      </c>
      <c r="E49" s="913">
        <f>+E35+E45+E47</f>
        <v>353</v>
      </c>
      <c r="F49" s="910">
        <f>+F35+F45+F47</f>
        <v>351</v>
      </c>
      <c r="G49" s="910">
        <f>G35+G45+G47</f>
        <v>348</v>
      </c>
      <c r="H49" s="1103"/>
      <c r="I49" s="963">
        <f t="shared" si="7"/>
        <v>-0.0985432733504713</v>
      </c>
      <c r="J49" s="842">
        <f t="shared" si="8"/>
        <v>-0.08072916666666663</v>
      </c>
      <c r="K49" s="1259"/>
      <c r="L49" s="1255">
        <f t="shared" si="9"/>
        <v>1550</v>
      </c>
      <c r="M49" s="1264"/>
      <c r="N49" s="1255">
        <f>N35+N45+N47</f>
        <v>383</v>
      </c>
      <c r="O49" s="912">
        <f t="shared" si="6"/>
        <v>1167</v>
      </c>
      <c r="P49" s="909">
        <f>P35+P45+P47</f>
        <v>384</v>
      </c>
      <c r="Q49" s="910">
        <f>Q35+Q45+Q47</f>
        <v>391</v>
      </c>
      <c r="R49" s="910">
        <f>R35+R45+R47</f>
        <v>392</v>
      </c>
      <c r="S49" s="227"/>
      <c r="T49" s="320"/>
    </row>
    <row r="50" spans="1:20" ht="12">
      <c r="A50" s="318"/>
      <c r="B50" s="324"/>
      <c r="C50" s="229"/>
      <c r="D50" s="369"/>
      <c r="E50" s="345"/>
      <c r="F50" s="335"/>
      <c r="G50" s="335"/>
      <c r="H50" s="346"/>
      <c r="I50" s="240"/>
      <c r="J50" s="373"/>
      <c r="K50" s="229"/>
      <c r="L50" s="335"/>
      <c r="M50" s="335"/>
      <c r="N50" s="335"/>
      <c r="O50" s="369"/>
      <c r="P50" s="345"/>
      <c r="Q50" s="335"/>
      <c r="R50" s="335"/>
      <c r="S50" s="335"/>
      <c r="T50" s="318"/>
    </row>
    <row r="51" spans="1:20" ht="9" customHeight="1">
      <c r="A51" s="318"/>
      <c r="B51" s="318"/>
      <c r="C51" s="318"/>
      <c r="D51" s="318"/>
      <c r="E51" s="318"/>
      <c r="F51" s="318"/>
      <c r="G51" s="318"/>
      <c r="H51" s="318"/>
      <c r="I51" s="250"/>
      <c r="J51" s="250"/>
      <c r="K51" s="318"/>
      <c r="L51" s="318"/>
      <c r="M51" s="318"/>
      <c r="N51" s="318"/>
      <c r="O51" s="318"/>
      <c r="P51" s="318"/>
      <c r="Q51" s="318"/>
      <c r="R51" s="318"/>
      <c r="S51" s="318"/>
      <c r="T51" s="318"/>
    </row>
    <row r="52" spans="1:20" ht="14.25">
      <c r="A52" s="347"/>
      <c r="B52" s="348" t="s">
        <v>501</v>
      </c>
      <c r="C52" s="347"/>
      <c r="D52" s="349"/>
      <c r="E52" s="347"/>
      <c r="F52" s="347"/>
      <c r="G52" s="347"/>
      <c r="H52" s="347"/>
      <c r="I52" s="270"/>
      <c r="J52" s="270"/>
      <c r="K52" s="347"/>
      <c r="L52" s="349"/>
      <c r="M52" s="347"/>
      <c r="N52" s="349"/>
      <c r="O52" s="349"/>
      <c r="P52" s="347"/>
      <c r="Q52" s="347"/>
      <c r="R52" s="347"/>
      <c r="S52" s="349"/>
      <c r="T52" s="349"/>
    </row>
    <row r="53" spans="1:20" ht="14.25">
      <c r="A53" s="347"/>
      <c r="B53" s="348"/>
      <c r="C53" s="347"/>
      <c r="D53" s="349"/>
      <c r="E53" s="347"/>
      <c r="F53" s="347"/>
      <c r="G53" s="347"/>
      <c r="H53" s="347"/>
      <c r="I53" s="270"/>
      <c r="J53" s="270"/>
      <c r="K53" s="347"/>
      <c r="L53" s="349"/>
      <c r="M53" s="347"/>
      <c r="N53" s="349"/>
      <c r="O53" s="349"/>
      <c r="P53" s="347"/>
      <c r="Q53" s="347"/>
      <c r="R53" s="347"/>
      <c r="S53" s="349"/>
      <c r="T53" s="349"/>
    </row>
    <row r="54" spans="1:20" ht="9" customHeight="1">
      <c r="A54" s="318"/>
      <c r="B54" s="318"/>
      <c r="C54" s="318"/>
      <c r="D54" s="318"/>
      <c r="E54" s="318"/>
      <c r="F54" s="318"/>
      <c r="G54" s="318"/>
      <c r="H54" s="318"/>
      <c r="I54" s="250"/>
      <c r="J54" s="250"/>
      <c r="K54" s="318"/>
      <c r="L54" s="318"/>
      <c r="M54" s="318"/>
      <c r="N54" s="318"/>
      <c r="O54" s="318"/>
      <c r="P54" s="318"/>
      <c r="Q54" s="318"/>
      <c r="R54" s="318"/>
      <c r="S54" s="318"/>
      <c r="T54" s="318"/>
    </row>
    <row r="55" spans="1:20" ht="12">
      <c r="A55" s="320"/>
      <c r="B55" s="321"/>
      <c r="C55" s="254" t="s">
        <v>66</v>
      </c>
      <c r="D55" s="255" t="s">
        <v>489</v>
      </c>
      <c r="E55" s="256" t="s">
        <v>490</v>
      </c>
      <c r="F55" s="321" t="s">
        <v>474</v>
      </c>
      <c r="G55" s="321" t="s">
        <v>360</v>
      </c>
      <c r="H55" s="1011"/>
      <c r="I55" s="259" t="s">
        <v>475</v>
      </c>
      <c r="J55" s="260" t="s">
        <v>475</v>
      </c>
      <c r="K55" s="370"/>
      <c r="L55" s="321">
        <v>2009</v>
      </c>
      <c r="M55" s="322"/>
      <c r="N55" s="321" t="s">
        <v>343</v>
      </c>
      <c r="O55" s="255" t="s">
        <v>492</v>
      </c>
      <c r="P55" s="256" t="s">
        <v>332</v>
      </c>
      <c r="Q55" s="321" t="s">
        <v>327</v>
      </c>
      <c r="R55" s="321" t="s">
        <v>137</v>
      </c>
      <c r="S55" s="323"/>
      <c r="T55" s="320"/>
    </row>
    <row r="56" spans="1:20" ht="14.25">
      <c r="A56" s="318"/>
      <c r="B56" s="324"/>
      <c r="C56" s="325" t="s">
        <v>513</v>
      </c>
      <c r="D56" s="326"/>
      <c r="E56" s="327"/>
      <c r="F56" s="324"/>
      <c r="G56" s="324"/>
      <c r="H56" s="1012"/>
      <c r="I56" s="259" t="s">
        <v>476</v>
      </c>
      <c r="J56" s="263" t="s">
        <v>491</v>
      </c>
      <c r="K56" s="371"/>
      <c r="L56" s="321"/>
      <c r="M56" s="328"/>
      <c r="N56" s="321"/>
      <c r="O56" s="326"/>
      <c r="P56" s="327"/>
      <c r="Q56" s="324"/>
      <c r="R56" s="324"/>
      <c r="S56" s="324"/>
      <c r="T56" s="318"/>
    </row>
    <row r="57" spans="1:20" ht="12">
      <c r="A57" s="318"/>
      <c r="B57" s="324"/>
      <c r="C57" s="324"/>
      <c r="D57" s="369"/>
      <c r="E57" s="226"/>
      <c r="F57" s="335"/>
      <c r="G57" s="335"/>
      <c r="H57" s="1016"/>
      <c r="I57" s="240"/>
      <c r="J57" s="243"/>
      <c r="K57" s="324"/>
      <c r="L57" s="335"/>
      <c r="M57" s="372"/>
      <c r="N57" s="335"/>
      <c r="O57" s="369"/>
      <c r="P57" s="226"/>
      <c r="Q57" s="335"/>
      <c r="R57" s="335"/>
      <c r="S57" s="372"/>
      <c r="T57" s="318"/>
    </row>
    <row r="58" spans="1:20" ht="12">
      <c r="A58" s="318"/>
      <c r="B58" s="324"/>
      <c r="C58" s="334" t="s">
        <v>47</v>
      </c>
      <c r="D58" s="911">
        <f aca="true" t="shared" si="10" ref="D58:D75">E58+F58+G58</f>
        <v>213</v>
      </c>
      <c r="E58" s="899">
        <v>78</v>
      </c>
      <c r="F58" s="900">
        <v>68</v>
      </c>
      <c r="G58" s="900">
        <v>67</v>
      </c>
      <c r="H58" s="1104"/>
      <c r="I58" s="962">
        <f>D58/O58-1</f>
        <v>0.049261083743842304</v>
      </c>
      <c r="J58" s="845">
        <f>E58/P58-1</f>
        <v>0.13043478260869557</v>
      </c>
      <c r="K58" s="1260"/>
      <c r="L58" s="1253">
        <f>N58+O58</f>
        <v>275</v>
      </c>
      <c r="M58" s="1263"/>
      <c r="N58" s="1253">
        <v>72</v>
      </c>
      <c r="O58" s="911">
        <f aca="true" t="shared" si="11" ref="O58:O75">P58+Q58+R58</f>
        <v>203</v>
      </c>
      <c r="P58" s="899">
        <v>69</v>
      </c>
      <c r="Q58" s="900">
        <v>67</v>
      </c>
      <c r="R58" s="900">
        <v>67</v>
      </c>
      <c r="S58" s="335"/>
      <c r="T58" s="318"/>
    </row>
    <row r="59" spans="1:20" ht="12">
      <c r="A59" s="318"/>
      <c r="B59" s="324"/>
      <c r="C59" s="334" t="s">
        <v>48</v>
      </c>
      <c r="D59" s="911">
        <f t="shared" si="10"/>
        <v>33</v>
      </c>
      <c r="E59" s="899">
        <v>12</v>
      </c>
      <c r="F59" s="900">
        <v>12</v>
      </c>
      <c r="G59" s="900">
        <v>9</v>
      </c>
      <c r="H59" s="1104"/>
      <c r="I59" s="962">
        <f aca="true" t="shared" si="12" ref="I59:I75">D59/O59-1</f>
        <v>0.5714285714285714</v>
      </c>
      <c r="J59" s="845">
        <f aca="true" t="shared" si="13" ref="J59:J75">E59/P59-1</f>
        <v>0.5</v>
      </c>
      <c r="K59" s="1260"/>
      <c r="L59" s="1253">
        <f aca="true" t="shared" si="14" ref="L59:L75">N59+O59</f>
        <v>29</v>
      </c>
      <c r="M59" s="1263"/>
      <c r="N59" s="1253">
        <v>8</v>
      </c>
      <c r="O59" s="911">
        <f t="shared" si="11"/>
        <v>21</v>
      </c>
      <c r="P59" s="899">
        <v>8</v>
      </c>
      <c r="Q59" s="900">
        <v>7</v>
      </c>
      <c r="R59" s="900">
        <v>6</v>
      </c>
      <c r="S59" s="335"/>
      <c r="T59" s="318"/>
    </row>
    <row r="60" spans="1:20" ht="12">
      <c r="A60" s="318"/>
      <c r="B60" s="324"/>
      <c r="C60" s="334" t="s">
        <v>65</v>
      </c>
      <c r="D60" s="911">
        <f t="shared" si="10"/>
        <v>6</v>
      </c>
      <c r="E60" s="899">
        <v>2</v>
      </c>
      <c r="F60" s="900">
        <v>2</v>
      </c>
      <c r="G60" s="900">
        <v>2</v>
      </c>
      <c r="H60" s="1104"/>
      <c r="I60" s="962">
        <f t="shared" si="12"/>
        <v>0.19999999999999996</v>
      </c>
      <c r="J60" s="845">
        <f t="shared" si="13"/>
        <v>0</v>
      </c>
      <c r="K60" s="1260"/>
      <c r="L60" s="1253">
        <f t="shared" si="14"/>
        <v>12</v>
      </c>
      <c r="M60" s="1263"/>
      <c r="N60" s="1253">
        <v>7</v>
      </c>
      <c r="O60" s="911">
        <f t="shared" si="11"/>
        <v>5</v>
      </c>
      <c r="P60" s="899">
        <v>2</v>
      </c>
      <c r="Q60" s="900">
        <v>1</v>
      </c>
      <c r="R60" s="900">
        <v>2</v>
      </c>
      <c r="S60" s="335"/>
      <c r="T60" s="318"/>
    </row>
    <row r="61" spans="1:20" s="336" customFormat="1" ht="12">
      <c r="A61" s="320"/>
      <c r="B61" s="229"/>
      <c r="C61" s="229" t="s">
        <v>50</v>
      </c>
      <c r="D61" s="912">
        <f t="shared" si="10"/>
        <v>252</v>
      </c>
      <c r="E61" s="902">
        <f>E58+E59+E60</f>
        <v>92</v>
      </c>
      <c r="F61" s="903">
        <f>F58+F59+F60</f>
        <v>82</v>
      </c>
      <c r="G61" s="903">
        <f>G58+G59+G60</f>
        <v>78</v>
      </c>
      <c r="H61" s="1103"/>
      <c r="I61" s="963">
        <f t="shared" si="12"/>
        <v>0.10043668122270732</v>
      </c>
      <c r="J61" s="842">
        <f t="shared" si="13"/>
        <v>0.16455696202531644</v>
      </c>
      <c r="K61" s="1259"/>
      <c r="L61" s="1254">
        <f t="shared" si="14"/>
        <v>316</v>
      </c>
      <c r="M61" s="1264"/>
      <c r="N61" s="1254">
        <f>N58+N59+N60</f>
        <v>87</v>
      </c>
      <c r="O61" s="912">
        <f t="shared" si="11"/>
        <v>229</v>
      </c>
      <c r="P61" s="902">
        <f>P58+P59+P60</f>
        <v>79</v>
      </c>
      <c r="Q61" s="903">
        <f>Q58+Q59+Q60</f>
        <v>75</v>
      </c>
      <c r="R61" s="903">
        <f>R58+R59+R60</f>
        <v>75</v>
      </c>
      <c r="S61" s="227"/>
      <c r="T61" s="320"/>
    </row>
    <row r="62" spans="1:20" ht="12">
      <c r="A62" s="318"/>
      <c r="B62" s="324"/>
      <c r="C62" s="324"/>
      <c r="D62" s="911"/>
      <c r="E62" s="904"/>
      <c r="F62" s="905"/>
      <c r="G62" s="905"/>
      <c r="H62" s="1104"/>
      <c r="I62" s="963"/>
      <c r="J62" s="842"/>
      <c r="K62" s="1260"/>
      <c r="L62" s="1255"/>
      <c r="M62" s="1265"/>
      <c r="N62" s="1255"/>
      <c r="O62" s="911"/>
      <c r="P62" s="904"/>
      <c r="Q62" s="905"/>
      <c r="R62" s="905"/>
      <c r="S62" s="338"/>
      <c r="T62" s="318"/>
    </row>
    <row r="63" spans="1:20" ht="12">
      <c r="A63" s="318"/>
      <c r="B63" s="324"/>
      <c r="C63" s="334" t="s">
        <v>51</v>
      </c>
      <c r="D63" s="911">
        <f t="shared" si="10"/>
        <v>96</v>
      </c>
      <c r="E63" s="899">
        <v>33</v>
      </c>
      <c r="F63" s="900">
        <v>32</v>
      </c>
      <c r="G63" s="900">
        <v>31</v>
      </c>
      <c r="H63" s="1104"/>
      <c r="I63" s="962">
        <f t="shared" si="12"/>
        <v>-0.34246575342465757</v>
      </c>
      <c r="J63" s="845">
        <f t="shared" si="13"/>
        <v>-0.326530612244898</v>
      </c>
      <c r="K63" s="1260"/>
      <c r="L63" s="1253">
        <f t="shared" si="14"/>
        <v>175</v>
      </c>
      <c r="M63" s="1263"/>
      <c r="N63" s="1253">
        <v>29</v>
      </c>
      <c r="O63" s="911">
        <f t="shared" si="11"/>
        <v>146</v>
      </c>
      <c r="P63" s="899">
        <v>49</v>
      </c>
      <c r="Q63" s="900">
        <v>48</v>
      </c>
      <c r="R63" s="900">
        <v>49</v>
      </c>
      <c r="S63" s="335"/>
      <c r="T63" s="318"/>
    </row>
    <row r="64" spans="1:20" ht="12">
      <c r="A64" s="318"/>
      <c r="B64" s="324"/>
      <c r="C64" s="334" t="s">
        <v>52</v>
      </c>
      <c r="D64" s="911">
        <f t="shared" si="10"/>
        <v>47</v>
      </c>
      <c r="E64" s="899">
        <v>16</v>
      </c>
      <c r="F64" s="900">
        <v>16</v>
      </c>
      <c r="G64" s="900">
        <v>15</v>
      </c>
      <c r="H64" s="1104"/>
      <c r="I64" s="962">
        <f t="shared" si="12"/>
        <v>0.4242424242424243</v>
      </c>
      <c r="J64" s="845">
        <f t="shared" si="13"/>
        <v>0.33333333333333326</v>
      </c>
      <c r="K64" s="1260"/>
      <c r="L64" s="1253">
        <f t="shared" si="14"/>
        <v>47</v>
      </c>
      <c r="M64" s="1263"/>
      <c r="N64" s="1253">
        <v>14</v>
      </c>
      <c r="O64" s="911">
        <f t="shared" si="11"/>
        <v>33</v>
      </c>
      <c r="P64" s="899">
        <v>12</v>
      </c>
      <c r="Q64" s="900">
        <v>11</v>
      </c>
      <c r="R64" s="900">
        <v>10</v>
      </c>
      <c r="S64" s="335"/>
      <c r="T64" s="318"/>
    </row>
    <row r="65" spans="1:20" ht="12">
      <c r="A65" s="318"/>
      <c r="B65" s="324"/>
      <c r="C65" s="334" t="s">
        <v>438</v>
      </c>
      <c r="D65" s="911">
        <f t="shared" si="10"/>
        <v>40</v>
      </c>
      <c r="E65" s="899">
        <v>14</v>
      </c>
      <c r="F65" s="900">
        <v>14</v>
      </c>
      <c r="G65" s="900">
        <v>12</v>
      </c>
      <c r="H65" s="1104"/>
      <c r="I65" s="962">
        <f t="shared" si="12"/>
        <v>-0.21568627450980393</v>
      </c>
      <c r="J65" s="845">
        <f t="shared" si="13"/>
        <v>0.07692307692307687</v>
      </c>
      <c r="K65" s="1260"/>
      <c r="L65" s="1253">
        <f t="shared" si="14"/>
        <v>65</v>
      </c>
      <c r="M65" s="1263"/>
      <c r="N65" s="1253">
        <v>14</v>
      </c>
      <c r="O65" s="911">
        <f t="shared" si="11"/>
        <v>51</v>
      </c>
      <c r="P65" s="899">
        <v>13</v>
      </c>
      <c r="Q65" s="900">
        <v>14</v>
      </c>
      <c r="R65" s="900">
        <v>24</v>
      </c>
      <c r="S65" s="335"/>
      <c r="T65" s="318"/>
    </row>
    <row r="66" spans="1:20" ht="12">
      <c r="A66" s="318"/>
      <c r="B66" s="324"/>
      <c r="C66" s="334" t="s">
        <v>53</v>
      </c>
      <c r="D66" s="911">
        <f t="shared" si="10"/>
        <v>132</v>
      </c>
      <c r="E66" s="899">
        <v>45</v>
      </c>
      <c r="F66" s="900">
        <v>47</v>
      </c>
      <c r="G66" s="900">
        <v>40</v>
      </c>
      <c r="H66" s="1104"/>
      <c r="I66" s="962">
        <f t="shared" si="12"/>
        <v>0.14782608695652177</v>
      </c>
      <c r="J66" s="845">
        <f t="shared" si="13"/>
        <v>0.2857142857142858</v>
      </c>
      <c r="K66" s="1260"/>
      <c r="L66" s="1253">
        <f t="shared" si="14"/>
        <v>156</v>
      </c>
      <c r="M66" s="1263"/>
      <c r="N66" s="1253">
        <v>41</v>
      </c>
      <c r="O66" s="911">
        <f t="shared" si="11"/>
        <v>115</v>
      </c>
      <c r="P66" s="899">
        <v>35</v>
      </c>
      <c r="Q66" s="900">
        <v>34</v>
      </c>
      <c r="R66" s="900">
        <v>46</v>
      </c>
      <c r="S66" s="335"/>
      <c r="T66" s="318"/>
    </row>
    <row r="67" spans="1:20" s="343" customFormat="1" ht="12">
      <c r="A67" s="339"/>
      <c r="B67" s="340"/>
      <c r="C67" s="341" t="s">
        <v>431</v>
      </c>
      <c r="D67" s="1341">
        <f t="shared" si="10"/>
        <v>122</v>
      </c>
      <c r="E67" s="906">
        <v>42</v>
      </c>
      <c r="F67" s="907">
        <v>43</v>
      </c>
      <c r="G67" s="907">
        <v>37</v>
      </c>
      <c r="H67" s="1105"/>
      <c r="I67" s="966">
        <f t="shared" si="12"/>
        <v>0.2978723404255319</v>
      </c>
      <c r="J67" s="858">
        <f t="shared" si="13"/>
        <v>0.35483870967741926</v>
      </c>
      <c r="K67" s="1261"/>
      <c r="L67" s="1256">
        <f t="shared" si="14"/>
        <v>132</v>
      </c>
      <c r="M67" s="1266"/>
      <c r="N67" s="1256">
        <v>38</v>
      </c>
      <c r="O67" s="1341">
        <f t="shared" si="11"/>
        <v>94</v>
      </c>
      <c r="P67" s="906">
        <v>31</v>
      </c>
      <c r="Q67" s="907">
        <v>32</v>
      </c>
      <c r="R67" s="907">
        <v>31</v>
      </c>
      <c r="S67" s="342"/>
      <c r="T67" s="339"/>
    </row>
    <row r="68" spans="1:20" s="343" customFormat="1" ht="12">
      <c r="A68" s="339"/>
      <c r="B68" s="340"/>
      <c r="C68" s="344" t="s">
        <v>432</v>
      </c>
      <c r="D68" s="1341">
        <f t="shared" si="10"/>
        <v>0</v>
      </c>
      <c r="E68" s="906">
        <v>0</v>
      </c>
      <c r="F68" s="908">
        <v>0</v>
      </c>
      <c r="G68" s="908">
        <v>0</v>
      </c>
      <c r="H68" s="1105"/>
      <c r="I68" s="966" t="s">
        <v>595</v>
      </c>
      <c r="J68" s="858" t="s">
        <v>595</v>
      </c>
      <c r="K68" s="1261"/>
      <c r="L68" s="1257">
        <f t="shared" si="14"/>
        <v>0</v>
      </c>
      <c r="M68" s="1266"/>
      <c r="N68" s="1257">
        <v>0</v>
      </c>
      <c r="O68" s="1341">
        <f t="shared" si="11"/>
        <v>0</v>
      </c>
      <c r="P68" s="906">
        <v>0</v>
      </c>
      <c r="Q68" s="908">
        <v>0</v>
      </c>
      <c r="R68" s="908">
        <v>0</v>
      </c>
      <c r="S68" s="342"/>
      <c r="T68" s="339"/>
    </row>
    <row r="69" spans="1:20" s="343" customFormat="1" ht="12">
      <c r="A69" s="339"/>
      <c r="B69" s="340"/>
      <c r="C69" s="341" t="s">
        <v>435</v>
      </c>
      <c r="D69" s="1341">
        <f t="shared" si="10"/>
        <v>10</v>
      </c>
      <c r="E69" s="906">
        <v>3</v>
      </c>
      <c r="F69" s="907">
        <v>4</v>
      </c>
      <c r="G69" s="907">
        <v>3</v>
      </c>
      <c r="H69" s="1105"/>
      <c r="I69" s="966">
        <f t="shared" si="12"/>
        <v>-0.5238095238095238</v>
      </c>
      <c r="J69" s="858">
        <f t="shared" si="13"/>
        <v>0</v>
      </c>
      <c r="K69" s="1261"/>
      <c r="L69" s="1256">
        <f t="shared" si="14"/>
        <v>24</v>
      </c>
      <c r="M69" s="1266"/>
      <c r="N69" s="1256">
        <v>3</v>
      </c>
      <c r="O69" s="1341">
        <f t="shared" si="11"/>
        <v>21</v>
      </c>
      <c r="P69" s="906">
        <v>3</v>
      </c>
      <c r="Q69" s="907">
        <v>4</v>
      </c>
      <c r="R69" s="907">
        <v>14</v>
      </c>
      <c r="S69" s="342"/>
      <c r="T69" s="339"/>
    </row>
    <row r="70" spans="1:20" ht="12">
      <c r="A70" s="318"/>
      <c r="B70" s="324"/>
      <c r="C70" s="334" t="s">
        <v>70</v>
      </c>
      <c r="D70" s="911">
        <f t="shared" si="10"/>
        <v>15</v>
      </c>
      <c r="E70" s="899">
        <v>6</v>
      </c>
      <c r="F70" s="900">
        <v>5</v>
      </c>
      <c r="G70" s="900">
        <v>4</v>
      </c>
      <c r="H70" s="1104"/>
      <c r="I70" s="962">
        <f t="shared" si="12"/>
        <v>-0.0625</v>
      </c>
      <c r="J70" s="845">
        <f t="shared" si="13"/>
        <v>0.5</v>
      </c>
      <c r="K70" s="1260"/>
      <c r="L70" s="1253">
        <f t="shared" si="14"/>
        <v>25</v>
      </c>
      <c r="M70" s="1263"/>
      <c r="N70" s="1253">
        <v>9</v>
      </c>
      <c r="O70" s="911">
        <f t="shared" si="11"/>
        <v>16</v>
      </c>
      <c r="P70" s="899">
        <v>4</v>
      </c>
      <c r="Q70" s="900">
        <v>6</v>
      </c>
      <c r="R70" s="900">
        <v>6</v>
      </c>
      <c r="S70" s="335"/>
      <c r="T70" s="318"/>
    </row>
    <row r="71" spans="1:20" s="336" customFormat="1" ht="12">
      <c r="A71" s="320"/>
      <c r="B71" s="229"/>
      <c r="C71" s="229" t="s">
        <v>439</v>
      </c>
      <c r="D71" s="912">
        <f t="shared" si="10"/>
        <v>330</v>
      </c>
      <c r="E71" s="902">
        <f>E63+E64+E65+E66+E70</f>
        <v>114</v>
      </c>
      <c r="F71" s="903">
        <f>F63+F64+F65+F66+F70</f>
        <v>114</v>
      </c>
      <c r="G71" s="903">
        <f>G63+G64+G65+G66+G70</f>
        <v>102</v>
      </c>
      <c r="H71" s="1103"/>
      <c r="I71" s="963">
        <f t="shared" si="12"/>
        <v>-0.08587257617728528</v>
      </c>
      <c r="J71" s="842">
        <f t="shared" si="13"/>
        <v>0.008849557522123908</v>
      </c>
      <c r="K71" s="1259"/>
      <c r="L71" s="1254">
        <f t="shared" si="14"/>
        <v>468</v>
      </c>
      <c r="M71" s="1264"/>
      <c r="N71" s="1254">
        <f>N63+N64+N65+N66+N70</f>
        <v>107</v>
      </c>
      <c r="O71" s="912">
        <f t="shared" si="11"/>
        <v>361</v>
      </c>
      <c r="P71" s="902">
        <f>P63+P64+P65+P66+P70</f>
        <v>113</v>
      </c>
      <c r="Q71" s="903">
        <f>Q63+Q64+Q65+Q66+Q70</f>
        <v>113</v>
      </c>
      <c r="R71" s="903">
        <f>R63+R64+R65+R66+R70</f>
        <v>135</v>
      </c>
      <c r="S71" s="227"/>
      <c r="T71" s="320"/>
    </row>
    <row r="72" spans="1:20" ht="12">
      <c r="A72" s="318"/>
      <c r="B72" s="324"/>
      <c r="C72" s="324"/>
      <c r="D72" s="911"/>
      <c r="E72" s="904"/>
      <c r="F72" s="901"/>
      <c r="G72" s="901"/>
      <c r="H72" s="1104"/>
      <c r="I72" s="1029"/>
      <c r="J72" s="860"/>
      <c r="K72" s="1260"/>
      <c r="L72" s="1262"/>
      <c r="M72" s="1263"/>
      <c r="N72" s="1262"/>
      <c r="O72" s="911"/>
      <c r="P72" s="904"/>
      <c r="Q72" s="901"/>
      <c r="R72" s="901"/>
      <c r="S72" s="335"/>
      <c r="T72" s="318"/>
    </row>
    <row r="73" spans="1:20" s="336" customFormat="1" ht="12">
      <c r="A73" s="320"/>
      <c r="B73" s="229"/>
      <c r="C73" s="229" t="s">
        <v>54</v>
      </c>
      <c r="D73" s="912">
        <f t="shared" si="10"/>
        <v>4</v>
      </c>
      <c r="E73" s="909">
        <v>2</v>
      </c>
      <c r="F73" s="910">
        <v>0</v>
      </c>
      <c r="G73" s="910">
        <v>2</v>
      </c>
      <c r="H73" s="1103"/>
      <c r="I73" s="990">
        <f t="shared" si="12"/>
        <v>1</v>
      </c>
      <c r="J73" s="1371">
        <f t="shared" si="13"/>
        <v>1</v>
      </c>
      <c r="K73" s="1259"/>
      <c r="L73" s="1255">
        <f t="shared" si="14"/>
        <v>8</v>
      </c>
      <c r="M73" s="1264"/>
      <c r="N73" s="1255">
        <v>6</v>
      </c>
      <c r="O73" s="912">
        <f t="shared" si="11"/>
        <v>2</v>
      </c>
      <c r="P73" s="909">
        <v>1</v>
      </c>
      <c r="Q73" s="910">
        <v>1</v>
      </c>
      <c r="R73" s="910">
        <v>0</v>
      </c>
      <c r="S73" s="227"/>
      <c r="T73" s="320"/>
    </row>
    <row r="74" spans="1:20" ht="12">
      <c r="A74" s="318"/>
      <c r="B74" s="324"/>
      <c r="C74" s="324"/>
      <c r="D74" s="911"/>
      <c r="E74" s="899"/>
      <c r="F74" s="903"/>
      <c r="G74" s="903"/>
      <c r="H74" s="1104"/>
      <c r="I74" s="964"/>
      <c r="J74" s="862"/>
      <c r="K74" s="1260"/>
      <c r="L74" s="1254"/>
      <c r="M74" s="1263"/>
      <c r="N74" s="1254"/>
      <c r="O74" s="911"/>
      <c r="P74" s="899"/>
      <c r="Q74" s="903"/>
      <c r="R74" s="903"/>
      <c r="S74" s="335"/>
      <c r="T74" s="318"/>
    </row>
    <row r="75" spans="1:20" s="336" customFormat="1" ht="12">
      <c r="A75" s="320"/>
      <c r="B75" s="229"/>
      <c r="C75" s="229" t="s">
        <v>71</v>
      </c>
      <c r="D75" s="912">
        <f t="shared" si="10"/>
        <v>586</v>
      </c>
      <c r="E75" s="913">
        <f>+E61+E71+E73</f>
        <v>208</v>
      </c>
      <c r="F75" s="910">
        <f>+F61+F71+F73</f>
        <v>196</v>
      </c>
      <c r="G75" s="910">
        <f>G61+G71+G73</f>
        <v>182</v>
      </c>
      <c r="H75" s="1103"/>
      <c r="I75" s="963">
        <f t="shared" si="12"/>
        <v>-0.010135135135135087</v>
      </c>
      <c r="J75" s="842">
        <f t="shared" si="13"/>
        <v>0.07772020725388606</v>
      </c>
      <c r="K75" s="1259"/>
      <c r="L75" s="1255">
        <f t="shared" si="14"/>
        <v>792</v>
      </c>
      <c r="M75" s="1264"/>
      <c r="N75" s="1255">
        <f>N61+N71+N73</f>
        <v>200</v>
      </c>
      <c r="O75" s="912">
        <f t="shared" si="11"/>
        <v>592</v>
      </c>
      <c r="P75" s="909">
        <f>P61+P71+P73</f>
        <v>193</v>
      </c>
      <c r="Q75" s="910">
        <f>Q61+Q71+Q73</f>
        <v>189</v>
      </c>
      <c r="R75" s="910">
        <f>R61+R71+R73</f>
        <v>210</v>
      </c>
      <c r="S75" s="227"/>
      <c r="T75" s="320"/>
    </row>
    <row r="76" spans="1:20" ht="12">
      <c r="A76" s="318"/>
      <c r="B76" s="324"/>
      <c r="C76" s="374"/>
      <c r="D76" s="369"/>
      <c r="E76" s="345"/>
      <c r="F76" s="335"/>
      <c r="G76" s="335"/>
      <c r="H76" s="346"/>
      <c r="I76" s="240"/>
      <c r="J76" s="208"/>
      <c r="K76" s="229"/>
      <c r="L76" s="335"/>
      <c r="M76" s="335"/>
      <c r="N76" s="335"/>
      <c r="O76" s="369"/>
      <c r="P76" s="345"/>
      <c r="Q76" s="335"/>
      <c r="R76" s="335"/>
      <c r="S76" s="335"/>
      <c r="T76" s="318"/>
    </row>
    <row r="77" spans="1:20" ht="9" customHeight="1">
      <c r="A77" s="318"/>
      <c r="B77" s="318"/>
      <c r="C77" s="318"/>
      <c r="D77" s="318"/>
      <c r="E77" s="318"/>
      <c r="F77" s="318"/>
      <c r="G77" s="318"/>
      <c r="H77" s="318"/>
      <c r="I77" s="250"/>
      <c r="J77" s="250"/>
      <c r="K77" s="318"/>
      <c r="L77" s="318"/>
      <c r="M77" s="318"/>
      <c r="N77" s="318"/>
      <c r="O77" s="318"/>
      <c r="P77" s="318"/>
      <c r="Q77" s="318"/>
      <c r="R77" s="318"/>
      <c r="S77" s="318"/>
      <c r="T77" s="318"/>
    </row>
    <row r="78" spans="1:20" s="368" customFormat="1" ht="13.5" customHeight="1">
      <c r="A78" s="347"/>
      <c r="B78" s="348" t="s">
        <v>501</v>
      </c>
      <c r="C78" s="347"/>
      <c r="D78" s="349"/>
      <c r="E78" s="361"/>
      <c r="F78" s="347"/>
      <c r="G78" s="347"/>
      <c r="H78" s="347"/>
      <c r="I78" s="270"/>
      <c r="J78" s="270"/>
      <c r="K78" s="347"/>
      <c r="L78" s="349"/>
      <c r="M78" s="362"/>
      <c r="N78" s="349"/>
      <c r="O78" s="349"/>
      <c r="P78" s="361"/>
      <c r="Q78" s="347"/>
      <c r="R78" s="347"/>
      <c r="S78" s="375"/>
      <c r="T78" s="375"/>
    </row>
    <row r="79" spans="1:20" ht="12">
      <c r="A79" s="361"/>
      <c r="B79" s="361"/>
      <c r="C79" s="361"/>
      <c r="D79" s="362"/>
      <c r="E79" s="361"/>
      <c r="F79" s="361"/>
      <c r="G79" s="361"/>
      <c r="H79" s="361"/>
      <c r="I79" s="289"/>
      <c r="J79" s="289"/>
      <c r="K79" s="361"/>
      <c r="L79" s="362"/>
      <c r="M79" s="361"/>
      <c r="N79" s="362"/>
      <c r="O79" s="362"/>
      <c r="P79" s="361"/>
      <c r="Q79" s="361"/>
      <c r="R79" s="361"/>
      <c r="S79" s="362"/>
      <c r="T79" s="362"/>
    </row>
  </sheetData>
  <sheetProtection password="8355" sheet="1"/>
  <printOptions horizontalCentered="1"/>
  <pageMargins left="0.75" right="0.75" top="1" bottom="1" header="0.5" footer="0.5"/>
  <pageSetup fitToHeight="1" fitToWidth="1" horizontalDpi="600" verticalDpi="600" orientation="portrait" paperSize="9" scale="58" r:id="rId1"/>
  <headerFooter alignWithMargins="0">
    <oddFooter>&amp;L&amp;8KPN Investor Relations&amp;C&amp;8&amp;A&amp;R&amp;8Q3 2010</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J91"/>
  <sheetViews>
    <sheetView view="pageBreakPreview" zoomScale="85" zoomScaleSheetLayoutView="85" zoomScalePageLayoutView="0" workbookViewId="0" topLeftCell="A19">
      <selection activeCell="A1" sqref="A1"/>
    </sheetView>
  </sheetViews>
  <sheetFormatPr defaultColWidth="9.140625" defaultRowHeight="12.75"/>
  <cols>
    <col min="1" max="1" width="1.28515625" style="319" customWidth="1"/>
    <col min="2" max="2" width="1.8515625" style="319" customWidth="1"/>
    <col min="3" max="3" width="36.7109375" style="319" customWidth="1"/>
    <col min="4" max="4" width="8.7109375" style="352" customWidth="1"/>
    <col min="5" max="7" width="8.7109375" style="319" customWidth="1"/>
    <col min="8" max="8" width="1.7109375" style="319" customWidth="1"/>
    <col min="9" max="9" width="7.28125" style="317" customWidth="1"/>
    <col min="10" max="10" width="8.7109375" style="317" customWidth="1"/>
    <col min="11" max="11" width="1.7109375" style="319" customWidth="1"/>
    <col min="12" max="12" width="7.28125" style="352" customWidth="1"/>
    <col min="13" max="13" width="1.7109375" style="319" customWidth="1"/>
    <col min="14" max="14" width="7.28125" style="352" customWidth="1"/>
    <col min="15" max="15" width="8.7109375" style="352" customWidth="1"/>
    <col min="16" max="18" width="8.7109375" style="319" customWidth="1"/>
    <col min="19" max="19" width="1.7109375" style="352" customWidth="1"/>
    <col min="20" max="20" width="1.28515625" style="352" customWidth="1"/>
    <col min="21" max="16384" width="9.140625" style="319" customWidth="1"/>
  </cols>
  <sheetData>
    <row r="1" spans="1:20" ht="9" customHeight="1">
      <c r="A1" s="318" t="s">
        <v>341</v>
      </c>
      <c r="B1" s="318"/>
      <c r="C1" s="318"/>
      <c r="D1" s="318"/>
      <c r="E1" s="318"/>
      <c r="F1" s="318"/>
      <c r="G1" s="318"/>
      <c r="H1" s="318"/>
      <c r="I1" s="250"/>
      <c r="J1" s="250"/>
      <c r="K1" s="318"/>
      <c r="L1" s="318"/>
      <c r="M1" s="318"/>
      <c r="N1" s="318"/>
      <c r="O1" s="318"/>
      <c r="P1" s="318"/>
      <c r="Q1" s="318"/>
      <c r="R1" s="318"/>
      <c r="S1" s="318"/>
      <c r="T1" s="318"/>
    </row>
    <row r="2" spans="1:20" ht="12">
      <c r="A2" s="320"/>
      <c r="B2" s="321"/>
      <c r="C2" s="254" t="s">
        <v>66</v>
      </c>
      <c r="D2" s="255" t="s">
        <v>489</v>
      </c>
      <c r="E2" s="256" t="s">
        <v>490</v>
      </c>
      <c r="F2" s="321" t="s">
        <v>474</v>
      </c>
      <c r="G2" s="321" t="s">
        <v>360</v>
      </c>
      <c r="H2" s="1011"/>
      <c r="I2" s="259" t="s">
        <v>475</v>
      </c>
      <c r="J2" s="260" t="s">
        <v>475</v>
      </c>
      <c r="K2" s="322"/>
      <c r="L2" s="321">
        <v>2009</v>
      </c>
      <c r="M2" s="322"/>
      <c r="N2" s="321" t="s">
        <v>343</v>
      </c>
      <c r="O2" s="255" t="s">
        <v>492</v>
      </c>
      <c r="P2" s="256" t="s">
        <v>332</v>
      </c>
      <c r="Q2" s="321" t="s">
        <v>327</v>
      </c>
      <c r="R2" s="321" t="s">
        <v>137</v>
      </c>
      <c r="S2" s="323"/>
      <c r="T2" s="320"/>
    </row>
    <row r="3" spans="1:20" ht="12">
      <c r="A3" s="318"/>
      <c r="B3" s="324"/>
      <c r="C3" s="325" t="s">
        <v>10</v>
      </c>
      <c r="D3" s="326"/>
      <c r="E3" s="327"/>
      <c r="F3" s="324"/>
      <c r="G3" s="324"/>
      <c r="H3" s="1012"/>
      <c r="I3" s="259" t="s">
        <v>476</v>
      </c>
      <c r="J3" s="263" t="s">
        <v>491</v>
      </c>
      <c r="K3" s="328"/>
      <c r="L3" s="321"/>
      <c r="M3" s="328"/>
      <c r="N3" s="321"/>
      <c r="O3" s="326"/>
      <c r="P3" s="327"/>
      <c r="Q3" s="324"/>
      <c r="R3" s="324"/>
      <c r="S3" s="324"/>
      <c r="T3" s="318"/>
    </row>
    <row r="4" spans="1:20" ht="12">
      <c r="A4" s="318"/>
      <c r="B4" s="324"/>
      <c r="C4" s="324"/>
      <c r="D4" s="329"/>
      <c r="E4" s="230"/>
      <c r="F4" s="330"/>
      <c r="G4" s="330"/>
      <c r="H4" s="1013"/>
      <c r="I4" s="332"/>
      <c r="J4" s="333"/>
      <c r="K4" s="331"/>
      <c r="L4" s="330"/>
      <c r="M4" s="331"/>
      <c r="N4" s="330"/>
      <c r="O4" s="329"/>
      <c r="P4" s="230"/>
      <c r="Q4" s="330"/>
      <c r="R4" s="330"/>
      <c r="S4" s="331"/>
      <c r="T4" s="318"/>
    </row>
    <row r="5" spans="1:20" ht="12">
      <c r="A5" s="318"/>
      <c r="B5" s="324"/>
      <c r="C5" s="334" t="s">
        <v>47</v>
      </c>
      <c r="D5" s="914">
        <f>E5+F5+G5</f>
        <v>566</v>
      </c>
      <c r="E5" s="899">
        <f>'Revenues (Old)'!E5-'Expenses (Old)'!E5</f>
        <v>212</v>
      </c>
      <c r="F5" s="900">
        <f>'Revenues (Old)'!F5-'Expenses (Old)'!F5</f>
        <v>187</v>
      </c>
      <c r="G5" s="900">
        <f>'Revenues (Old)'!G5-'Expenses (Old)'!G5</f>
        <v>167</v>
      </c>
      <c r="H5" s="1106"/>
      <c r="I5" s="962">
        <f>D5/O5-1</f>
        <v>0.15274949083503064</v>
      </c>
      <c r="J5" s="585">
        <f>E5/P5-1</f>
        <v>0.21142857142857152</v>
      </c>
      <c r="K5" s="1263"/>
      <c r="L5" s="1253">
        <f>N5+O5</f>
        <v>645</v>
      </c>
      <c r="M5" s="1263"/>
      <c r="N5" s="1253">
        <f>'Revenues (Old)'!N5-'Expenses (Old)'!N5</f>
        <v>154</v>
      </c>
      <c r="O5" s="914">
        <f>P5+Q5+R5</f>
        <v>491</v>
      </c>
      <c r="P5" s="899">
        <f>'Revenues (Old)'!P5-'Expenses (Old)'!P5</f>
        <v>175</v>
      </c>
      <c r="Q5" s="900">
        <f>'Revenues (Old)'!Q5-'Expenses (Old)'!Q5</f>
        <v>163</v>
      </c>
      <c r="R5" s="900">
        <f>'Revenues (Old)'!R5-'Expenses (Old)'!R5</f>
        <v>153</v>
      </c>
      <c r="S5" s="335"/>
      <c r="T5" s="318"/>
    </row>
    <row r="6" spans="1:20" ht="12">
      <c r="A6" s="318"/>
      <c r="B6" s="324"/>
      <c r="C6" s="334" t="s">
        <v>48</v>
      </c>
      <c r="D6" s="914">
        <f aca="true" t="shared" si="0" ref="D6:D22">E6+F6+G6</f>
        <v>126</v>
      </c>
      <c r="E6" s="899">
        <f>'Revenues (Old)'!E6-'Expenses (Old)'!E6</f>
        <v>38</v>
      </c>
      <c r="F6" s="900">
        <f>'Revenues (Old)'!F6-'Expenses (Old)'!F6</f>
        <v>50</v>
      </c>
      <c r="G6" s="900">
        <f>'Revenues (Old)'!G6-'Expenses (Old)'!G6</f>
        <v>38</v>
      </c>
      <c r="H6" s="1106"/>
      <c r="I6" s="962">
        <f aca="true" t="shared" si="1" ref="I6:I22">D6/O6-1</f>
        <v>0.3263157894736841</v>
      </c>
      <c r="J6" s="585">
        <f aca="true" t="shared" si="2" ref="J6:J22">E6/P6-1</f>
        <v>0.22580645161290325</v>
      </c>
      <c r="K6" s="1263"/>
      <c r="L6" s="1253">
        <f aca="true" t="shared" si="3" ref="L6:L22">N6+O6</f>
        <v>124</v>
      </c>
      <c r="M6" s="1263"/>
      <c r="N6" s="1253">
        <f>'Revenues (Old)'!N6-'Expenses (Old)'!N6</f>
        <v>29</v>
      </c>
      <c r="O6" s="914">
        <f aca="true" t="shared" si="4" ref="O6:O22">P6+Q6+R6</f>
        <v>95</v>
      </c>
      <c r="P6" s="899">
        <f>'Revenues (Old)'!P6-'Expenses (Old)'!P6</f>
        <v>31</v>
      </c>
      <c r="Q6" s="900">
        <f>'Revenues (Old)'!Q6-'Expenses (Old)'!Q6</f>
        <v>37</v>
      </c>
      <c r="R6" s="900">
        <f>'Revenues (Old)'!R6-'Expenses (Old)'!R6</f>
        <v>27</v>
      </c>
      <c r="S6" s="335"/>
      <c r="T6" s="318"/>
    </row>
    <row r="7" spans="1:20" ht="12">
      <c r="A7" s="318"/>
      <c r="B7" s="324"/>
      <c r="C7" s="334" t="s">
        <v>65</v>
      </c>
      <c r="D7" s="914">
        <f t="shared" si="0"/>
        <v>-15</v>
      </c>
      <c r="E7" s="899">
        <f>'Revenues (Old)'!E7-'Expenses (Old)'!E7</f>
        <v>-3</v>
      </c>
      <c r="F7" s="900">
        <f>'Revenues (Old)'!F7-'Expenses (Old)'!F7</f>
        <v>-5</v>
      </c>
      <c r="G7" s="900">
        <f>'Revenues (Old)'!G7-'Expenses (Old)'!G7</f>
        <v>-7</v>
      </c>
      <c r="H7" s="1106"/>
      <c r="I7" s="962">
        <f t="shared" si="1"/>
        <v>-0.5945945945945945</v>
      </c>
      <c r="J7" s="585">
        <f t="shared" si="2"/>
        <v>-0.625</v>
      </c>
      <c r="K7" s="1263"/>
      <c r="L7" s="1253">
        <f t="shared" si="3"/>
        <v>-52</v>
      </c>
      <c r="M7" s="1263"/>
      <c r="N7" s="1253">
        <f>'Revenues (Old)'!N7-'Expenses (Old)'!N7</f>
        <v>-15</v>
      </c>
      <c r="O7" s="914">
        <f t="shared" si="4"/>
        <v>-37</v>
      </c>
      <c r="P7" s="899">
        <f>'Revenues (Old)'!P7-'Expenses (Old)'!P7</f>
        <v>-8</v>
      </c>
      <c r="Q7" s="900">
        <f>'Revenues (Old)'!Q7-'Expenses (Old)'!Q7</f>
        <v>-12</v>
      </c>
      <c r="R7" s="900">
        <f>'Revenues (Old)'!R7-'Expenses (Old)'!R7</f>
        <v>-17</v>
      </c>
      <c r="S7" s="335"/>
      <c r="T7" s="318"/>
    </row>
    <row r="8" spans="1:20" s="336" customFormat="1" ht="12">
      <c r="A8" s="320"/>
      <c r="B8" s="229"/>
      <c r="C8" s="229" t="s">
        <v>50</v>
      </c>
      <c r="D8" s="915">
        <f t="shared" si="0"/>
        <v>677</v>
      </c>
      <c r="E8" s="902">
        <f>E5+E6+E7</f>
        <v>247</v>
      </c>
      <c r="F8" s="903">
        <f>F5+F6+F7</f>
        <v>232</v>
      </c>
      <c r="G8" s="903">
        <f>G5+G6+G7</f>
        <v>198</v>
      </c>
      <c r="H8" s="1107"/>
      <c r="I8" s="963">
        <f t="shared" si="1"/>
        <v>0.2331511839708562</v>
      </c>
      <c r="J8" s="591">
        <f t="shared" si="2"/>
        <v>0.2474747474747474</v>
      </c>
      <c r="K8" s="1264"/>
      <c r="L8" s="1254">
        <f t="shared" si="3"/>
        <v>717</v>
      </c>
      <c r="M8" s="1264"/>
      <c r="N8" s="1254">
        <f>N5+N6+N7</f>
        <v>168</v>
      </c>
      <c r="O8" s="915">
        <f t="shared" si="4"/>
        <v>549</v>
      </c>
      <c r="P8" s="902">
        <f>P5+P6+P7</f>
        <v>198</v>
      </c>
      <c r="Q8" s="903">
        <f>Q5+Q6+Q7</f>
        <v>188</v>
      </c>
      <c r="R8" s="903">
        <f>R5+R6+R7</f>
        <v>163</v>
      </c>
      <c r="S8" s="227"/>
      <c r="T8" s="320"/>
    </row>
    <row r="9" spans="1:20" ht="12">
      <c r="A9" s="318"/>
      <c r="B9" s="324"/>
      <c r="C9" s="324"/>
      <c r="D9" s="914"/>
      <c r="E9" s="909"/>
      <c r="F9" s="905"/>
      <c r="G9" s="905"/>
      <c r="H9" s="1108"/>
      <c r="I9" s="963"/>
      <c r="J9" s="591"/>
      <c r="K9" s="1265"/>
      <c r="L9" s="1255"/>
      <c r="M9" s="1265"/>
      <c r="N9" s="1255"/>
      <c r="O9" s="914"/>
      <c r="P9" s="904"/>
      <c r="Q9" s="905"/>
      <c r="R9" s="905"/>
      <c r="S9" s="338"/>
      <c r="T9" s="318"/>
    </row>
    <row r="10" spans="1:20" ht="12">
      <c r="A10" s="318"/>
      <c r="B10" s="324"/>
      <c r="C10" s="334" t="s">
        <v>51</v>
      </c>
      <c r="D10" s="914">
        <f t="shared" si="0"/>
        <v>653</v>
      </c>
      <c r="E10" s="899">
        <f>'Revenues (Old)'!E10-'Expenses (Old)'!E10</f>
        <v>216</v>
      </c>
      <c r="F10" s="900">
        <f>'Revenues (Old)'!F10-'Expenses (Old)'!F10</f>
        <v>231</v>
      </c>
      <c r="G10" s="900">
        <f>'Revenues (Old)'!G10-'Expenses (Old)'!G10</f>
        <v>206</v>
      </c>
      <c r="H10" s="1106"/>
      <c r="I10" s="962">
        <f t="shared" si="1"/>
        <v>0.16815742397137745</v>
      </c>
      <c r="J10" s="585">
        <f t="shared" si="2"/>
        <v>0.13684210526315788</v>
      </c>
      <c r="K10" s="1263"/>
      <c r="L10" s="1253">
        <f t="shared" si="3"/>
        <v>742</v>
      </c>
      <c r="M10" s="1263"/>
      <c r="N10" s="1253">
        <f>'Revenues (Old)'!N10-'Expenses (Old)'!N10</f>
        <v>183</v>
      </c>
      <c r="O10" s="914">
        <f t="shared" si="4"/>
        <v>559</v>
      </c>
      <c r="P10" s="899">
        <f>'Revenues (Old)'!P10-'Expenses (Old)'!P10</f>
        <v>190</v>
      </c>
      <c r="Q10" s="900">
        <f>'Revenues (Old)'!Q10-'Expenses (Old)'!Q10</f>
        <v>203</v>
      </c>
      <c r="R10" s="900">
        <f>'Revenues (Old)'!R10-'Expenses (Old)'!R10</f>
        <v>166</v>
      </c>
      <c r="S10" s="335"/>
      <c r="T10" s="318"/>
    </row>
    <row r="11" spans="1:20" ht="12">
      <c r="A11" s="318"/>
      <c r="B11" s="324"/>
      <c r="C11" s="334" t="s">
        <v>52</v>
      </c>
      <c r="D11" s="914">
        <f t="shared" si="0"/>
        <v>540</v>
      </c>
      <c r="E11" s="899">
        <f>'Revenues (Old)'!E11-'Expenses (Old)'!E11</f>
        <v>166</v>
      </c>
      <c r="F11" s="900">
        <f>'Revenues (Old)'!F11-'Expenses (Old)'!F11</f>
        <v>174</v>
      </c>
      <c r="G11" s="900">
        <f>'Revenues (Old)'!G11-'Expenses (Old)'!G11</f>
        <v>200</v>
      </c>
      <c r="H11" s="1106"/>
      <c r="I11" s="962">
        <f t="shared" si="1"/>
        <v>0</v>
      </c>
      <c r="J11" s="585">
        <f t="shared" si="2"/>
        <v>-0.03488372093023251</v>
      </c>
      <c r="K11" s="1263"/>
      <c r="L11" s="1253">
        <f t="shared" si="3"/>
        <v>713</v>
      </c>
      <c r="M11" s="1263"/>
      <c r="N11" s="1253">
        <f>'Revenues (Old)'!N11-'Expenses (Old)'!N11</f>
        <v>173</v>
      </c>
      <c r="O11" s="914">
        <f t="shared" si="4"/>
        <v>540</v>
      </c>
      <c r="P11" s="899">
        <f>'Revenues (Old)'!P11-'Expenses (Old)'!P11</f>
        <v>172</v>
      </c>
      <c r="Q11" s="900">
        <f>'Revenues (Old)'!Q11-'Expenses (Old)'!Q11</f>
        <v>191</v>
      </c>
      <c r="R11" s="900">
        <f>'Revenues (Old)'!R11-'Expenses (Old)'!R11</f>
        <v>177</v>
      </c>
      <c r="S11" s="335"/>
      <c r="T11" s="318"/>
    </row>
    <row r="12" spans="1:20" ht="12">
      <c r="A12" s="318"/>
      <c r="B12" s="324"/>
      <c r="C12" s="334" t="s">
        <v>438</v>
      </c>
      <c r="D12" s="914">
        <f t="shared" si="0"/>
        <v>-8</v>
      </c>
      <c r="E12" s="899">
        <f>'Revenues (Old)'!E12-'Expenses (Old)'!E12</f>
        <v>-2</v>
      </c>
      <c r="F12" s="900">
        <f>'Revenues (Old)'!F12-'Expenses (Old)'!F12</f>
        <v>1</v>
      </c>
      <c r="G12" s="900">
        <f>'Revenues (Old)'!G12-'Expenses (Old)'!G12</f>
        <v>-7</v>
      </c>
      <c r="H12" s="1106"/>
      <c r="I12" s="962">
        <f t="shared" si="1"/>
        <v>-0.9120879120879121</v>
      </c>
      <c r="J12" s="585">
        <f t="shared" si="2"/>
        <v>-0.5</v>
      </c>
      <c r="K12" s="1263"/>
      <c r="L12" s="1253">
        <f t="shared" si="3"/>
        <v>-90</v>
      </c>
      <c r="M12" s="1263"/>
      <c r="N12" s="1253">
        <f>'Revenues (Old)'!N12-'Expenses (Old)'!N12</f>
        <v>1</v>
      </c>
      <c r="O12" s="914">
        <f t="shared" si="4"/>
        <v>-91</v>
      </c>
      <c r="P12" s="899">
        <f>'Revenues (Old)'!P12-'Expenses (Old)'!P12</f>
        <v>-4</v>
      </c>
      <c r="Q12" s="900">
        <f>'Revenues (Old)'!Q12-'Expenses (Old)'!Q12</f>
        <v>-28</v>
      </c>
      <c r="R12" s="900">
        <f>'Revenues (Old)'!R12-'Expenses (Old)'!R12</f>
        <v>-59</v>
      </c>
      <c r="S12" s="335"/>
      <c r="T12" s="318"/>
    </row>
    <row r="13" spans="1:20" ht="12">
      <c r="A13" s="318"/>
      <c r="B13" s="324"/>
      <c r="C13" s="334" t="s">
        <v>53</v>
      </c>
      <c r="D13" s="914">
        <f t="shared" si="0"/>
        <v>658</v>
      </c>
      <c r="E13" s="899">
        <f>'Revenues (Old)'!E13-'Expenses (Old)'!E13</f>
        <v>233</v>
      </c>
      <c r="F13" s="900">
        <f>'Revenues (Old)'!F13-'Expenses (Old)'!F13</f>
        <v>209</v>
      </c>
      <c r="G13" s="900">
        <f>'Revenues (Old)'!G13-'Expenses (Old)'!G13</f>
        <v>216</v>
      </c>
      <c r="H13" s="1106"/>
      <c r="I13" s="962">
        <f t="shared" si="1"/>
        <v>0.03785488958990535</v>
      </c>
      <c r="J13" s="585">
        <f t="shared" si="2"/>
        <v>0.08878504672897192</v>
      </c>
      <c r="K13" s="1263"/>
      <c r="L13" s="1253">
        <f t="shared" si="3"/>
        <v>862</v>
      </c>
      <c r="M13" s="1263"/>
      <c r="N13" s="1253">
        <f>'Revenues (Old)'!N13-'Expenses (Old)'!N13</f>
        <v>228</v>
      </c>
      <c r="O13" s="914">
        <f t="shared" si="4"/>
        <v>634</v>
      </c>
      <c r="P13" s="899">
        <f>'Revenues (Old)'!P13-'Expenses (Old)'!P13</f>
        <v>214</v>
      </c>
      <c r="Q13" s="900">
        <f>'Revenues (Old)'!Q13-'Expenses (Old)'!Q13</f>
        <v>209</v>
      </c>
      <c r="R13" s="900">
        <f>'Revenues (Old)'!R13-'Expenses (Old)'!R13</f>
        <v>211</v>
      </c>
      <c r="S13" s="335"/>
      <c r="T13" s="318"/>
    </row>
    <row r="14" spans="1:20" s="343" customFormat="1" ht="12">
      <c r="A14" s="339"/>
      <c r="B14" s="340"/>
      <c r="C14" s="341" t="s">
        <v>431</v>
      </c>
      <c r="D14" s="1342">
        <f t="shared" si="0"/>
        <v>653</v>
      </c>
      <c r="E14" s="906">
        <f>'Revenues (Old)'!E14-'Expenses (Old)'!E14</f>
        <v>232</v>
      </c>
      <c r="F14" s="907">
        <f>'Revenues (Old)'!F14-'Expenses (Old)'!F14</f>
        <v>207</v>
      </c>
      <c r="G14" s="907">
        <f>'Revenues (Old)'!G14-'Expenses (Old)'!G14</f>
        <v>214</v>
      </c>
      <c r="H14" s="1109"/>
      <c r="I14" s="966">
        <f t="shared" si="1"/>
        <v>0.006163328197226425</v>
      </c>
      <c r="J14" s="614">
        <f t="shared" si="2"/>
        <v>0.06422018348623859</v>
      </c>
      <c r="K14" s="1266"/>
      <c r="L14" s="1256">
        <f t="shared" si="3"/>
        <v>877</v>
      </c>
      <c r="M14" s="1266"/>
      <c r="N14" s="1256">
        <f>'Revenues (Old)'!N14-'Expenses (Old)'!N14</f>
        <v>228</v>
      </c>
      <c r="O14" s="1342">
        <f t="shared" si="4"/>
        <v>649</v>
      </c>
      <c r="P14" s="906">
        <f>'Revenues (Old)'!P14-'Expenses (Old)'!P14</f>
        <v>218</v>
      </c>
      <c r="Q14" s="907">
        <f>'Revenues (Old)'!Q14-'Expenses (Old)'!Q14</f>
        <v>211</v>
      </c>
      <c r="R14" s="907">
        <f>'Revenues (Old)'!R14-'Expenses (Old)'!R14</f>
        <v>220</v>
      </c>
      <c r="S14" s="342"/>
      <c r="T14" s="339"/>
    </row>
    <row r="15" spans="1:20" s="343" customFormat="1" ht="12">
      <c r="A15" s="339"/>
      <c r="B15" s="340"/>
      <c r="C15" s="344" t="s">
        <v>432</v>
      </c>
      <c r="D15" s="1342">
        <f t="shared" si="0"/>
        <v>45</v>
      </c>
      <c r="E15" s="922">
        <f>'Revenues (Old)'!E15-'Expenses (Old)'!E15</f>
        <v>12</v>
      </c>
      <c r="F15" s="908">
        <f>'Revenues (Old)'!F15-'Expenses (Old)'!F15</f>
        <v>21</v>
      </c>
      <c r="G15" s="908">
        <f>'Revenues (Old)'!G15-'Expenses (Old)'!G15</f>
        <v>12</v>
      </c>
      <c r="H15" s="1109"/>
      <c r="I15" s="966">
        <f t="shared" si="1"/>
        <v>-0.27419354838709675</v>
      </c>
      <c r="J15" s="614">
        <f t="shared" si="2"/>
        <v>-0.4782608695652174</v>
      </c>
      <c r="K15" s="1266"/>
      <c r="L15" s="1257">
        <f t="shared" si="3"/>
        <v>90</v>
      </c>
      <c r="M15" s="1266"/>
      <c r="N15" s="1257">
        <f>'Revenues (Old)'!N15-'Expenses (Old)'!N15</f>
        <v>28</v>
      </c>
      <c r="O15" s="1342">
        <f t="shared" si="4"/>
        <v>62</v>
      </c>
      <c r="P15" s="906">
        <f>'Revenues (Old)'!P15-'Expenses (Old)'!P15</f>
        <v>23</v>
      </c>
      <c r="Q15" s="908">
        <f>'Revenues (Old)'!Q15-'Expenses (Old)'!Q15</f>
        <v>15</v>
      </c>
      <c r="R15" s="908">
        <f>'Revenues (Old)'!R15-'Expenses (Old)'!R15</f>
        <v>24</v>
      </c>
      <c r="S15" s="342"/>
      <c r="T15" s="339"/>
    </row>
    <row r="16" spans="1:20" s="343" customFormat="1" ht="12">
      <c r="A16" s="339"/>
      <c r="B16" s="340"/>
      <c r="C16" s="341" t="s">
        <v>435</v>
      </c>
      <c r="D16" s="1342">
        <f t="shared" si="0"/>
        <v>5</v>
      </c>
      <c r="E16" s="906">
        <f>'Revenues (Old)'!E16-'Expenses (Old)'!E16</f>
        <v>1</v>
      </c>
      <c r="F16" s="907">
        <f>'Revenues (Old)'!F16-'Expenses (Old)'!F16</f>
        <v>3</v>
      </c>
      <c r="G16" s="907">
        <f>'Revenues (Old)'!G16-'Expenses (Old)'!G16</f>
        <v>1</v>
      </c>
      <c r="H16" s="1109"/>
      <c r="I16" s="966" t="s">
        <v>595</v>
      </c>
      <c r="J16" s="614" t="s">
        <v>595</v>
      </c>
      <c r="K16" s="1266"/>
      <c r="L16" s="1256">
        <f t="shared" si="3"/>
        <v>-15</v>
      </c>
      <c r="M16" s="1266"/>
      <c r="N16" s="1256">
        <f>'Revenues (Old)'!N16-'Expenses (Old)'!N16</f>
        <v>1</v>
      </c>
      <c r="O16" s="1342">
        <f t="shared" si="4"/>
        <v>-16</v>
      </c>
      <c r="P16" s="906">
        <f>'Revenues (Old)'!P16-'Expenses (Old)'!P16</f>
        <v>-5</v>
      </c>
      <c r="Q16" s="907">
        <f>'Revenues (Old)'!Q16-'Expenses (Old)'!Q16</f>
        <v>-1</v>
      </c>
      <c r="R16" s="907">
        <f>'Revenues (Old)'!R16-'Expenses (Old)'!R16</f>
        <v>-10</v>
      </c>
      <c r="S16" s="342"/>
      <c r="T16" s="339"/>
    </row>
    <row r="17" spans="1:20" ht="12">
      <c r="A17" s="318"/>
      <c r="B17" s="324"/>
      <c r="C17" s="334" t="s">
        <v>70</v>
      </c>
      <c r="D17" s="914">
        <f t="shared" si="0"/>
        <v>-4</v>
      </c>
      <c r="E17" s="899">
        <f>'Revenues (Old)'!E17-'Expenses (Old)'!E17</f>
        <v>-1</v>
      </c>
      <c r="F17" s="900">
        <f>'Revenues (Old)'!F17-'Expenses (Old)'!F17</f>
        <v>0</v>
      </c>
      <c r="G17" s="900">
        <f>'Revenues (Old)'!G17-'Expenses (Old)'!G17</f>
        <v>-3</v>
      </c>
      <c r="H17" s="1106"/>
      <c r="I17" s="962">
        <f t="shared" si="1"/>
        <v>-0.8620689655172413</v>
      </c>
      <c r="J17" s="585">
        <f t="shared" si="2"/>
        <v>-0.8333333333333334</v>
      </c>
      <c r="K17" s="1263"/>
      <c r="L17" s="1253">
        <f t="shared" si="3"/>
        <v>-32</v>
      </c>
      <c r="M17" s="1263"/>
      <c r="N17" s="1253">
        <f>'Revenues (Old)'!N17-'Expenses (Old)'!N17</f>
        <v>-3</v>
      </c>
      <c r="O17" s="914">
        <f t="shared" si="4"/>
        <v>-29</v>
      </c>
      <c r="P17" s="899">
        <f>'Revenues (Old)'!P17-'Expenses (Old)'!P17</f>
        <v>-6</v>
      </c>
      <c r="Q17" s="900">
        <f>'Revenues (Old)'!Q17-'Expenses (Old)'!Q17</f>
        <v>-11</v>
      </c>
      <c r="R17" s="900">
        <f>'Revenues (Old)'!R17-'Expenses (Old)'!R17</f>
        <v>-12</v>
      </c>
      <c r="S17" s="335"/>
      <c r="T17" s="318"/>
    </row>
    <row r="18" spans="1:20" s="336" customFormat="1" ht="12">
      <c r="A18" s="320"/>
      <c r="B18" s="229"/>
      <c r="C18" s="229" t="s">
        <v>439</v>
      </c>
      <c r="D18" s="915">
        <f t="shared" si="0"/>
        <v>1839</v>
      </c>
      <c r="E18" s="902">
        <f>E10+E11+E12+E13+E17</f>
        <v>612</v>
      </c>
      <c r="F18" s="903">
        <f>F10+F11+F12+F13+F17</f>
        <v>615</v>
      </c>
      <c r="G18" s="903">
        <f>G10+G11+G12+G13+G17</f>
        <v>612</v>
      </c>
      <c r="H18" s="1107"/>
      <c r="I18" s="963">
        <f t="shared" si="1"/>
        <v>0.1401115933044017</v>
      </c>
      <c r="J18" s="591">
        <f t="shared" si="2"/>
        <v>0.08127208480565362</v>
      </c>
      <c r="K18" s="1264"/>
      <c r="L18" s="1254">
        <f t="shared" si="3"/>
        <v>2195</v>
      </c>
      <c r="M18" s="1264"/>
      <c r="N18" s="1254">
        <f>N10+N11+N12+N13+N17</f>
        <v>582</v>
      </c>
      <c r="O18" s="915">
        <f t="shared" si="4"/>
        <v>1613</v>
      </c>
      <c r="P18" s="902">
        <f>P10+P11+P12+P13+P17</f>
        <v>566</v>
      </c>
      <c r="Q18" s="903">
        <f>Q10+Q11+Q12+Q13+Q17</f>
        <v>564</v>
      </c>
      <c r="R18" s="903">
        <f>R10+R11+R12+R13+R17</f>
        <v>483</v>
      </c>
      <c r="S18" s="227"/>
      <c r="T18" s="320"/>
    </row>
    <row r="19" spans="1:20" ht="12">
      <c r="A19" s="318"/>
      <c r="B19" s="324"/>
      <c r="C19" s="324"/>
      <c r="D19" s="914"/>
      <c r="E19" s="904"/>
      <c r="F19" s="901"/>
      <c r="G19" s="901"/>
      <c r="H19" s="1106"/>
      <c r="I19" s="1029"/>
      <c r="J19" s="648"/>
      <c r="K19" s="1263"/>
      <c r="L19" s="1262"/>
      <c r="M19" s="1263"/>
      <c r="N19" s="1262"/>
      <c r="O19" s="914"/>
      <c r="P19" s="904"/>
      <c r="Q19" s="901"/>
      <c r="R19" s="901"/>
      <c r="S19" s="335"/>
      <c r="T19" s="318"/>
    </row>
    <row r="20" spans="1:20" s="336" customFormat="1" ht="12">
      <c r="A20" s="320"/>
      <c r="B20" s="229"/>
      <c r="C20" s="229" t="s">
        <v>54</v>
      </c>
      <c r="D20" s="915">
        <f t="shared" si="0"/>
        <v>-37</v>
      </c>
      <c r="E20" s="916">
        <f>'Revenues (Old)'!E20-'Expenses (Old)'!E20</f>
        <v>-12</v>
      </c>
      <c r="F20" s="910">
        <f>'Revenues (Old)'!F20-'Expenses (Old)'!F20</f>
        <v>-8</v>
      </c>
      <c r="G20" s="910">
        <f>'Revenues (Old)'!G20-'Expenses (Old)'!G20</f>
        <v>-17</v>
      </c>
      <c r="H20" s="1107"/>
      <c r="I20" s="963">
        <f t="shared" si="1"/>
        <v>0.02777777777777768</v>
      </c>
      <c r="J20" s="591">
        <f t="shared" si="2"/>
        <v>0</v>
      </c>
      <c r="K20" s="1264"/>
      <c r="L20" s="1255">
        <f t="shared" si="3"/>
        <v>-62</v>
      </c>
      <c r="M20" s="1264"/>
      <c r="N20" s="1255">
        <f>'Revenues (Old)'!N20-'Expenses (Old)'!N20</f>
        <v>-26</v>
      </c>
      <c r="O20" s="915">
        <f t="shared" si="4"/>
        <v>-36</v>
      </c>
      <c r="P20" s="909">
        <f>'Revenues (Old)'!P20-'Expenses (Old)'!P20</f>
        <v>-12</v>
      </c>
      <c r="Q20" s="910">
        <f>'Revenues (Old)'!Q20-'Expenses (Old)'!Q20</f>
        <v>-10</v>
      </c>
      <c r="R20" s="910">
        <f>'Revenues (Old)'!R20-'Expenses (Old)'!R20</f>
        <v>-14</v>
      </c>
      <c r="S20" s="227"/>
      <c r="T20" s="320"/>
    </row>
    <row r="21" spans="1:20" ht="12">
      <c r="A21" s="320"/>
      <c r="B21" s="229"/>
      <c r="C21" s="229"/>
      <c r="D21" s="914"/>
      <c r="E21" s="904"/>
      <c r="F21" s="901"/>
      <c r="G21" s="901"/>
      <c r="H21" s="1106"/>
      <c r="I21" s="1029"/>
      <c r="J21" s="648"/>
      <c r="K21" s="1263"/>
      <c r="L21" s="1262"/>
      <c r="M21" s="1263"/>
      <c r="N21" s="1262"/>
      <c r="O21" s="914"/>
      <c r="P21" s="904"/>
      <c r="Q21" s="901"/>
      <c r="R21" s="901"/>
      <c r="S21" s="335"/>
      <c r="T21" s="320"/>
    </row>
    <row r="22" spans="1:20" s="336" customFormat="1" ht="12">
      <c r="A22" s="320"/>
      <c r="B22" s="229"/>
      <c r="C22" s="229" t="s">
        <v>72</v>
      </c>
      <c r="D22" s="915">
        <f t="shared" si="0"/>
        <v>2479</v>
      </c>
      <c r="E22" s="916">
        <f>E8+E18+E20</f>
        <v>847</v>
      </c>
      <c r="F22" s="910">
        <f>F8+F18+F20</f>
        <v>839</v>
      </c>
      <c r="G22" s="910">
        <f>G8+G18+G20</f>
        <v>793</v>
      </c>
      <c r="H22" s="1103"/>
      <c r="I22" s="963">
        <f t="shared" si="1"/>
        <v>0.16603951081843848</v>
      </c>
      <c r="J22" s="591">
        <f t="shared" si="2"/>
        <v>0.12632978723404253</v>
      </c>
      <c r="K22" s="1259"/>
      <c r="L22" s="1255">
        <f t="shared" si="3"/>
        <v>2850</v>
      </c>
      <c r="M22" s="1264"/>
      <c r="N22" s="1255">
        <f>N8+N18+N20</f>
        <v>724</v>
      </c>
      <c r="O22" s="915">
        <f t="shared" si="4"/>
        <v>2126</v>
      </c>
      <c r="P22" s="909">
        <f>P8+P18+P20</f>
        <v>752</v>
      </c>
      <c r="Q22" s="910">
        <f>Q8+Q18+Q20</f>
        <v>742</v>
      </c>
      <c r="R22" s="910">
        <f>R8+R18+R20</f>
        <v>632</v>
      </c>
      <c r="S22" s="227"/>
      <c r="T22" s="320"/>
    </row>
    <row r="23" spans="1:20" ht="12">
      <c r="A23" s="318"/>
      <c r="B23" s="324"/>
      <c r="C23" s="229"/>
      <c r="D23" s="346"/>
      <c r="E23" s="232"/>
      <c r="F23" s="229"/>
      <c r="G23" s="229"/>
      <c r="H23" s="346"/>
      <c r="I23" s="247"/>
      <c r="J23" s="285"/>
      <c r="K23" s="229"/>
      <c r="L23" s="229"/>
      <c r="M23" s="229"/>
      <c r="N23" s="229"/>
      <c r="O23" s="346"/>
      <c r="P23" s="232"/>
      <c r="Q23" s="229"/>
      <c r="R23" s="229"/>
      <c r="S23" s="229"/>
      <c r="T23" s="318"/>
    </row>
    <row r="24" spans="1:20" ht="9" customHeight="1">
      <c r="A24" s="318"/>
      <c r="B24" s="318"/>
      <c r="C24" s="318"/>
      <c r="D24" s="318"/>
      <c r="E24" s="318"/>
      <c r="F24" s="318"/>
      <c r="G24" s="318"/>
      <c r="H24" s="318"/>
      <c r="I24" s="250"/>
      <c r="J24" s="250"/>
      <c r="K24" s="318"/>
      <c r="L24" s="318"/>
      <c r="M24" s="318"/>
      <c r="N24" s="318"/>
      <c r="O24" s="318"/>
      <c r="P24" s="318"/>
      <c r="Q24" s="318"/>
      <c r="R24" s="318"/>
      <c r="S24" s="318"/>
      <c r="T24" s="318"/>
    </row>
    <row r="25" spans="1:20" ht="14.25">
      <c r="A25" s="347"/>
      <c r="B25" s="348"/>
      <c r="C25" s="347"/>
      <c r="D25" s="349"/>
      <c r="E25" s="347"/>
      <c r="F25" s="347"/>
      <c r="G25" s="347"/>
      <c r="H25" s="347"/>
      <c r="I25" s="270"/>
      <c r="J25" s="270"/>
      <c r="K25" s="347"/>
      <c r="L25" s="349"/>
      <c r="M25" s="347"/>
      <c r="N25" s="349"/>
      <c r="O25" s="349"/>
      <c r="P25" s="347"/>
      <c r="Q25" s="347"/>
      <c r="R25" s="347"/>
      <c r="S25" s="349"/>
      <c r="T25" s="349"/>
    </row>
    <row r="26" spans="1:20" ht="9" customHeight="1">
      <c r="A26" s="318"/>
      <c r="B26" s="318"/>
      <c r="C26" s="318"/>
      <c r="D26" s="318"/>
      <c r="E26" s="318"/>
      <c r="F26" s="318"/>
      <c r="G26" s="318"/>
      <c r="H26" s="318"/>
      <c r="I26" s="250"/>
      <c r="J26" s="250"/>
      <c r="K26" s="318"/>
      <c r="L26" s="318"/>
      <c r="M26" s="318"/>
      <c r="N26" s="318"/>
      <c r="O26" s="318"/>
      <c r="P26" s="318"/>
      <c r="Q26" s="318"/>
      <c r="R26" s="318"/>
      <c r="S26" s="318"/>
      <c r="T26" s="318"/>
    </row>
    <row r="27" spans="1:20" ht="12">
      <c r="A27" s="320"/>
      <c r="B27" s="321"/>
      <c r="C27" s="254" t="s">
        <v>66</v>
      </c>
      <c r="D27" s="255" t="s">
        <v>489</v>
      </c>
      <c r="E27" s="256" t="s">
        <v>490</v>
      </c>
      <c r="F27" s="321" t="s">
        <v>474</v>
      </c>
      <c r="G27" s="321" t="s">
        <v>360</v>
      </c>
      <c r="H27" s="1011"/>
      <c r="I27" s="259"/>
      <c r="J27" s="260"/>
      <c r="K27" s="322"/>
      <c r="L27" s="321">
        <v>2009</v>
      </c>
      <c r="M27" s="322"/>
      <c r="N27" s="321" t="s">
        <v>343</v>
      </c>
      <c r="O27" s="255" t="s">
        <v>492</v>
      </c>
      <c r="P27" s="256" t="s">
        <v>332</v>
      </c>
      <c r="Q27" s="321" t="s">
        <v>327</v>
      </c>
      <c r="R27" s="321" t="s">
        <v>137</v>
      </c>
      <c r="S27" s="323"/>
      <c r="T27" s="320"/>
    </row>
    <row r="28" spans="1:20" ht="12">
      <c r="A28" s="320"/>
      <c r="B28" s="321"/>
      <c r="C28" s="325" t="s">
        <v>73</v>
      </c>
      <c r="D28" s="326"/>
      <c r="E28" s="327"/>
      <c r="F28" s="324"/>
      <c r="G28" s="324"/>
      <c r="H28" s="1012"/>
      <c r="I28" s="259"/>
      <c r="J28" s="263"/>
      <c r="K28" s="328"/>
      <c r="L28" s="321"/>
      <c r="M28" s="328"/>
      <c r="N28" s="321"/>
      <c r="O28" s="326"/>
      <c r="P28" s="327"/>
      <c r="Q28" s="324"/>
      <c r="R28" s="324"/>
      <c r="S28" s="324"/>
      <c r="T28" s="320"/>
    </row>
    <row r="29" spans="1:20" ht="12">
      <c r="A29" s="318"/>
      <c r="B29" s="324"/>
      <c r="C29" s="324"/>
      <c r="D29" s="329"/>
      <c r="E29" s="230"/>
      <c r="F29" s="330"/>
      <c r="G29" s="330"/>
      <c r="H29" s="1013"/>
      <c r="I29" s="332"/>
      <c r="J29" s="333"/>
      <c r="K29" s="331"/>
      <c r="L29" s="330"/>
      <c r="M29" s="331"/>
      <c r="N29" s="330"/>
      <c r="O29" s="329"/>
      <c r="P29" s="230"/>
      <c r="Q29" s="330"/>
      <c r="R29" s="330"/>
      <c r="S29" s="331"/>
      <c r="T29" s="318"/>
    </row>
    <row r="30" spans="1:20" ht="12">
      <c r="A30" s="318"/>
      <c r="B30" s="351"/>
      <c r="C30" s="334" t="s">
        <v>47</v>
      </c>
      <c r="D30" s="917">
        <f>D5/'Revenues (Old)'!D5</f>
        <v>0.23378769103676167</v>
      </c>
      <c r="E30" s="845">
        <f>E5/'Revenues (Old)'!E5</f>
        <v>0.24941176470588236</v>
      </c>
      <c r="F30" s="643">
        <f>F5/'Revenues (Old)'!F5</f>
        <v>0.2328767123287671</v>
      </c>
      <c r="G30" s="643">
        <f>G5/'Revenues (Old)'!G5</f>
        <v>0.21744791666666666</v>
      </c>
      <c r="H30" s="1032"/>
      <c r="I30" s="962"/>
      <c r="J30" s="585"/>
      <c r="K30" s="1134"/>
      <c r="L30" s="1138">
        <f>L5/'Revenues (Old)'!L5</f>
        <v>0.2027664256523106</v>
      </c>
      <c r="M30" s="1134"/>
      <c r="N30" s="1138">
        <f>N5/'Revenues (Old)'!N5</f>
        <v>0.19469026548672566</v>
      </c>
      <c r="O30" s="917">
        <f>O5/'Revenues (Old)'!O5</f>
        <v>0.20543933054393304</v>
      </c>
      <c r="P30" s="585">
        <f>P5/'Revenues (Old)'!P5</f>
        <v>0.21367521367521367</v>
      </c>
      <c r="Q30" s="643">
        <f>Q5/'Revenues (Old)'!Q5</f>
        <v>0.20451693851944794</v>
      </c>
      <c r="R30" s="643">
        <f>R5/'Revenues (Old)'!R5</f>
        <v>0.19767441860465115</v>
      </c>
      <c r="S30" s="335"/>
      <c r="T30" s="318"/>
    </row>
    <row r="31" spans="1:20" ht="12">
      <c r="A31" s="318"/>
      <c r="B31" s="351"/>
      <c r="C31" s="334" t="s">
        <v>48</v>
      </c>
      <c r="D31" s="917">
        <f>D6/'Revenues (Old)'!D6</f>
        <v>0.21176470588235294</v>
      </c>
      <c r="E31" s="845">
        <f>E6/'Revenues (Old)'!E6</f>
        <v>0.19791666666666666</v>
      </c>
      <c r="F31" s="643">
        <f>F6/'Revenues (Old)'!F6</f>
        <v>0.24875621890547264</v>
      </c>
      <c r="G31" s="643">
        <f>G6/'Revenues (Old)'!G6</f>
        <v>0.18811881188118812</v>
      </c>
      <c r="H31" s="1032"/>
      <c r="I31" s="962"/>
      <c r="J31" s="585"/>
      <c r="K31" s="1134"/>
      <c r="L31" s="1138">
        <f>L6/'Revenues (Old)'!L6</f>
        <v>0.1546134663341646</v>
      </c>
      <c r="M31" s="1134"/>
      <c r="N31" s="1138">
        <f>N6/'Revenues (Old)'!N6</f>
        <v>0.14009661835748793</v>
      </c>
      <c r="O31" s="917">
        <f>O6/'Revenues (Old)'!O6</f>
        <v>0.15966386554621848</v>
      </c>
      <c r="P31" s="585">
        <f>P6/'Revenues (Old)'!P6</f>
        <v>0.155</v>
      </c>
      <c r="Q31" s="643">
        <f>Q6/'Revenues (Old)'!Q6</f>
        <v>0.18137254901960784</v>
      </c>
      <c r="R31" s="643">
        <f>R6/'Revenues (Old)'!R6</f>
        <v>0.14136125654450263</v>
      </c>
      <c r="S31" s="335"/>
      <c r="T31" s="318"/>
    </row>
    <row r="32" spans="1:20" ht="12">
      <c r="A32" s="318"/>
      <c r="B32" s="351"/>
      <c r="C32" s="334" t="s">
        <v>65</v>
      </c>
      <c r="D32" s="917">
        <f>D7/'Revenues (Old)'!D7</f>
        <v>-0.1388888888888889</v>
      </c>
      <c r="E32" s="845">
        <f>E7/'Revenues (Old)'!E7</f>
        <v>-0.06666666666666667</v>
      </c>
      <c r="F32" s="643">
        <f>F7/'Revenues (Old)'!F7</f>
        <v>-0.14705882352941177</v>
      </c>
      <c r="G32" s="643">
        <f>G7/'Revenues (Old)'!G7</f>
        <v>-0.2413793103448276</v>
      </c>
      <c r="H32" s="1032"/>
      <c r="I32" s="962"/>
      <c r="J32" s="585"/>
      <c r="K32" s="1134"/>
      <c r="L32" s="1138">
        <f>L7/'Revenues (Old)'!L7</f>
        <v>-0.5473684210526316</v>
      </c>
      <c r="M32" s="1134"/>
      <c r="N32" s="1138">
        <f>N7/'Revenues (Old)'!N7</f>
        <v>-0.4838709677419355</v>
      </c>
      <c r="O32" s="917">
        <f>O7/'Revenues (Old)'!O7</f>
        <v>-0.578125</v>
      </c>
      <c r="P32" s="585">
        <f>P7/'Revenues (Old)'!P7</f>
        <v>-0.32</v>
      </c>
      <c r="Q32" s="643">
        <f>Q7/'Revenues (Old)'!Q7</f>
        <v>-0.5217391304347826</v>
      </c>
      <c r="R32" s="643">
        <f>R7/'Revenues (Old)'!R7</f>
        <v>-1.0625</v>
      </c>
      <c r="S32" s="335"/>
      <c r="T32" s="318"/>
    </row>
    <row r="33" spans="1:20" ht="12">
      <c r="A33" s="320"/>
      <c r="B33" s="229"/>
      <c r="C33" s="229" t="s">
        <v>50</v>
      </c>
      <c r="D33" s="918">
        <f>D8/'Revenues (Old)'!D8</f>
        <v>0.21670934699103714</v>
      </c>
      <c r="E33" s="862">
        <f>E8/'Revenues (Old)'!E8</f>
        <v>0.22723091076356947</v>
      </c>
      <c r="F33" s="645">
        <f>F8/'Revenues (Old)'!F8</f>
        <v>0.22350674373795762</v>
      </c>
      <c r="G33" s="645">
        <f>G8/'Revenues (Old)'!G8</f>
        <v>0.1981981981981982</v>
      </c>
      <c r="H33" s="1033"/>
      <c r="I33" s="964"/>
      <c r="J33" s="610"/>
      <c r="K33" s="1135"/>
      <c r="L33" s="1139">
        <f>L8/'Revenues (Old)'!L8</f>
        <v>0.1758214811181952</v>
      </c>
      <c r="M33" s="1135"/>
      <c r="N33" s="1139">
        <f>N8/'Revenues (Old)'!N8</f>
        <v>0.16326530612244897</v>
      </c>
      <c r="O33" s="918">
        <f>O8/'Revenues (Old)'!O8</f>
        <v>0.18005903574942606</v>
      </c>
      <c r="P33" s="610">
        <f>P8/'Revenues (Old)'!P8</f>
        <v>0.1896551724137931</v>
      </c>
      <c r="Q33" s="645">
        <f>Q8/'Revenues (Old)'!Q8</f>
        <v>0.18359375</v>
      </c>
      <c r="R33" s="645">
        <f>R8/'Revenues (Old)'!R8</f>
        <v>0.16615698267074414</v>
      </c>
      <c r="S33" s="227"/>
      <c r="T33" s="320"/>
    </row>
    <row r="34" spans="1:20" ht="12">
      <c r="A34" s="318"/>
      <c r="B34" s="324"/>
      <c r="C34" s="324"/>
      <c r="D34" s="919"/>
      <c r="E34" s="842"/>
      <c r="F34" s="646"/>
      <c r="G34" s="646"/>
      <c r="H34" s="1034"/>
      <c r="I34" s="963"/>
      <c r="J34" s="648"/>
      <c r="K34" s="1136"/>
      <c r="L34" s="1140"/>
      <c r="M34" s="1136"/>
      <c r="N34" s="1140"/>
      <c r="O34" s="919"/>
      <c r="P34" s="648"/>
      <c r="Q34" s="646"/>
      <c r="R34" s="646"/>
      <c r="S34" s="338"/>
      <c r="T34" s="318"/>
    </row>
    <row r="35" spans="1:20" ht="12">
      <c r="A35" s="318"/>
      <c r="B35" s="324"/>
      <c r="C35" s="334" t="s">
        <v>51</v>
      </c>
      <c r="D35" s="917">
        <f>D10/'Revenues (Old)'!D10</f>
        <v>0.22135593220338984</v>
      </c>
      <c r="E35" s="845">
        <f>E10/'Revenues (Old)'!E10</f>
        <v>0.21796165489404642</v>
      </c>
      <c r="F35" s="643">
        <f>F10/'Revenues (Old)'!F10</f>
        <v>0.23333333333333334</v>
      </c>
      <c r="G35" s="643">
        <f>G10/'Revenues (Old)'!G10</f>
        <v>0.21259029927760578</v>
      </c>
      <c r="H35" s="1032"/>
      <c r="I35" s="962"/>
      <c r="J35" s="585"/>
      <c r="K35" s="1134"/>
      <c r="L35" s="1138">
        <f>L10/'Revenues (Old)'!L10</f>
        <v>0.1811965811965812</v>
      </c>
      <c r="M35" s="1134"/>
      <c r="N35" s="1138">
        <f>N10/'Revenues (Old)'!N10</f>
        <v>0.18227091633466136</v>
      </c>
      <c r="O35" s="917">
        <f>O10/'Revenues (Old)'!O10</f>
        <v>0.18084762212876093</v>
      </c>
      <c r="P35" s="585">
        <f>P10/'Revenues (Old)'!P10</f>
        <v>0.18664047151277013</v>
      </c>
      <c r="Q35" s="643">
        <f>Q10/'Revenues (Old)'!Q10</f>
        <v>0.1948176583493282</v>
      </c>
      <c r="R35" s="643">
        <f>R10/'Revenues (Old)'!R10</f>
        <v>0.16100872938894278</v>
      </c>
      <c r="S35" s="335"/>
      <c r="T35" s="318"/>
    </row>
    <row r="36" spans="1:20" ht="12">
      <c r="A36" s="318"/>
      <c r="B36" s="324"/>
      <c r="C36" s="334" t="s">
        <v>52</v>
      </c>
      <c r="D36" s="917">
        <f>D11/'Revenues (Old)'!D11</f>
        <v>0.2975206611570248</v>
      </c>
      <c r="E36" s="845">
        <f>E11/'Revenues (Old)'!E11</f>
        <v>0.2876949740034662</v>
      </c>
      <c r="F36" s="643">
        <f>F11/'Revenues (Old)'!F11</f>
        <v>0.28807947019867547</v>
      </c>
      <c r="G36" s="643">
        <f>G11/'Revenues (Old)'!G11</f>
        <v>0.31545741324921134</v>
      </c>
      <c r="H36" s="1032"/>
      <c r="I36" s="962"/>
      <c r="J36" s="585"/>
      <c r="K36" s="1134"/>
      <c r="L36" s="1138">
        <f>L11/'Revenues (Old)'!L11</f>
        <v>0.2862304295463669</v>
      </c>
      <c r="M36" s="1134"/>
      <c r="N36" s="1138">
        <f>N11/'Revenues (Old)'!N11</f>
        <v>0.27724358974358976</v>
      </c>
      <c r="O36" s="917">
        <f>O11/'Revenues (Old)'!O11</f>
        <v>0.289234065345474</v>
      </c>
      <c r="P36" s="585">
        <f>P11/'Revenues (Old)'!P11</f>
        <v>0.2857142857142857</v>
      </c>
      <c r="Q36" s="643">
        <f>Q11/'Revenues (Old)'!Q11</f>
        <v>0.30269413629160064</v>
      </c>
      <c r="R36" s="643">
        <f>R11/'Revenues (Old)'!R11</f>
        <v>0.27917981072555204</v>
      </c>
      <c r="S36" s="335"/>
      <c r="T36" s="318"/>
    </row>
    <row r="37" spans="1:20" ht="12">
      <c r="A37" s="318"/>
      <c r="B37" s="324"/>
      <c r="C37" s="334" t="s">
        <v>438</v>
      </c>
      <c r="D37" s="917">
        <f>D12/'Revenues (Old)'!D12</f>
        <v>-0.0056022408963585435</v>
      </c>
      <c r="E37" s="845">
        <f>E12/'Revenues (Old)'!E12</f>
        <v>-0.004201680672268907</v>
      </c>
      <c r="F37" s="643">
        <f>F12/'Revenues (Old)'!F12</f>
        <v>0.0020920502092050207</v>
      </c>
      <c r="G37" s="643">
        <f>G12/'Revenues (Old)'!G12</f>
        <v>-0.014767932489451477</v>
      </c>
      <c r="H37" s="1032"/>
      <c r="I37" s="962"/>
      <c r="J37" s="585"/>
      <c r="K37" s="1134"/>
      <c r="L37" s="1138">
        <f>L12/'Revenues (Old)'!L12</f>
        <v>-0.04291845493562232</v>
      </c>
      <c r="M37" s="1134"/>
      <c r="N37" s="1138">
        <f>N12/'Revenues (Old)'!N12</f>
        <v>0.00186219739292365</v>
      </c>
      <c r="O37" s="917">
        <f>O12/'Revenues (Old)'!O12</f>
        <v>-0.058333333333333334</v>
      </c>
      <c r="P37" s="585">
        <f>P12/'Revenues (Old)'!P12</f>
        <v>-0.008213552361396304</v>
      </c>
      <c r="Q37" s="643">
        <f>Q12/'Revenues (Old)'!Q12</f>
        <v>-0.05273069679849341</v>
      </c>
      <c r="R37" s="643">
        <f>R12/'Revenues (Old)'!R12</f>
        <v>-0.1088560885608856</v>
      </c>
      <c r="S37" s="335"/>
      <c r="T37" s="318"/>
    </row>
    <row r="38" spans="1:20" ht="12">
      <c r="A38" s="318"/>
      <c r="B38" s="324"/>
      <c r="C38" s="334" t="s">
        <v>53</v>
      </c>
      <c r="D38" s="917">
        <f>D13/'Revenues (Old)'!D13</f>
        <v>0.2451564828614009</v>
      </c>
      <c r="E38" s="845">
        <f>E13/'Revenues (Old)'!E13</f>
        <v>0.2535364526659412</v>
      </c>
      <c r="F38" s="643">
        <f>F13/'Revenues (Old)'!F13</f>
        <v>0.23145071982281284</v>
      </c>
      <c r="G38" s="643">
        <f>G13/'Revenues (Old)'!G13</f>
        <v>0.2505800464037123</v>
      </c>
      <c r="H38" s="1032"/>
      <c r="I38" s="962"/>
      <c r="J38" s="585"/>
      <c r="K38" s="1134"/>
      <c r="L38" s="1138">
        <f>L13/'Revenues (Old)'!L13</f>
        <v>0.24920497253541485</v>
      </c>
      <c r="M38" s="1134"/>
      <c r="N38" s="1138">
        <f>N13/'Revenues (Old)'!N13</f>
        <v>0.2660443407234539</v>
      </c>
      <c r="O38" s="917">
        <f>O13/'Revenues (Old)'!O13</f>
        <v>0.2436587240584166</v>
      </c>
      <c r="P38" s="585">
        <f>P13/'Revenues (Old)'!P13</f>
        <v>0.25355450236966826</v>
      </c>
      <c r="Q38" s="643">
        <f>Q13/'Revenues (Old)'!Q13</f>
        <v>0.24274099883855982</v>
      </c>
      <c r="R38" s="643">
        <f>R13/'Revenues (Old)'!R13</f>
        <v>0.23522853957636566</v>
      </c>
      <c r="S38" s="335"/>
      <c r="T38" s="318"/>
    </row>
    <row r="39" spans="1:20" ht="12">
      <c r="A39" s="320"/>
      <c r="B39" s="229"/>
      <c r="C39" s="229" t="s">
        <v>439</v>
      </c>
      <c r="D39" s="609">
        <f>D18/'Revenues (Old)'!D18</f>
        <v>0.2640723721998851</v>
      </c>
      <c r="E39" s="862">
        <f>E18/'Revenues (Old)'!E18</f>
        <v>0.26232318902700386</v>
      </c>
      <c r="F39" s="645">
        <f>F18/'Revenues (Old)'!F18</f>
        <v>0.2629328772979906</v>
      </c>
      <c r="G39" s="645">
        <f>G18/'Revenues (Old)'!G18</f>
        <v>0.2670157068062827</v>
      </c>
      <c r="H39" s="1033"/>
      <c r="I39" s="964"/>
      <c r="J39" s="610"/>
      <c r="K39" s="1135"/>
      <c r="L39" s="1139">
        <f>L18/'Revenues (Old)'!L18</f>
        <v>0.2323980942297512</v>
      </c>
      <c r="M39" s="1135"/>
      <c r="N39" s="1139">
        <f>N18/'Revenues (Old)'!N18</f>
        <v>0.24776500638569604</v>
      </c>
      <c r="O39" s="609">
        <f>O18/'Revenues (Old)'!O18</f>
        <v>0.22731116121758738</v>
      </c>
      <c r="P39" s="610">
        <f>P18/'Revenues (Old)'!P18</f>
        <v>0.24716157205240175</v>
      </c>
      <c r="Q39" s="645">
        <f>Q18/'Revenues (Old)'!Q18</f>
        <v>0.23568742164646886</v>
      </c>
      <c r="R39" s="645">
        <f>R18/'Revenues (Old)'!R18</f>
        <v>0.20016576875259012</v>
      </c>
      <c r="S39" s="227"/>
      <c r="T39" s="320"/>
    </row>
    <row r="40" spans="1:20" ht="12">
      <c r="A40" s="318"/>
      <c r="B40" s="324"/>
      <c r="C40" s="324"/>
      <c r="D40" s="649"/>
      <c r="E40" s="860"/>
      <c r="F40" s="644"/>
      <c r="G40" s="644"/>
      <c r="H40" s="1032"/>
      <c r="I40" s="1029"/>
      <c r="J40" s="610"/>
      <c r="K40" s="1134"/>
      <c r="L40" s="1142"/>
      <c r="M40" s="1134"/>
      <c r="N40" s="1142"/>
      <c r="O40" s="649"/>
      <c r="P40" s="648"/>
      <c r="Q40" s="644"/>
      <c r="R40" s="644"/>
      <c r="S40" s="335"/>
      <c r="T40" s="318"/>
    </row>
    <row r="41" spans="1:36" ht="12">
      <c r="A41" s="320"/>
      <c r="B41" s="229"/>
      <c r="C41" s="229" t="s">
        <v>54</v>
      </c>
      <c r="D41" s="590">
        <f>D20/'Revenues (Old)'!D20</f>
        <v>-0.5606060606060606</v>
      </c>
      <c r="E41" s="920">
        <f>E20/'Revenues (Old)'!E20</f>
        <v>-0.75</v>
      </c>
      <c r="F41" s="647">
        <f>F20/'Revenues (Old)'!F20</f>
        <v>-0.3333333333333333</v>
      </c>
      <c r="G41" s="647">
        <f>G20/'Revenues (Old)'!G20</f>
        <v>-0.6538461538461539</v>
      </c>
      <c r="H41" s="1033"/>
      <c r="I41" s="963"/>
      <c r="J41" s="591"/>
      <c r="K41" s="1135"/>
      <c r="L41" s="1140">
        <f>L20/'Revenues (Old)'!L20</f>
        <v>-0.43356643356643354</v>
      </c>
      <c r="M41" s="1135"/>
      <c r="N41" s="1140">
        <f>N20/'Revenues (Old)'!N20</f>
        <v>-0.7878787878787878</v>
      </c>
      <c r="O41" s="590">
        <f>O20/'Revenues (Old)'!O20</f>
        <v>-0.32727272727272727</v>
      </c>
      <c r="P41" s="591">
        <f>P20/'Revenues (Old)'!P20</f>
        <v>-0.35294117647058826</v>
      </c>
      <c r="Q41" s="647">
        <f>Q20/'Revenues (Old)'!Q20</f>
        <v>-0.2777777777777778</v>
      </c>
      <c r="R41" s="647">
        <f>R20/'Revenues (Old)'!R20</f>
        <v>-0.35</v>
      </c>
      <c r="S41" s="227"/>
      <c r="T41" s="320"/>
      <c r="AC41" s="352"/>
      <c r="AD41" s="352"/>
      <c r="AE41" s="352"/>
      <c r="AF41" s="352"/>
      <c r="AG41" s="352"/>
      <c r="AH41" s="352"/>
      <c r="AI41" s="352"/>
      <c r="AJ41" s="352"/>
    </row>
    <row r="42" spans="1:36" ht="12">
      <c r="A42" s="318"/>
      <c r="B42" s="324"/>
      <c r="C42" s="324"/>
      <c r="D42" s="649"/>
      <c r="E42" s="860"/>
      <c r="F42" s="644"/>
      <c r="G42" s="644"/>
      <c r="H42" s="1032"/>
      <c r="I42" s="1029"/>
      <c r="J42" s="585"/>
      <c r="K42" s="1134"/>
      <c r="L42" s="1142"/>
      <c r="M42" s="1134"/>
      <c r="N42" s="1142"/>
      <c r="O42" s="649"/>
      <c r="P42" s="648"/>
      <c r="Q42" s="644"/>
      <c r="R42" s="644"/>
      <c r="S42" s="335"/>
      <c r="T42" s="318"/>
      <c r="AC42" s="352"/>
      <c r="AD42" s="352"/>
      <c r="AE42" s="352"/>
      <c r="AF42" s="352"/>
      <c r="AG42" s="352"/>
      <c r="AH42" s="352"/>
      <c r="AI42" s="352"/>
      <c r="AJ42" s="352"/>
    </row>
    <row r="43" spans="1:36" ht="12">
      <c r="A43" s="320"/>
      <c r="B43" s="229"/>
      <c r="C43" s="229" t="s">
        <v>74</v>
      </c>
      <c r="D43" s="921">
        <f>D22/'Revenues (Old)'!D24</f>
        <v>0.2476770906184434</v>
      </c>
      <c r="E43" s="920">
        <f>E22/'Revenues (Old)'!E24</f>
        <v>0.2507400828892836</v>
      </c>
      <c r="F43" s="647">
        <f>F22/'Revenues (Old)'!F24</f>
        <v>0.25014907573047107</v>
      </c>
      <c r="G43" s="647">
        <f>G22/'Revenues (Old)'!G24</f>
        <v>0.2419896246566982</v>
      </c>
      <c r="H43" s="1033"/>
      <c r="I43" s="963"/>
      <c r="J43" s="591"/>
      <c r="K43" s="1135"/>
      <c r="L43" s="1140">
        <f>L22/'Revenues (Old)'!L24</f>
        <v>0.2109704641350211</v>
      </c>
      <c r="M43" s="1135"/>
      <c r="N43" s="1140">
        <f>N22/'Revenues (Old)'!N24</f>
        <v>0.21477306437258972</v>
      </c>
      <c r="O43" s="921">
        <f>O22/'Revenues (Old)'!O24</f>
        <v>0.2097060564213849</v>
      </c>
      <c r="P43" s="591">
        <f>P22/'Revenues (Old)'!P24</f>
        <v>0.225758030621435</v>
      </c>
      <c r="Q43" s="647">
        <f>Q22/'Revenues (Old)'!Q24</f>
        <v>0.21753151568454998</v>
      </c>
      <c r="R43" s="647">
        <f>R22/'Revenues (Old)'!R24</f>
        <v>0.18610129564193167</v>
      </c>
      <c r="S43" s="227"/>
      <c r="T43" s="320"/>
      <c r="V43" s="352"/>
      <c r="W43" s="352"/>
      <c r="X43" s="352"/>
      <c r="Y43" s="352"/>
      <c r="AC43" s="352"/>
      <c r="AD43" s="352"/>
      <c r="AE43" s="352"/>
      <c r="AF43" s="352"/>
      <c r="AG43" s="352"/>
      <c r="AH43" s="352"/>
      <c r="AI43" s="352"/>
      <c r="AJ43" s="352"/>
    </row>
    <row r="44" spans="1:36" ht="12">
      <c r="A44" s="320"/>
      <c r="B44" s="229"/>
      <c r="C44" s="229"/>
      <c r="D44" s="346"/>
      <c r="E44" s="232"/>
      <c r="F44" s="229"/>
      <c r="G44" s="229"/>
      <c r="H44" s="346"/>
      <c r="I44" s="247"/>
      <c r="J44" s="285"/>
      <c r="K44" s="229"/>
      <c r="L44" s="229"/>
      <c r="M44" s="229"/>
      <c r="N44" s="229"/>
      <c r="O44" s="346"/>
      <c r="P44" s="232"/>
      <c r="Q44" s="229"/>
      <c r="R44" s="229"/>
      <c r="S44" s="229"/>
      <c r="T44" s="320"/>
      <c r="V44" s="352"/>
      <c r="W44" s="352"/>
      <c r="X44" s="352"/>
      <c r="Y44" s="352"/>
      <c r="AC44" s="352"/>
      <c r="AD44" s="352"/>
      <c r="AE44" s="352"/>
      <c r="AF44" s="352"/>
      <c r="AG44" s="352"/>
      <c r="AH44" s="352"/>
      <c r="AI44" s="352"/>
      <c r="AJ44" s="352"/>
    </row>
    <row r="45" spans="1:36" ht="9" customHeight="1">
      <c r="A45" s="318"/>
      <c r="B45" s="318"/>
      <c r="C45" s="318"/>
      <c r="D45" s="318"/>
      <c r="E45" s="318"/>
      <c r="F45" s="318"/>
      <c r="G45" s="318"/>
      <c r="H45" s="318"/>
      <c r="I45" s="250"/>
      <c r="J45" s="250"/>
      <c r="K45" s="318"/>
      <c r="L45" s="318"/>
      <c r="M45" s="318"/>
      <c r="N45" s="318"/>
      <c r="O45" s="318"/>
      <c r="P45" s="318"/>
      <c r="Q45" s="318"/>
      <c r="R45" s="318"/>
      <c r="S45" s="318"/>
      <c r="T45" s="318"/>
      <c r="V45" s="353"/>
      <c r="W45" s="354"/>
      <c r="X45" s="355"/>
      <c r="Y45" s="227"/>
      <c r="Z45" s="356"/>
      <c r="AA45" s="357"/>
      <c r="AB45" s="228"/>
      <c r="AC45" s="356"/>
      <c r="AD45" s="358"/>
      <c r="AE45" s="337"/>
      <c r="AF45" s="355"/>
      <c r="AG45" s="359"/>
      <c r="AH45" s="360"/>
      <c r="AI45" s="355"/>
      <c r="AJ45" s="352"/>
    </row>
    <row r="46" spans="1:36" ht="14.25">
      <c r="A46" s="361"/>
      <c r="B46" s="348"/>
      <c r="C46" s="361"/>
      <c r="D46" s="362"/>
      <c r="E46" s="361"/>
      <c r="F46" s="361"/>
      <c r="G46" s="361"/>
      <c r="H46" s="361"/>
      <c r="I46" s="289"/>
      <c r="J46" s="289"/>
      <c r="K46" s="361"/>
      <c r="L46" s="362"/>
      <c r="M46" s="361"/>
      <c r="N46" s="362"/>
      <c r="O46" s="362"/>
      <c r="P46" s="361"/>
      <c r="Q46" s="361"/>
      <c r="R46" s="361"/>
      <c r="S46" s="362"/>
      <c r="T46" s="362"/>
      <c r="V46" s="352"/>
      <c r="W46" s="352"/>
      <c r="X46" s="352"/>
      <c r="Y46" s="352"/>
      <c r="AC46" s="352"/>
      <c r="AD46" s="352"/>
      <c r="AE46" s="352"/>
      <c r="AF46" s="352"/>
      <c r="AG46" s="352"/>
      <c r="AH46" s="352"/>
      <c r="AI46" s="352"/>
      <c r="AJ46" s="352"/>
    </row>
    <row r="47" spans="1:36" ht="9" customHeight="1">
      <c r="A47" s="318"/>
      <c r="B47" s="318"/>
      <c r="C47" s="318"/>
      <c r="D47" s="318"/>
      <c r="E47" s="318"/>
      <c r="F47" s="318"/>
      <c r="G47" s="318"/>
      <c r="H47" s="318"/>
      <c r="I47" s="250"/>
      <c r="J47" s="250"/>
      <c r="K47" s="318"/>
      <c r="L47" s="318"/>
      <c r="M47" s="318"/>
      <c r="N47" s="318"/>
      <c r="O47" s="318"/>
      <c r="P47" s="318"/>
      <c r="Q47" s="318"/>
      <c r="R47" s="318"/>
      <c r="S47" s="318"/>
      <c r="T47" s="318"/>
      <c r="V47" s="352"/>
      <c r="W47" s="352"/>
      <c r="X47" s="352"/>
      <c r="Y47" s="352"/>
      <c r="AC47" s="352"/>
      <c r="AD47" s="352"/>
      <c r="AE47" s="352"/>
      <c r="AF47" s="352"/>
      <c r="AG47" s="352"/>
      <c r="AH47" s="352"/>
      <c r="AI47" s="352"/>
      <c r="AJ47" s="352"/>
    </row>
    <row r="48" spans="1:36" ht="12">
      <c r="A48" s="320"/>
      <c r="B48" s="321"/>
      <c r="C48" s="254" t="s">
        <v>66</v>
      </c>
      <c r="D48" s="255" t="s">
        <v>489</v>
      </c>
      <c r="E48" s="256" t="s">
        <v>490</v>
      </c>
      <c r="F48" s="321" t="s">
        <v>474</v>
      </c>
      <c r="G48" s="321" t="s">
        <v>360</v>
      </c>
      <c r="H48" s="1011"/>
      <c r="I48" s="259" t="s">
        <v>475</v>
      </c>
      <c r="J48" s="260" t="s">
        <v>475</v>
      </c>
      <c r="K48" s="322"/>
      <c r="L48" s="321">
        <v>2009</v>
      </c>
      <c r="M48" s="322"/>
      <c r="N48" s="321" t="s">
        <v>343</v>
      </c>
      <c r="O48" s="255" t="s">
        <v>492</v>
      </c>
      <c r="P48" s="256" t="s">
        <v>332</v>
      </c>
      <c r="Q48" s="321" t="s">
        <v>327</v>
      </c>
      <c r="R48" s="321" t="s">
        <v>137</v>
      </c>
      <c r="S48" s="323"/>
      <c r="T48" s="320"/>
      <c r="AC48" s="352"/>
      <c r="AD48" s="352"/>
      <c r="AE48" s="352"/>
      <c r="AF48" s="352"/>
      <c r="AG48" s="352"/>
      <c r="AH48" s="352"/>
      <c r="AI48" s="352"/>
      <c r="AJ48" s="352"/>
    </row>
    <row r="49" spans="1:20" ht="12">
      <c r="A49" s="318"/>
      <c r="B49" s="324"/>
      <c r="C49" s="325" t="s">
        <v>75</v>
      </c>
      <c r="D49" s="326"/>
      <c r="E49" s="327"/>
      <c r="F49" s="324"/>
      <c r="G49" s="324"/>
      <c r="H49" s="1012"/>
      <c r="I49" s="259" t="s">
        <v>476</v>
      </c>
      <c r="J49" s="263" t="s">
        <v>491</v>
      </c>
      <c r="K49" s="328"/>
      <c r="L49" s="321"/>
      <c r="M49" s="328"/>
      <c r="N49" s="321"/>
      <c r="O49" s="326"/>
      <c r="P49" s="327"/>
      <c r="Q49" s="324"/>
      <c r="R49" s="324"/>
      <c r="S49" s="324"/>
      <c r="T49" s="318"/>
    </row>
    <row r="50" spans="1:20" ht="12">
      <c r="A50" s="318"/>
      <c r="B50" s="324"/>
      <c r="C50" s="324"/>
      <c r="D50" s="329"/>
      <c r="E50" s="230"/>
      <c r="F50" s="330"/>
      <c r="G50" s="330"/>
      <c r="H50" s="1013"/>
      <c r="I50" s="332"/>
      <c r="J50" s="333"/>
      <c r="K50" s="331"/>
      <c r="L50" s="330"/>
      <c r="M50" s="331"/>
      <c r="N50" s="330"/>
      <c r="O50" s="329"/>
      <c r="P50" s="230"/>
      <c r="Q50" s="330"/>
      <c r="R50" s="330"/>
      <c r="S50" s="331"/>
      <c r="T50" s="318"/>
    </row>
    <row r="51" spans="1:20" ht="12">
      <c r="A51" s="318"/>
      <c r="B51" s="324"/>
      <c r="C51" s="334" t="s">
        <v>47</v>
      </c>
      <c r="D51" s="911">
        <f>E51+F51+G51</f>
        <v>1052</v>
      </c>
      <c r="E51" s="899">
        <f>E5+'Expenses (Old)'!E32+'Expenses (Old)'!E58</f>
        <v>386</v>
      </c>
      <c r="F51" s="900">
        <f>F5+'Expenses (Old)'!F32+'Expenses (Old)'!F58</f>
        <v>345</v>
      </c>
      <c r="G51" s="900">
        <f>G5+'Expenses (Old)'!G32+'Expenses (Old)'!G58</f>
        <v>321</v>
      </c>
      <c r="H51" s="1106"/>
      <c r="I51" s="962">
        <f>D51/O51-1</f>
        <v>0.04990019960079839</v>
      </c>
      <c r="J51" s="585">
        <f>E51/P51-1</f>
        <v>0.11239193083573484</v>
      </c>
      <c r="K51" s="1263"/>
      <c r="L51" s="1253">
        <f>N51+O51</f>
        <v>1333</v>
      </c>
      <c r="M51" s="1263"/>
      <c r="N51" s="1253">
        <f>N5+'Expenses (Old)'!N32+'Expenses (Old)'!N58</f>
        <v>331</v>
      </c>
      <c r="O51" s="911">
        <f>P51+Q51+R51</f>
        <v>1002</v>
      </c>
      <c r="P51" s="899">
        <f>P5+'Expenses (Old)'!P32+'Expenses (Old)'!P58</f>
        <v>347</v>
      </c>
      <c r="Q51" s="900">
        <f>Q5+'Expenses (Old)'!Q32+'Expenses (Old)'!Q58</f>
        <v>333</v>
      </c>
      <c r="R51" s="900">
        <f>R5+'Expenses (Old)'!R32+'Expenses (Old)'!R58</f>
        <v>322</v>
      </c>
      <c r="S51" s="335"/>
      <c r="T51" s="318"/>
    </row>
    <row r="52" spans="1:20" ht="12">
      <c r="A52" s="318"/>
      <c r="B52" s="324"/>
      <c r="C52" s="334" t="s">
        <v>48</v>
      </c>
      <c r="D52" s="911">
        <f aca="true" t="shared" si="5" ref="D52:D68">E52+F52+G52</f>
        <v>216</v>
      </c>
      <c r="E52" s="899">
        <f>E6+'Expenses (Old)'!E33+'Expenses (Old)'!E59</f>
        <v>68</v>
      </c>
      <c r="F52" s="900">
        <f>F6+'Expenses (Old)'!F33+'Expenses (Old)'!F59</f>
        <v>81</v>
      </c>
      <c r="G52" s="900">
        <f>G6+'Expenses (Old)'!G33+'Expenses (Old)'!G59</f>
        <v>67</v>
      </c>
      <c r="H52" s="1106"/>
      <c r="I52" s="962">
        <f aca="true" t="shared" si="6" ref="I52:I68">D52/O52-1</f>
        <v>0.10769230769230775</v>
      </c>
      <c r="J52" s="585">
        <f aca="true" t="shared" si="7" ref="J52:J68">E52/P52-1</f>
        <v>0.04615384615384621</v>
      </c>
      <c r="K52" s="1263"/>
      <c r="L52" s="1253">
        <f aca="true" t="shared" si="8" ref="L52:L68">N52+O52</f>
        <v>259</v>
      </c>
      <c r="M52" s="1263"/>
      <c r="N52" s="1253">
        <f>N6+'Expenses (Old)'!N33+'Expenses (Old)'!N59</f>
        <v>64</v>
      </c>
      <c r="O52" s="911">
        <f aca="true" t="shared" si="9" ref="O52:O68">P52+Q52+R52</f>
        <v>195</v>
      </c>
      <c r="P52" s="899">
        <f>P6+'Expenses (Old)'!P33+'Expenses (Old)'!P59</f>
        <v>65</v>
      </c>
      <c r="Q52" s="900">
        <f>Q6+'Expenses (Old)'!Q33+'Expenses (Old)'!Q59</f>
        <v>68</v>
      </c>
      <c r="R52" s="900">
        <f>R6+'Expenses (Old)'!R33+'Expenses (Old)'!R59</f>
        <v>62</v>
      </c>
      <c r="S52" s="335"/>
      <c r="T52" s="318"/>
    </row>
    <row r="53" spans="1:20" ht="12">
      <c r="A53" s="318"/>
      <c r="B53" s="324"/>
      <c r="C53" s="334" t="s">
        <v>65</v>
      </c>
      <c r="D53" s="911">
        <f t="shared" si="5"/>
        <v>-10</v>
      </c>
      <c r="E53" s="899">
        <f>E7+'Expenses (Old)'!E34+'Expenses (Old)'!E60</f>
        <v>-2</v>
      </c>
      <c r="F53" s="900">
        <f>F7+'Expenses (Old)'!F34+'Expenses (Old)'!F60</f>
        <v>-4</v>
      </c>
      <c r="G53" s="900">
        <f>G7+'Expenses (Old)'!G34+'Expenses (Old)'!G60</f>
        <v>-4</v>
      </c>
      <c r="H53" s="1106"/>
      <c r="I53" s="962">
        <f t="shared" si="6"/>
        <v>-0.6774193548387097</v>
      </c>
      <c r="J53" s="585">
        <f t="shared" si="7"/>
        <v>-0.6</v>
      </c>
      <c r="K53" s="1263"/>
      <c r="L53" s="1253">
        <f t="shared" si="8"/>
        <v>-39</v>
      </c>
      <c r="M53" s="1263"/>
      <c r="N53" s="1253">
        <f>N7+'Expenses (Old)'!N34+'Expenses (Old)'!N60</f>
        <v>-8</v>
      </c>
      <c r="O53" s="911">
        <f t="shared" si="9"/>
        <v>-31</v>
      </c>
      <c r="P53" s="899">
        <f>P7+'Expenses (Old)'!P34+'Expenses (Old)'!P60</f>
        <v>-5</v>
      </c>
      <c r="Q53" s="900">
        <f>Q7+'Expenses (Old)'!Q34+'Expenses (Old)'!Q60</f>
        <v>-10</v>
      </c>
      <c r="R53" s="900">
        <f>R7+'Expenses (Old)'!R34+'Expenses (Old)'!R60</f>
        <v>-16</v>
      </c>
      <c r="S53" s="335"/>
      <c r="T53" s="318"/>
    </row>
    <row r="54" spans="1:20" s="336" customFormat="1" ht="12">
      <c r="A54" s="320"/>
      <c r="B54" s="229"/>
      <c r="C54" s="229" t="s">
        <v>50</v>
      </c>
      <c r="D54" s="912">
        <f t="shared" si="5"/>
        <v>1258</v>
      </c>
      <c r="E54" s="902">
        <f>E51+E52+E53</f>
        <v>452</v>
      </c>
      <c r="F54" s="903">
        <f>F51+F52+F53</f>
        <v>422</v>
      </c>
      <c r="G54" s="903">
        <f>G51+G52+G53</f>
        <v>384</v>
      </c>
      <c r="H54" s="1107"/>
      <c r="I54" s="963">
        <f t="shared" si="6"/>
        <v>0.07890222984562612</v>
      </c>
      <c r="J54" s="591">
        <f t="shared" si="7"/>
        <v>0.11056511056511065</v>
      </c>
      <c r="K54" s="1264"/>
      <c r="L54" s="1254">
        <f t="shared" si="8"/>
        <v>1553</v>
      </c>
      <c r="M54" s="1264"/>
      <c r="N54" s="1254">
        <f>N51+N52+N53</f>
        <v>387</v>
      </c>
      <c r="O54" s="912">
        <f t="shared" si="9"/>
        <v>1166</v>
      </c>
      <c r="P54" s="902">
        <f>P51+P52+P53</f>
        <v>407</v>
      </c>
      <c r="Q54" s="903">
        <f>Q51+Q52+Q53</f>
        <v>391</v>
      </c>
      <c r="R54" s="903">
        <f>R51+R52+R53</f>
        <v>368</v>
      </c>
      <c r="S54" s="227"/>
      <c r="T54" s="320"/>
    </row>
    <row r="55" spans="1:20" ht="12">
      <c r="A55" s="318"/>
      <c r="B55" s="324"/>
      <c r="C55" s="324"/>
      <c r="D55" s="911"/>
      <c r="E55" s="909"/>
      <c r="F55" s="905"/>
      <c r="G55" s="905"/>
      <c r="H55" s="1108"/>
      <c r="I55" s="963"/>
      <c r="J55" s="585"/>
      <c r="K55" s="1265"/>
      <c r="L55" s="1255"/>
      <c r="M55" s="1265"/>
      <c r="N55" s="1255"/>
      <c r="O55" s="911"/>
      <c r="P55" s="904"/>
      <c r="Q55" s="905"/>
      <c r="R55" s="905"/>
      <c r="S55" s="338"/>
      <c r="T55" s="318"/>
    </row>
    <row r="56" spans="1:20" ht="12">
      <c r="A56" s="318"/>
      <c r="B56" s="324"/>
      <c r="C56" s="334" t="s">
        <v>51</v>
      </c>
      <c r="D56" s="911">
        <f t="shared" si="5"/>
        <v>828</v>
      </c>
      <c r="E56" s="899">
        <f>E10+'Expenses (Old)'!E37+'Expenses (Old)'!E63</f>
        <v>278</v>
      </c>
      <c r="F56" s="900">
        <f>F10+'Expenses (Old)'!F37+'Expenses (Old)'!F63</f>
        <v>289</v>
      </c>
      <c r="G56" s="900">
        <f>G10+'Expenses (Old)'!G37+'Expenses (Old)'!G63</f>
        <v>261</v>
      </c>
      <c r="H56" s="1106"/>
      <c r="I56" s="962">
        <f t="shared" si="6"/>
        <v>0.049429657794676896</v>
      </c>
      <c r="J56" s="585">
        <f t="shared" si="7"/>
        <v>0.049056603773584895</v>
      </c>
      <c r="K56" s="1263"/>
      <c r="L56" s="1253">
        <f t="shared" si="8"/>
        <v>1030</v>
      </c>
      <c r="M56" s="1263"/>
      <c r="N56" s="1253">
        <f>N10+'Expenses (Old)'!N37+'Expenses (Old)'!N63</f>
        <v>241</v>
      </c>
      <c r="O56" s="911">
        <f t="shared" si="9"/>
        <v>789</v>
      </c>
      <c r="P56" s="899">
        <f>P10+'Expenses (Old)'!P37+'Expenses (Old)'!P63</f>
        <v>265</v>
      </c>
      <c r="Q56" s="900">
        <f>Q10+'Expenses (Old)'!Q37+'Expenses (Old)'!Q63</f>
        <v>280</v>
      </c>
      <c r="R56" s="900">
        <f>R10+'Expenses (Old)'!R37+'Expenses (Old)'!R63</f>
        <v>244</v>
      </c>
      <c r="S56" s="335"/>
      <c r="T56" s="318"/>
    </row>
    <row r="57" spans="1:20" ht="12">
      <c r="A57" s="318"/>
      <c r="B57" s="324"/>
      <c r="C57" s="334" t="s">
        <v>52</v>
      </c>
      <c r="D57" s="911">
        <f t="shared" si="5"/>
        <v>609</v>
      </c>
      <c r="E57" s="899">
        <f>E11+'Expenses (Old)'!E38+'Expenses (Old)'!E64</f>
        <v>189</v>
      </c>
      <c r="F57" s="900">
        <f>F11+'Expenses (Old)'!F38+'Expenses (Old)'!F64</f>
        <v>197</v>
      </c>
      <c r="G57" s="900">
        <f>G11+'Expenses (Old)'!G38+'Expenses (Old)'!G64</f>
        <v>223</v>
      </c>
      <c r="H57" s="1106"/>
      <c r="I57" s="962">
        <f t="shared" si="6"/>
        <v>0.016694490818029983</v>
      </c>
      <c r="J57" s="585">
        <f t="shared" si="7"/>
        <v>-0.015625</v>
      </c>
      <c r="K57" s="1263"/>
      <c r="L57" s="1253">
        <f t="shared" si="8"/>
        <v>794</v>
      </c>
      <c r="M57" s="1263"/>
      <c r="N57" s="1253">
        <f>N11+'Expenses (Old)'!N38+'Expenses (Old)'!N64</f>
        <v>195</v>
      </c>
      <c r="O57" s="911">
        <f t="shared" si="9"/>
        <v>599</v>
      </c>
      <c r="P57" s="899">
        <f>P11+'Expenses (Old)'!P38+'Expenses (Old)'!P64</f>
        <v>192</v>
      </c>
      <c r="Q57" s="900">
        <f>Q11+'Expenses (Old)'!Q38+'Expenses (Old)'!Q64</f>
        <v>211</v>
      </c>
      <c r="R57" s="900">
        <f>R11+'Expenses (Old)'!R38+'Expenses (Old)'!R64</f>
        <v>196</v>
      </c>
      <c r="S57" s="335"/>
      <c r="T57" s="318"/>
    </row>
    <row r="58" spans="1:20" ht="12">
      <c r="A58" s="318"/>
      <c r="B58" s="324"/>
      <c r="C58" s="334" t="s">
        <v>438</v>
      </c>
      <c r="D58" s="911">
        <f t="shared" si="5"/>
        <v>103</v>
      </c>
      <c r="E58" s="899">
        <f>E12+'Expenses (Old)'!E39+'Expenses (Old)'!E65</f>
        <v>34</v>
      </c>
      <c r="F58" s="900">
        <f>F12+'Expenses (Old)'!F39+'Expenses (Old)'!F65</f>
        <v>40</v>
      </c>
      <c r="G58" s="900">
        <f>G12+'Expenses (Old)'!G39+'Expenses (Old)'!G65</f>
        <v>29</v>
      </c>
      <c r="H58" s="1106"/>
      <c r="I58" s="962" t="s">
        <v>594</v>
      </c>
      <c r="J58" s="585">
        <f t="shared" si="7"/>
        <v>0.09677419354838701</v>
      </c>
      <c r="K58" s="1263"/>
      <c r="L58" s="1253">
        <f t="shared" si="8"/>
        <v>62</v>
      </c>
      <c r="M58" s="1263"/>
      <c r="N58" s="1253">
        <f>N12+'Expenses (Old)'!N39+'Expenses (Old)'!N65</f>
        <v>37</v>
      </c>
      <c r="O58" s="911">
        <f t="shared" si="9"/>
        <v>25</v>
      </c>
      <c r="P58" s="899">
        <f>P12+'Expenses (Old)'!P39+'Expenses (Old)'!P65</f>
        <v>31</v>
      </c>
      <c r="Q58" s="900">
        <f>Q12+'Expenses (Old)'!Q39+'Expenses (Old)'!Q65</f>
        <v>9</v>
      </c>
      <c r="R58" s="900">
        <f>R12+'Expenses (Old)'!R39+'Expenses (Old)'!R65</f>
        <v>-15</v>
      </c>
      <c r="S58" s="335"/>
      <c r="T58" s="318"/>
    </row>
    <row r="59" spans="1:20" ht="12">
      <c r="A59" s="318"/>
      <c r="B59" s="324"/>
      <c r="C59" s="334" t="s">
        <v>53</v>
      </c>
      <c r="D59" s="911">
        <f t="shared" si="5"/>
        <v>1323</v>
      </c>
      <c r="E59" s="899">
        <f>E13+'Expenses (Old)'!E40+'Expenses (Old)'!E66</f>
        <v>453</v>
      </c>
      <c r="F59" s="900">
        <f>F13+'Expenses (Old)'!F40+'Expenses (Old)'!F66</f>
        <v>435</v>
      </c>
      <c r="G59" s="900">
        <f>G13+'Expenses (Old)'!G40+'Expenses (Old)'!G66</f>
        <v>435</v>
      </c>
      <c r="H59" s="1106"/>
      <c r="I59" s="962">
        <f t="shared" si="6"/>
        <v>-0.008245877061469287</v>
      </c>
      <c r="J59" s="585">
        <f t="shared" si="7"/>
        <v>0.03189066059225509</v>
      </c>
      <c r="K59" s="1263"/>
      <c r="L59" s="1253">
        <f t="shared" si="8"/>
        <v>1790</v>
      </c>
      <c r="M59" s="1263"/>
      <c r="N59" s="1253">
        <f>N13+'Expenses (Old)'!N40+'Expenses (Old)'!N66</f>
        <v>456</v>
      </c>
      <c r="O59" s="911">
        <f t="shared" si="9"/>
        <v>1334</v>
      </c>
      <c r="P59" s="899">
        <f>P13+'Expenses (Old)'!P40+'Expenses (Old)'!P66</f>
        <v>439</v>
      </c>
      <c r="Q59" s="900">
        <f>Q13+'Expenses (Old)'!Q40+'Expenses (Old)'!Q66</f>
        <v>440</v>
      </c>
      <c r="R59" s="900">
        <f>R13+'Expenses (Old)'!R40+'Expenses (Old)'!R66</f>
        <v>455</v>
      </c>
      <c r="S59" s="335"/>
      <c r="T59" s="318"/>
    </row>
    <row r="60" spans="1:20" s="343" customFormat="1" ht="12">
      <c r="A60" s="339"/>
      <c r="B60" s="340"/>
      <c r="C60" s="341" t="s">
        <v>431</v>
      </c>
      <c r="D60" s="1341">
        <f t="shared" si="5"/>
        <v>1298</v>
      </c>
      <c r="E60" s="906">
        <f>E14+'Expenses (Old)'!E41+'Expenses (Old)'!E67</f>
        <v>445</v>
      </c>
      <c r="F60" s="907">
        <f>F14+'Expenses (Old)'!F41+'Expenses (Old)'!F67</f>
        <v>425</v>
      </c>
      <c r="G60" s="907">
        <f>G14+'Expenses (Old)'!G41+'Expenses (Old)'!G67</f>
        <v>428</v>
      </c>
      <c r="H60" s="1109"/>
      <c r="I60" s="966">
        <f t="shared" si="6"/>
        <v>-0.01592115238817282</v>
      </c>
      <c r="J60" s="614">
        <f t="shared" si="7"/>
        <v>0.01830663615560635</v>
      </c>
      <c r="K60" s="1266"/>
      <c r="L60" s="1256">
        <f t="shared" si="8"/>
        <v>1768</v>
      </c>
      <c r="M60" s="1266"/>
      <c r="N60" s="1256">
        <f>N14+'Expenses (Old)'!N41+'Expenses (Old)'!N67</f>
        <v>449</v>
      </c>
      <c r="O60" s="1341">
        <f t="shared" si="9"/>
        <v>1319</v>
      </c>
      <c r="P60" s="906">
        <f>P14+'Expenses (Old)'!P41+'Expenses (Old)'!P67</f>
        <v>437</v>
      </c>
      <c r="Q60" s="907">
        <f>Q14+'Expenses (Old)'!Q41+'Expenses (Old)'!Q67</f>
        <v>434</v>
      </c>
      <c r="R60" s="907">
        <f>R14+'Expenses (Old)'!R41+'Expenses (Old)'!R67</f>
        <v>448</v>
      </c>
      <c r="S60" s="342"/>
      <c r="T60" s="339"/>
    </row>
    <row r="61" spans="1:20" s="343" customFormat="1" ht="12">
      <c r="A61" s="339"/>
      <c r="B61" s="340"/>
      <c r="C61" s="344" t="s">
        <v>432</v>
      </c>
      <c r="D61" s="1341">
        <f t="shared" si="5"/>
        <v>65</v>
      </c>
      <c r="E61" s="922">
        <f>E15+'Expenses (Old)'!E42+'Expenses (Old)'!E68</f>
        <v>19</v>
      </c>
      <c r="F61" s="908">
        <f>F15+'Expenses (Old)'!F42+'Expenses (Old)'!F68</f>
        <v>27</v>
      </c>
      <c r="G61" s="908">
        <f>G15+'Expenses (Old)'!G42+'Expenses (Old)'!G68</f>
        <v>19</v>
      </c>
      <c r="H61" s="1109"/>
      <c r="I61" s="966">
        <f t="shared" si="6"/>
        <v>-0.22619047619047616</v>
      </c>
      <c r="J61" s="614">
        <f t="shared" si="7"/>
        <v>-0.3666666666666667</v>
      </c>
      <c r="K61" s="1266"/>
      <c r="L61" s="1257">
        <f t="shared" si="8"/>
        <v>121</v>
      </c>
      <c r="M61" s="1266"/>
      <c r="N61" s="1257">
        <f>N15+'Expenses (Old)'!N42+'Expenses (Old)'!N68</f>
        <v>37</v>
      </c>
      <c r="O61" s="1341">
        <f t="shared" si="9"/>
        <v>84</v>
      </c>
      <c r="P61" s="906">
        <f>P15+'Expenses (Old)'!P42+'Expenses (Old)'!P68</f>
        <v>30</v>
      </c>
      <c r="Q61" s="908">
        <f>Q15+'Expenses (Old)'!Q42+'Expenses (Old)'!Q68</f>
        <v>22</v>
      </c>
      <c r="R61" s="908">
        <f>R15+'Expenses (Old)'!R42+'Expenses (Old)'!R68</f>
        <v>32</v>
      </c>
      <c r="S61" s="342"/>
      <c r="T61" s="339"/>
    </row>
    <row r="62" spans="1:20" s="343" customFormat="1" ht="12">
      <c r="A62" s="339"/>
      <c r="B62" s="340"/>
      <c r="C62" s="341" t="s">
        <v>433</v>
      </c>
      <c r="D62" s="1341">
        <f t="shared" si="5"/>
        <v>25</v>
      </c>
      <c r="E62" s="906">
        <f>E16+'Expenses (Old)'!E43+'Expenses (Old)'!E69</f>
        <v>8</v>
      </c>
      <c r="F62" s="907">
        <f>F16+'Expenses (Old)'!F43+'Expenses (Old)'!F69</f>
        <v>9</v>
      </c>
      <c r="G62" s="907">
        <f>G16+'Expenses (Old)'!G43+'Expenses (Old)'!G69</f>
        <v>8</v>
      </c>
      <c r="H62" s="1109"/>
      <c r="I62" s="966">
        <f t="shared" si="6"/>
        <v>0.6666666666666667</v>
      </c>
      <c r="J62" s="614" t="s">
        <v>592</v>
      </c>
      <c r="K62" s="1266"/>
      <c r="L62" s="1256">
        <f t="shared" si="8"/>
        <v>22</v>
      </c>
      <c r="M62" s="1266"/>
      <c r="N62" s="1256">
        <f>N16+'Expenses (Old)'!N43+'Expenses (Old)'!N69</f>
        <v>7</v>
      </c>
      <c r="O62" s="1341">
        <f t="shared" si="9"/>
        <v>15</v>
      </c>
      <c r="P62" s="906">
        <f>P16+'Expenses (Old)'!P43+'Expenses (Old)'!P69</f>
        <v>2</v>
      </c>
      <c r="Q62" s="907">
        <f>Q16+'Expenses (Old)'!Q43+'Expenses (Old)'!Q69</f>
        <v>6</v>
      </c>
      <c r="R62" s="907">
        <f>R16+'Expenses (Old)'!R43+'Expenses (Old)'!R69</f>
        <v>7</v>
      </c>
      <c r="S62" s="342"/>
      <c r="T62" s="339"/>
    </row>
    <row r="63" spans="1:20" ht="12">
      <c r="A63" s="318"/>
      <c r="B63" s="324"/>
      <c r="C63" s="334" t="s">
        <v>70</v>
      </c>
      <c r="D63" s="911">
        <f t="shared" si="5"/>
        <v>26</v>
      </c>
      <c r="E63" s="899">
        <f>E17+'Expenses (Old)'!E44+'Expenses (Old)'!E70</f>
        <v>11</v>
      </c>
      <c r="F63" s="900">
        <f>F17+'Expenses (Old)'!F44+'Expenses (Old)'!F70</f>
        <v>9</v>
      </c>
      <c r="G63" s="900">
        <f>G17+'Expenses (Old)'!G44+'Expenses (Old)'!G70</f>
        <v>6</v>
      </c>
      <c r="H63" s="1106"/>
      <c r="I63" s="962" t="s">
        <v>603</v>
      </c>
      <c r="J63" s="585">
        <f t="shared" si="7"/>
        <v>0.8333333333333333</v>
      </c>
      <c r="K63" s="1263"/>
      <c r="L63" s="1253">
        <f t="shared" si="8"/>
        <v>11</v>
      </c>
      <c r="M63" s="1263"/>
      <c r="N63" s="1253">
        <f>N17+'Expenses (Old)'!N44+'Expenses (Old)'!N70</f>
        <v>10</v>
      </c>
      <c r="O63" s="911">
        <f t="shared" si="9"/>
        <v>1</v>
      </c>
      <c r="P63" s="899">
        <f>P17+'Expenses (Old)'!P44+'Expenses (Old)'!P70</f>
        <v>6</v>
      </c>
      <c r="Q63" s="900">
        <f>Q17+'Expenses (Old)'!Q44+'Expenses (Old)'!Q70</f>
        <v>-3</v>
      </c>
      <c r="R63" s="900">
        <f>R17+'Expenses (Old)'!R44+'Expenses (Old)'!R70</f>
        <v>-2</v>
      </c>
      <c r="S63" s="335"/>
      <c r="T63" s="318"/>
    </row>
    <row r="64" spans="1:20" s="336" customFormat="1" ht="12">
      <c r="A64" s="320"/>
      <c r="B64" s="229"/>
      <c r="C64" s="229" t="s">
        <v>439</v>
      </c>
      <c r="D64" s="912">
        <f t="shared" si="5"/>
        <v>2889</v>
      </c>
      <c r="E64" s="895">
        <f>E56+E57+E58+E59+E63</f>
        <v>965</v>
      </c>
      <c r="F64" s="886">
        <f>F56+F57+F58+F59+F63</f>
        <v>970</v>
      </c>
      <c r="G64" s="886">
        <f>G56+G57+G58+G59+G63</f>
        <v>954</v>
      </c>
      <c r="H64" s="1093"/>
      <c r="I64" s="963">
        <f t="shared" si="6"/>
        <v>0.051310043668122196</v>
      </c>
      <c r="J64" s="591">
        <f t="shared" si="7"/>
        <v>0.03429796355841375</v>
      </c>
      <c r="K64" s="1239"/>
      <c r="L64" s="1251">
        <f t="shared" si="8"/>
        <v>3687</v>
      </c>
      <c r="M64" s="1239"/>
      <c r="N64" s="1251">
        <f>N56+N57+N58+N59+N63</f>
        <v>939</v>
      </c>
      <c r="O64" s="912">
        <f t="shared" si="9"/>
        <v>2748</v>
      </c>
      <c r="P64" s="895">
        <f>P56+P57+P58+P59+P63</f>
        <v>933</v>
      </c>
      <c r="Q64" s="886">
        <f>Q56+Q57+Q58+Q59+Q63</f>
        <v>937</v>
      </c>
      <c r="R64" s="886">
        <f>R56+R57+R58+R59+R63</f>
        <v>878</v>
      </c>
      <c r="S64" s="231"/>
      <c r="T64" s="320"/>
    </row>
    <row r="65" spans="1:20" ht="12">
      <c r="A65" s="318"/>
      <c r="B65" s="324"/>
      <c r="C65" s="324"/>
      <c r="D65" s="911"/>
      <c r="E65" s="895"/>
      <c r="F65" s="886"/>
      <c r="G65" s="886"/>
      <c r="H65" s="1093"/>
      <c r="I65" s="1102"/>
      <c r="J65" s="585"/>
      <c r="K65" s="1239"/>
      <c r="L65" s="1251"/>
      <c r="M65" s="1239"/>
      <c r="N65" s="1251"/>
      <c r="O65" s="911"/>
      <c r="P65" s="895"/>
      <c r="Q65" s="886"/>
      <c r="R65" s="886"/>
      <c r="S65" s="231"/>
      <c r="T65" s="318"/>
    </row>
    <row r="66" spans="1:20" s="336" customFormat="1" ht="12">
      <c r="A66" s="320"/>
      <c r="B66" s="229"/>
      <c r="C66" s="229" t="s">
        <v>54</v>
      </c>
      <c r="D66" s="912">
        <f t="shared" si="5"/>
        <v>-30</v>
      </c>
      <c r="E66" s="932">
        <f>E20+'Expenses (Old)'!E47+'Expenses (Old)'!E73</f>
        <v>-9</v>
      </c>
      <c r="F66" s="898">
        <f>F20+'Expenses (Old)'!F47+'Expenses (Old)'!F73</f>
        <v>-6</v>
      </c>
      <c r="G66" s="898">
        <f>G20+'Expenses (Old)'!G47+'Expenses (Old)'!G73</f>
        <v>-15</v>
      </c>
      <c r="H66" s="1103"/>
      <c r="I66" s="963">
        <f t="shared" si="6"/>
        <v>0.034482758620689724</v>
      </c>
      <c r="J66" s="591">
        <f t="shared" si="7"/>
        <v>-0.18181818181818177</v>
      </c>
      <c r="K66" s="1259"/>
      <c r="L66" s="1252">
        <f t="shared" si="8"/>
        <v>-48</v>
      </c>
      <c r="M66" s="1259"/>
      <c r="N66" s="1252">
        <f>N20+'Expenses (Old)'!N47+'Expenses (Old)'!N73</f>
        <v>-19</v>
      </c>
      <c r="O66" s="912">
        <f t="shared" si="9"/>
        <v>-29</v>
      </c>
      <c r="P66" s="897">
        <f>P20+'Expenses (Old)'!P47+'Expenses (Old)'!P73</f>
        <v>-11</v>
      </c>
      <c r="Q66" s="898">
        <f>Q20+'Expenses (Old)'!Q47+'Expenses (Old)'!Q73</f>
        <v>-6</v>
      </c>
      <c r="R66" s="898">
        <f>R20+'Expenses (Old)'!R47+'Expenses (Old)'!R73</f>
        <v>-12</v>
      </c>
      <c r="S66" s="229"/>
      <c r="T66" s="320"/>
    </row>
    <row r="67" spans="1:20" ht="12">
      <c r="A67" s="320"/>
      <c r="B67" s="229"/>
      <c r="C67" s="229"/>
      <c r="D67" s="911"/>
      <c r="E67" s="923"/>
      <c r="F67" s="889"/>
      <c r="G67" s="889"/>
      <c r="H67" s="1094"/>
      <c r="I67" s="1100"/>
      <c r="J67" s="585"/>
      <c r="K67" s="1240"/>
      <c r="L67" s="1248"/>
      <c r="M67" s="1240"/>
      <c r="N67" s="1248"/>
      <c r="O67" s="911"/>
      <c r="P67" s="881"/>
      <c r="Q67" s="889"/>
      <c r="R67" s="889"/>
      <c r="S67" s="365"/>
      <c r="T67" s="320"/>
    </row>
    <row r="68" spans="1:20" s="336" customFormat="1" ht="12">
      <c r="A68" s="320"/>
      <c r="B68" s="229"/>
      <c r="C68" s="229" t="s">
        <v>448</v>
      </c>
      <c r="D68" s="912">
        <f t="shared" si="5"/>
        <v>4117</v>
      </c>
      <c r="E68" s="916">
        <f>E54+E64+E66</f>
        <v>1408</v>
      </c>
      <c r="F68" s="910">
        <f>F54+F64+F66</f>
        <v>1386</v>
      </c>
      <c r="G68" s="910">
        <f>G54+G64+G66</f>
        <v>1323</v>
      </c>
      <c r="H68" s="1103"/>
      <c r="I68" s="963">
        <f t="shared" si="6"/>
        <v>0.059716859716859805</v>
      </c>
      <c r="J68" s="591">
        <f t="shared" si="7"/>
        <v>0.05944319036869827</v>
      </c>
      <c r="K68" s="1259"/>
      <c r="L68" s="1255">
        <f t="shared" si="8"/>
        <v>5192</v>
      </c>
      <c r="M68" s="1264"/>
      <c r="N68" s="1255">
        <f>N54+N64+N66</f>
        <v>1307</v>
      </c>
      <c r="O68" s="912">
        <f t="shared" si="9"/>
        <v>3885</v>
      </c>
      <c r="P68" s="909">
        <f>P54+P64+P66</f>
        <v>1329</v>
      </c>
      <c r="Q68" s="910">
        <f>Q54+Q64+Q66</f>
        <v>1322</v>
      </c>
      <c r="R68" s="910">
        <f>R54+R64+R66</f>
        <v>1234</v>
      </c>
      <c r="S68" s="231"/>
      <c r="T68" s="320"/>
    </row>
    <row r="69" spans="1:20" ht="12">
      <c r="A69" s="318"/>
      <c r="B69" s="324"/>
      <c r="C69" s="229"/>
      <c r="D69" s="366"/>
      <c r="E69" s="230"/>
      <c r="F69" s="231"/>
      <c r="G69" s="231"/>
      <c r="H69" s="1014"/>
      <c r="I69" s="363"/>
      <c r="J69" s="333"/>
      <c r="K69" s="233"/>
      <c r="L69" s="231"/>
      <c r="M69" s="233"/>
      <c r="N69" s="231"/>
      <c r="O69" s="366"/>
      <c r="P69" s="230"/>
      <c r="Q69" s="231"/>
      <c r="R69" s="231"/>
      <c r="S69" s="233"/>
      <c r="T69" s="318"/>
    </row>
    <row r="70" spans="1:20" ht="9" customHeight="1">
      <c r="A70" s="318"/>
      <c r="B70" s="318"/>
      <c r="C70" s="318"/>
      <c r="D70" s="318"/>
      <c r="E70" s="318"/>
      <c r="F70" s="318"/>
      <c r="G70" s="318"/>
      <c r="H70" s="318"/>
      <c r="I70" s="250"/>
      <c r="J70" s="250"/>
      <c r="K70" s="318"/>
      <c r="L70" s="318"/>
      <c r="M70" s="318"/>
      <c r="N70" s="318"/>
      <c r="O70" s="318"/>
      <c r="P70" s="318"/>
      <c r="Q70" s="318"/>
      <c r="R70" s="318"/>
      <c r="S70" s="318"/>
      <c r="T70" s="318"/>
    </row>
    <row r="71" spans="1:20" ht="14.25">
      <c r="A71" s="347"/>
      <c r="B71" s="348"/>
      <c r="C71" s="347"/>
      <c r="D71" s="349"/>
      <c r="E71" s="347"/>
      <c r="F71" s="347"/>
      <c r="G71" s="347"/>
      <c r="H71" s="347"/>
      <c r="I71" s="270"/>
      <c r="J71" s="270"/>
      <c r="K71" s="347"/>
      <c r="L71" s="349"/>
      <c r="M71" s="347"/>
      <c r="N71" s="349"/>
      <c r="O71" s="349"/>
      <c r="P71" s="347"/>
      <c r="Q71" s="347"/>
      <c r="R71" s="347"/>
      <c r="S71" s="349"/>
      <c r="T71" s="349"/>
    </row>
    <row r="72" spans="1:20" ht="9" customHeight="1">
      <c r="A72" s="318"/>
      <c r="B72" s="318"/>
      <c r="C72" s="318"/>
      <c r="D72" s="318"/>
      <c r="E72" s="318"/>
      <c r="F72" s="318"/>
      <c r="G72" s="318"/>
      <c r="H72" s="318"/>
      <c r="I72" s="250"/>
      <c r="J72" s="250"/>
      <c r="K72" s="318"/>
      <c r="L72" s="318"/>
      <c r="M72" s="318"/>
      <c r="N72" s="318"/>
      <c r="O72" s="318"/>
      <c r="P72" s="318"/>
      <c r="Q72" s="318"/>
      <c r="R72" s="318"/>
      <c r="S72" s="318"/>
      <c r="T72" s="318"/>
    </row>
    <row r="73" spans="1:20" ht="12">
      <c r="A73" s="320"/>
      <c r="B73" s="321"/>
      <c r="C73" s="254" t="s">
        <v>66</v>
      </c>
      <c r="D73" s="255" t="s">
        <v>489</v>
      </c>
      <c r="E73" s="256" t="s">
        <v>490</v>
      </c>
      <c r="F73" s="321" t="s">
        <v>474</v>
      </c>
      <c r="G73" s="321" t="s">
        <v>360</v>
      </c>
      <c r="H73" s="1011"/>
      <c r="I73" s="259"/>
      <c r="J73" s="260"/>
      <c r="K73" s="322"/>
      <c r="L73" s="321">
        <v>2009</v>
      </c>
      <c r="M73" s="322"/>
      <c r="N73" s="321" t="s">
        <v>343</v>
      </c>
      <c r="O73" s="255" t="s">
        <v>492</v>
      </c>
      <c r="P73" s="256" t="s">
        <v>332</v>
      </c>
      <c r="Q73" s="321" t="s">
        <v>327</v>
      </c>
      <c r="R73" s="321" t="s">
        <v>137</v>
      </c>
      <c r="S73" s="323"/>
      <c r="T73" s="320"/>
    </row>
    <row r="74" spans="1:20" ht="12">
      <c r="A74" s="320"/>
      <c r="B74" s="321"/>
      <c r="C74" s="325" t="s">
        <v>76</v>
      </c>
      <c r="D74" s="326"/>
      <c r="E74" s="327"/>
      <c r="F74" s="324"/>
      <c r="G74" s="324"/>
      <c r="H74" s="1012"/>
      <c r="I74" s="259"/>
      <c r="J74" s="263"/>
      <c r="K74" s="328"/>
      <c r="L74" s="321"/>
      <c r="M74" s="328"/>
      <c r="N74" s="321"/>
      <c r="O74" s="326"/>
      <c r="P74" s="327"/>
      <c r="Q74" s="324"/>
      <c r="R74" s="324"/>
      <c r="S74" s="324"/>
      <c r="T74" s="320"/>
    </row>
    <row r="75" spans="1:20" ht="12">
      <c r="A75" s="318"/>
      <c r="B75" s="324"/>
      <c r="C75" s="324"/>
      <c r="D75" s="329"/>
      <c r="E75" s="230"/>
      <c r="F75" s="330"/>
      <c r="G75" s="330"/>
      <c r="H75" s="1013"/>
      <c r="I75" s="332"/>
      <c r="J75" s="333"/>
      <c r="K75" s="331"/>
      <c r="L75" s="330"/>
      <c r="M75" s="331"/>
      <c r="N75" s="330"/>
      <c r="O75" s="329"/>
      <c r="P75" s="230"/>
      <c r="Q75" s="330"/>
      <c r="R75" s="330"/>
      <c r="S75" s="331"/>
      <c r="T75" s="318"/>
    </row>
    <row r="76" spans="1:20" ht="12">
      <c r="A76" s="318"/>
      <c r="B76" s="351"/>
      <c r="C76" s="334" t="s">
        <v>47</v>
      </c>
      <c r="D76" s="917">
        <f>D51/'Revenues (Old)'!D5</f>
        <v>0.43453118546055347</v>
      </c>
      <c r="E76" s="845">
        <f>E51/'Revenues (Old)'!E5</f>
        <v>0.4541176470588235</v>
      </c>
      <c r="F76" s="643">
        <f>F51/'Revenues (Old)'!F5</f>
        <v>0.42963885429638854</v>
      </c>
      <c r="G76" s="643">
        <f>G51/'Revenues (Old)'!G5</f>
        <v>0.41796875</v>
      </c>
      <c r="H76" s="1032"/>
      <c r="I76" s="962"/>
      <c r="J76" s="585"/>
      <c r="K76" s="1134"/>
      <c r="L76" s="1138">
        <f>L51/'Revenues (Old)'!L5</f>
        <v>0.41905061301477525</v>
      </c>
      <c r="M76" s="1134"/>
      <c r="N76" s="1138">
        <f>N51/'Revenues (Old)'!N5</f>
        <v>0.41845764854614415</v>
      </c>
      <c r="O76" s="917">
        <f>O51/'Revenues (Old)'!O5</f>
        <v>0.4192468619246862</v>
      </c>
      <c r="P76" s="585">
        <f>P51/'Revenues (Old)'!P5</f>
        <v>0.4236874236874237</v>
      </c>
      <c r="Q76" s="643">
        <f>Q51/'Revenues (Old)'!Q5</f>
        <v>0.4178168130489335</v>
      </c>
      <c r="R76" s="643">
        <f>R51/'Revenues (Old)'!R5</f>
        <v>0.4160206718346253</v>
      </c>
      <c r="S76" s="335"/>
      <c r="T76" s="318"/>
    </row>
    <row r="77" spans="1:20" ht="12">
      <c r="A77" s="318"/>
      <c r="B77" s="351"/>
      <c r="C77" s="334" t="s">
        <v>48</v>
      </c>
      <c r="D77" s="917">
        <f>D52/'Revenues (Old)'!D6</f>
        <v>0.3630252100840336</v>
      </c>
      <c r="E77" s="845">
        <f>E52/'Revenues (Old)'!E6</f>
        <v>0.3541666666666667</v>
      </c>
      <c r="F77" s="643">
        <f>F52/'Revenues (Old)'!F6</f>
        <v>0.40298507462686567</v>
      </c>
      <c r="G77" s="643">
        <f>G52/'Revenues (Old)'!G6</f>
        <v>0.3316831683168317</v>
      </c>
      <c r="H77" s="1032"/>
      <c r="I77" s="962"/>
      <c r="J77" s="585"/>
      <c r="K77" s="1134"/>
      <c r="L77" s="1138">
        <f>L52/'Revenues (Old)'!L6</f>
        <v>0.3229426433915212</v>
      </c>
      <c r="M77" s="1134"/>
      <c r="N77" s="1138">
        <f>N52/'Revenues (Old)'!N6</f>
        <v>0.30917874396135264</v>
      </c>
      <c r="O77" s="917">
        <f>O52/'Revenues (Old)'!O6</f>
        <v>0.3277310924369748</v>
      </c>
      <c r="P77" s="585">
        <f>P52/'Revenues (Old)'!P6</f>
        <v>0.325</v>
      </c>
      <c r="Q77" s="643">
        <f>Q52/'Revenues (Old)'!Q6</f>
        <v>0.3333333333333333</v>
      </c>
      <c r="R77" s="643">
        <f>R52/'Revenues (Old)'!R6</f>
        <v>0.32460732984293195</v>
      </c>
      <c r="S77" s="335"/>
      <c r="T77" s="318"/>
    </row>
    <row r="78" spans="1:20" ht="12">
      <c r="A78" s="318"/>
      <c r="B78" s="351"/>
      <c r="C78" s="334" t="s">
        <v>65</v>
      </c>
      <c r="D78" s="917">
        <f>D53/'Revenues (Old)'!D7</f>
        <v>-0.09259259259259259</v>
      </c>
      <c r="E78" s="845">
        <f>E53/'Revenues (Old)'!E7</f>
        <v>-0.044444444444444446</v>
      </c>
      <c r="F78" s="643">
        <f>F53/'Revenues (Old)'!F7</f>
        <v>-0.11764705882352941</v>
      </c>
      <c r="G78" s="643">
        <f>G53/'Revenues (Old)'!G7</f>
        <v>-0.13793103448275862</v>
      </c>
      <c r="H78" s="1032"/>
      <c r="I78" s="962"/>
      <c r="J78" s="585"/>
      <c r="K78" s="1134"/>
      <c r="L78" s="1138">
        <f>L53/'Revenues (Old)'!L7</f>
        <v>-0.4105263157894737</v>
      </c>
      <c r="M78" s="1134"/>
      <c r="N78" s="1138">
        <f>N53/'Revenues (Old)'!N7</f>
        <v>-0.25806451612903225</v>
      </c>
      <c r="O78" s="917">
        <f>O53/'Revenues (Old)'!O7</f>
        <v>-0.484375</v>
      </c>
      <c r="P78" s="585">
        <f>P53/'Revenues (Old)'!P7</f>
        <v>-0.2</v>
      </c>
      <c r="Q78" s="643">
        <f>Q53/'Revenues (Old)'!Q7</f>
        <v>-0.43478260869565216</v>
      </c>
      <c r="R78" s="643">
        <f>R53/'Revenues (Old)'!R7</f>
        <v>-1</v>
      </c>
      <c r="S78" s="335"/>
      <c r="T78" s="318"/>
    </row>
    <row r="79" spans="1:20" ht="12">
      <c r="A79" s="320"/>
      <c r="B79" s="229"/>
      <c r="C79" s="229" t="s">
        <v>50</v>
      </c>
      <c r="D79" s="918">
        <f>D54/'Revenues (Old)'!D8</f>
        <v>0.4026888604353393</v>
      </c>
      <c r="E79" s="862">
        <f>E54/'Revenues (Old)'!E8</f>
        <v>0.41582336706531736</v>
      </c>
      <c r="F79" s="645">
        <f>F54/'Revenues (Old)'!F8</f>
        <v>0.40655105973025046</v>
      </c>
      <c r="G79" s="645">
        <f>G54/'Revenues (Old)'!G8</f>
        <v>0.3843843843843844</v>
      </c>
      <c r="H79" s="1033"/>
      <c r="I79" s="964"/>
      <c r="J79" s="610"/>
      <c r="K79" s="1135"/>
      <c r="L79" s="1139">
        <f>L54/'Revenues (Old)'!L8</f>
        <v>0.3808239333006376</v>
      </c>
      <c r="M79" s="1135"/>
      <c r="N79" s="1139">
        <f>N54/'Revenues (Old)'!N8</f>
        <v>0.3760932944606414</v>
      </c>
      <c r="O79" s="918">
        <f>O54/'Revenues (Old)'!O8</f>
        <v>0.3824204657264677</v>
      </c>
      <c r="P79" s="610">
        <f>P54/'Revenues (Old)'!P8</f>
        <v>0.38984674329501917</v>
      </c>
      <c r="Q79" s="645">
        <f>Q54/'Revenues (Old)'!Q8</f>
        <v>0.3818359375</v>
      </c>
      <c r="R79" s="645">
        <f>R54/'Revenues (Old)'!R8</f>
        <v>0.3751274209989806</v>
      </c>
      <c r="S79" s="227"/>
      <c r="T79" s="320"/>
    </row>
    <row r="80" spans="1:20" ht="12">
      <c r="A80" s="318"/>
      <c r="B80" s="324"/>
      <c r="C80" s="324"/>
      <c r="D80" s="924"/>
      <c r="E80" s="842"/>
      <c r="F80" s="646"/>
      <c r="G80" s="646"/>
      <c r="H80" s="1034"/>
      <c r="I80" s="963"/>
      <c r="J80" s="648"/>
      <c r="K80" s="1136"/>
      <c r="L80" s="1140"/>
      <c r="M80" s="1136"/>
      <c r="N80" s="1140"/>
      <c r="O80" s="924"/>
      <c r="P80" s="648"/>
      <c r="Q80" s="646"/>
      <c r="R80" s="646"/>
      <c r="S80" s="338"/>
      <c r="T80" s="318"/>
    </row>
    <row r="81" spans="1:20" ht="12">
      <c r="A81" s="318"/>
      <c r="B81" s="324"/>
      <c r="C81" s="334" t="s">
        <v>51</v>
      </c>
      <c r="D81" s="917">
        <f>D56/'Revenues (Old)'!D10</f>
        <v>0.28067796610169493</v>
      </c>
      <c r="E81" s="845">
        <f>E56/'Revenues (Old)'!E10</f>
        <v>0.2805247225025227</v>
      </c>
      <c r="F81" s="643">
        <f>F56/'Revenues (Old)'!F10</f>
        <v>0.2919191919191919</v>
      </c>
      <c r="G81" s="643">
        <f>G56/'Revenues (Old)'!G10</f>
        <v>0.2693498452012384</v>
      </c>
      <c r="H81" s="1032"/>
      <c r="I81" s="962"/>
      <c r="J81" s="585"/>
      <c r="K81" s="1134"/>
      <c r="L81" s="1138">
        <f>L56/'Revenues (Old)'!L10</f>
        <v>0.2515262515262515</v>
      </c>
      <c r="M81" s="1134"/>
      <c r="N81" s="1138">
        <f>N56/'Revenues (Old)'!N10</f>
        <v>0.2400398406374502</v>
      </c>
      <c r="O81" s="917">
        <f>O56/'Revenues (Old)'!O10</f>
        <v>0.25525719831769655</v>
      </c>
      <c r="P81" s="585">
        <f>P56/'Revenues (Old)'!P10</f>
        <v>0.26031434184675833</v>
      </c>
      <c r="Q81" s="643">
        <f>Q56/'Revenues (Old)'!Q10</f>
        <v>0.2687140115163148</v>
      </c>
      <c r="R81" s="643">
        <f>R56/'Revenues (Old)'!R10</f>
        <v>0.23666343355965083</v>
      </c>
      <c r="S81" s="335"/>
      <c r="T81" s="318"/>
    </row>
    <row r="82" spans="1:20" ht="12">
      <c r="A82" s="318"/>
      <c r="B82" s="324"/>
      <c r="C82" s="334" t="s">
        <v>52</v>
      </c>
      <c r="D82" s="917">
        <f>D57/'Revenues (Old)'!D11</f>
        <v>0.33553719008264465</v>
      </c>
      <c r="E82" s="845">
        <f>E57/'Revenues (Old)'!E11</f>
        <v>0.3275563258232236</v>
      </c>
      <c r="F82" s="643">
        <f>F57/'Revenues (Old)'!F11</f>
        <v>0.326158940397351</v>
      </c>
      <c r="G82" s="643">
        <f>G57/'Revenues (Old)'!G11</f>
        <v>0.35173501577287064</v>
      </c>
      <c r="H82" s="1032"/>
      <c r="I82" s="962"/>
      <c r="J82" s="585"/>
      <c r="K82" s="1134"/>
      <c r="L82" s="1138">
        <f>L57/'Revenues (Old)'!L11</f>
        <v>0.31874749096748295</v>
      </c>
      <c r="M82" s="1134"/>
      <c r="N82" s="1138">
        <f>N57/'Revenues (Old)'!N11</f>
        <v>0.3125</v>
      </c>
      <c r="O82" s="917">
        <f>O57/'Revenues (Old)'!O11</f>
        <v>0.3208355650776647</v>
      </c>
      <c r="P82" s="585">
        <f>P57/'Revenues (Old)'!P11</f>
        <v>0.31893687707641194</v>
      </c>
      <c r="Q82" s="643">
        <f>Q57/'Revenues (Old)'!Q11</f>
        <v>0.33438985736925514</v>
      </c>
      <c r="R82" s="643">
        <f>R57/'Revenues (Old)'!R11</f>
        <v>0.30914826498422715</v>
      </c>
      <c r="S82" s="335"/>
      <c r="T82" s="318"/>
    </row>
    <row r="83" spans="1:20" ht="12">
      <c r="A83" s="318"/>
      <c r="B83" s="324"/>
      <c r="C83" s="334" t="s">
        <v>438</v>
      </c>
      <c r="D83" s="917">
        <f>D58/'Revenues (Old)'!D12</f>
        <v>0.07212885154061624</v>
      </c>
      <c r="E83" s="845">
        <f>E58/'Revenues (Old)'!E12</f>
        <v>0.07142857142857142</v>
      </c>
      <c r="F83" s="643">
        <f>F58/'Revenues (Old)'!F12</f>
        <v>0.08368200836820083</v>
      </c>
      <c r="G83" s="643">
        <f>G58/'Revenues (Old)'!G12</f>
        <v>0.06118143459915612</v>
      </c>
      <c r="H83" s="1032"/>
      <c r="I83" s="962"/>
      <c r="J83" s="585"/>
      <c r="K83" s="1134"/>
      <c r="L83" s="1138">
        <f>L58/'Revenues (Old)'!L12</f>
        <v>0.02956604673342871</v>
      </c>
      <c r="M83" s="1134"/>
      <c r="N83" s="1138">
        <f>N58/'Revenues (Old)'!N12</f>
        <v>0.06890130353817504</v>
      </c>
      <c r="O83" s="917">
        <f>O58/'Revenues (Old)'!O12</f>
        <v>0.016025641025641024</v>
      </c>
      <c r="P83" s="585">
        <f>P58/'Revenues (Old)'!P12</f>
        <v>0.06365503080082136</v>
      </c>
      <c r="Q83" s="643">
        <f>Q58/'Revenues (Old)'!Q12</f>
        <v>0.01694915254237288</v>
      </c>
      <c r="R83" s="643">
        <f>R58/'Revenues (Old)'!R12</f>
        <v>-0.027675276752767528</v>
      </c>
      <c r="S83" s="335"/>
      <c r="T83" s="318"/>
    </row>
    <row r="84" spans="1:20" ht="12">
      <c r="A84" s="318"/>
      <c r="B84" s="324"/>
      <c r="C84" s="334" t="s">
        <v>53</v>
      </c>
      <c r="D84" s="584">
        <f>D59/'Revenues (Old)'!D13</f>
        <v>0.4929210134128167</v>
      </c>
      <c r="E84" s="845">
        <f>E59/'Revenues (Old)'!E13</f>
        <v>0.4929270946681175</v>
      </c>
      <c r="F84" s="643">
        <f>F59/'Revenues (Old)'!F13</f>
        <v>0.48172757475083056</v>
      </c>
      <c r="G84" s="643">
        <f>G59/'Revenues (Old)'!G13</f>
        <v>0.5046403712296984</v>
      </c>
      <c r="H84" s="1032"/>
      <c r="I84" s="962"/>
      <c r="J84" s="585"/>
      <c r="K84" s="1134"/>
      <c r="L84" s="1138">
        <f>L59/'Revenues (Old)'!L13</f>
        <v>0.5174906042208731</v>
      </c>
      <c r="M84" s="1134"/>
      <c r="N84" s="1138">
        <f>N59/'Revenues (Old)'!N13</f>
        <v>0.5320886814469078</v>
      </c>
      <c r="O84" s="584">
        <f>O59/'Revenues (Old)'!O13</f>
        <v>0.5126825518831668</v>
      </c>
      <c r="P84" s="585">
        <f>P59/'Revenues (Old)'!P13</f>
        <v>0.5201421800947867</v>
      </c>
      <c r="Q84" s="643">
        <f>Q59/'Revenues (Old)'!Q13</f>
        <v>0.5110336817653891</v>
      </c>
      <c r="R84" s="643">
        <f>R59/'Revenues (Old)'!R13</f>
        <v>0.5072463768115942</v>
      </c>
      <c r="S84" s="335"/>
      <c r="T84" s="318"/>
    </row>
    <row r="85" spans="1:20" ht="12">
      <c r="A85" s="320"/>
      <c r="B85" s="229"/>
      <c r="C85" s="229" t="s">
        <v>439</v>
      </c>
      <c r="D85" s="609">
        <f>D64/'Revenues (Old)'!D18</f>
        <v>0.4148477886272257</v>
      </c>
      <c r="E85" s="862">
        <f>E64/'Revenues (Old)'!E18</f>
        <v>0.4136305186455208</v>
      </c>
      <c r="F85" s="645">
        <f>F64/'Revenues (Old)'!F18</f>
        <v>0.41470713980333473</v>
      </c>
      <c r="G85" s="645">
        <f>G64/'Revenues (Old)'!G18</f>
        <v>0.4162303664921466</v>
      </c>
      <c r="H85" s="1033"/>
      <c r="I85" s="964"/>
      <c r="J85" s="610"/>
      <c r="K85" s="1135"/>
      <c r="L85" s="1139">
        <f>L64/'Revenues (Old)'!L18</f>
        <v>0.3903652726310217</v>
      </c>
      <c r="M85" s="1135"/>
      <c r="N85" s="1139">
        <f>N64/'Revenues (Old)'!N18</f>
        <v>0.3997445721583653</v>
      </c>
      <c r="O85" s="609">
        <f>O64/'Revenues (Old)'!O18</f>
        <v>0.38726042841037206</v>
      </c>
      <c r="P85" s="610">
        <f>P64/'Revenues (Old)'!P18</f>
        <v>0.4074235807860262</v>
      </c>
      <c r="Q85" s="645">
        <f>Q64/'Revenues (Old)'!Q18</f>
        <v>0.3915587129126619</v>
      </c>
      <c r="R85" s="645">
        <f>R64/'Revenues (Old)'!R18</f>
        <v>0.3638624119353502</v>
      </c>
      <c r="S85" s="367"/>
      <c r="T85" s="320"/>
    </row>
    <row r="86" spans="1:20" ht="12">
      <c r="A86" s="318"/>
      <c r="B86" s="324"/>
      <c r="C86" s="324"/>
      <c r="D86" s="649"/>
      <c r="E86" s="860"/>
      <c r="F86" s="644"/>
      <c r="G86" s="644"/>
      <c r="H86" s="1032"/>
      <c r="I86" s="1029"/>
      <c r="J86" s="610"/>
      <c r="K86" s="1134"/>
      <c r="L86" s="1142"/>
      <c r="M86" s="1134"/>
      <c r="N86" s="1142"/>
      <c r="O86" s="649"/>
      <c r="P86" s="648"/>
      <c r="Q86" s="644"/>
      <c r="R86" s="644"/>
      <c r="S86" s="335"/>
      <c r="T86" s="318"/>
    </row>
    <row r="87" spans="1:20" ht="12">
      <c r="A87" s="320"/>
      <c r="B87" s="229"/>
      <c r="C87" s="229" t="s">
        <v>54</v>
      </c>
      <c r="D87" s="921">
        <f>D66/'Revenues (Old)'!D20</f>
        <v>-0.45454545454545453</v>
      </c>
      <c r="E87" s="920">
        <f>E66/'Revenues (Old)'!E20</f>
        <v>-0.5625</v>
      </c>
      <c r="F87" s="647">
        <f>F66/'Revenues (Old)'!F20</f>
        <v>-0.25</v>
      </c>
      <c r="G87" s="647">
        <f>G66/'Revenues (Old)'!G20</f>
        <v>-0.5769230769230769</v>
      </c>
      <c r="H87" s="1033"/>
      <c r="I87" s="963"/>
      <c r="J87" s="591"/>
      <c r="K87" s="1135"/>
      <c r="L87" s="1140">
        <f>L66/'Revenues (Old)'!L20</f>
        <v>-0.3356643356643357</v>
      </c>
      <c r="M87" s="1135"/>
      <c r="N87" s="1140">
        <f>N66/'Revenues (Old)'!N20</f>
        <v>-0.5757575757575758</v>
      </c>
      <c r="O87" s="921">
        <f>O66/'Revenues (Old)'!O20</f>
        <v>-0.2636363636363636</v>
      </c>
      <c r="P87" s="591">
        <f>P66/'Revenues (Old)'!P20</f>
        <v>-0.3235294117647059</v>
      </c>
      <c r="Q87" s="647">
        <f>Q66/'Revenues (Old)'!Q20</f>
        <v>-0.16666666666666666</v>
      </c>
      <c r="R87" s="647">
        <f>R66/'Revenues (Old)'!R20</f>
        <v>-0.3</v>
      </c>
      <c r="S87" s="227"/>
      <c r="T87" s="320"/>
    </row>
    <row r="88" spans="1:20" ht="12">
      <c r="A88" s="320"/>
      <c r="B88" s="229"/>
      <c r="C88" s="368"/>
      <c r="D88" s="649"/>
      <c r="E88" s="860"/>
      <c r="F88" s="644"/>
      <c r="G88" s="644"/>
      <c r="H88" s="1032"/>
      <c r="I88" s="1029"/>
      <c r="J88" s="610"/>
      <c r="K88" s="1134"/>
      <c r="L88" s="1142"/>
      <c r="M88" s="1134"/>
      <c r="N88" s="1142"/>
      <c r="O88" s="649"/>
      <c r="P88" s="648"/>
      <c r="Q88" s="644"/>
      <c r="R88" s="644"/>
      <c r="S88" s="335"/>
      <c r="T88" s="320"/>
    </row>
    <row r="89" spans="1:20" ht="12">
      <c r="A89" s="320"/>
      <c r="B89" s="229"/>
      <c r="C89" s="229" t="s">
        <v>451</v>
      </c>
      <c r="D89" s="921">
        <f>D68/'Revenues (Old)'!D24</f>
        <v>0.4113298031771406</v>
      </c>
      <c r="E89" s="920">
        <f>E68/'Revenues (Old)'!E24</f>
        <v>0.41681468324452337</v>
      </c>
      <c r="F89" s="647">
        <f>F68/'Revenues (Old)'!F24</f>
        <v>0.41323792486583183</v>
      </c>
      <c r="G89" s="647">
        <f>G68/'Revenues (Old)'!G24</f>
        <v>0.4037229173024107</v>
      </c>
      <c r="H89" s="1033"/>
      <c r="I89" s="963"/>
      <c r="J89" s="591"/>
      <c r="K89" s="1135"/>
      <c r="L89" s="1140">
        <f>L68/'Revenues (Old)'!L24</f>
        <v>0.3843363683470279</v>
      </c>
      <c r="M89" s="1135"/>
      <c r="N89" s="1140">
        <f>N68/'Revenues (Old)'!N24</f>
        <v>0.38771877781073866</v>
      </c>
      <c r="O89" s="921">
        <f>O68/'Revenues (Old)'!O24</f>
        <v>0.38321167883211676</v>
      </c>
      <c r="P89" s="591">
        <f>P68/'Revenues (Old)'!P24</f>
        <v>0.3989792854998499</v>
      </c>
      <c r="Q89" s="647">
        <f>Q68/'Revenues (Old)'!Q24</f>
        <v>0.38756962767516856</v>
      </c>
      <c r="R89" s="647">
        <f>R68/'Revenues (Old)'!R24</f>
        <v>0.36336866902237924</v>
      </c>
      <c r="S89" s="227"/>
      <c r="T89" s="320"/>
    </row>
    <row r="90" spans="1:20" ht="12">
      <c r="A90" s="320"/>
      <c r="B90" s="229"/>
      <c r="C90" s="229"/>
      <c r="D90" s="369"/>
      <c r="E90" s="345"/>
      <c r="F90" s="335"/>
      <c r="G90" s="335"/>
      <c r="H90" s="369"/>
      <c r="I90" s="240"/>
      <c r="J90" s="241"/>
      <c r="K90" s="335"/>
      <c r="L90" s="335"/>
      <c r="M90" s="335"/>
      <c r="N90" s="335"/>
      <c r="O90" s="369"/>
      <c r="P90" s="345"/>
      <c r="Q90" s="335"/>
      <c r="R90" s="335"/>
      <c r="S90" s="335"/>
      <c r="T90" s="320"/>
    </row>
    <row r="91" spans="1:20" ht="9" customHeight="1">
      <c r="A91" s="318"/>
      <c r="B91" s="318"/>
      <c r="C91" s="318"/>
      <c r="D91" s="318"/>
      <c r="E91" s="318"/>
      <c r="F91" s="318"/>
      <c r="G91" s="318"/>
      <c r="H91" s="318"/>
      <c r="I91" s="250"/>
      <c r="J91" s="250"/>
      <c r="K91" s="318"/>
      <c r="L91" s="318"/>
      <c r="M91" s="318"/>
      <c r="N91" s="318"/>
      <c r="O91" s="318"/>
      <c r="P91" s="318"/>
      <c r="Q91" s="318"/>
      <c r="R91" s="318"/>
      <c r="S91" s="318"/>
      <c r="T91" s="318"/>
    </row>
  </sheetData>
  <sheetProtection password="8355" sheet="1"/>
  <printOptions horizontalCentered="1"/>
  <pageMargins left="0.75" right="0.75" top="1" bottom="1" header="0.5" footer="0.5"/>
  <pageSetup fitToHeight="1" fitToWidth="1" horizontalDpi="600" verticalDpi="600" orientation="portrait" paperSize="9" scale="59" r:id="rId1"/>
  <headerFooter alignWithMargins="0">
    <oddFooter>&amp;L&amp;8KPN Investor Relations&amp;C&amp;8&amp;A&amp;R&amp;8Q3 2010</oddFooter>
  </headerFooter>
  <rowBreaks count="1" manualBreakCount="1">
    <brk id="4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F88"/>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251" customWidth="1"/>
    <col min="2" max="2" width="1.8515625" style="251" customWidth="1"/>
    <col min="3" max="3" width="48.421875" style="251" customWidth="1"/>
    <col min="4" max="7" width="8.7109375" style="251" customWidth="1"/>
    <col min="8" max="8" width="1.7109375" style="300" customWidth="1"/>
    <col min="9" max="9" width="7.28125" style="316" customWidth="1"/>
    <col min="10" max="10" width="8.7109375" style="317" customWidth="1"/>
    <col min="11" max="11" width="1.7109375" style="300" customWidth="1"/>
    <col min="12" max="12" width="7.28125" style="251" customWidth="1"/>
    <col min="13" max="13" width="1.7109375" style="251" customWidth="1"/>
    <col min="14" max="14" width="7.28125" style="300" customWidth="1"/>
    <col min="15" max="18" width="8.7109375" style="251" customWidth="1"/>
    <col min="19" max="19" width="1.7109375" style="251" customWidth="1"/>
    <col min="20" max="20" width="1.28515625" style="251" customWidth="1"/>
    <col min="21" max="16384" width="9.140625" style="251" customWidth="1"/>
  </cols>
  <sheetData>
    <row r="1" spans="1:20" ht="9" customHeight="1">
      <c r="A1" s="249" t="s">
        <v>341</v>
      </c>
      <c r="B1" s="249"/>
      <c r="C1" s="249"/>
      <c r="D1" s="249"/>
      <c r="E1" s="249"/>
      <c r="F1" s="249"/>
      <c r="G1" s="249"/>
      <c r="H1" s="249"/>
      <c r="I1" s="250"/>
      <c r="J1" s="250"/>
      <c r="K1" s="249"/>
      <c r="L1" s="249"/>
      <c r="M1" s="249"/>
      <c r="N1" s="249"/>
      <c r="O1" s="249"/>
      <c r="P1" s="249"/>
      <c r="Q1" s="249"/>
      <c r="R1" s="249"/>
      <c r="S1" s="249"/>
      <c r="T1" s="249"/>
    </row>
    <row r="2" spans="1:20" ht="12">
      <c r="A2" s="252"/>
      <c r="B2" s="253"/>
      <c r="C2" s="254" t="s">
        <v>0</v>
      </c>
      <c r="D2" s="255" t="s">
        <v>489</v>
      </c>
      <c r="E2" s="256" t="s">
        <v>490</v>
      </c>
      <c r="F2" s="257" t="s">
        <v>474</v>
      </c>
      <c r="G2" s="257" t="s">
        <v>360</v>
      </c>
      <c r="H2" s="961"/>
      <c r="I2" s="259" t="s">
        <v>475</v>
      </c>
      <c r="J2" s="260" t="s">
        <v>475</v>
      </c>
      <c r="K2" s="540"/>
      <c r="L2" s="257">
        <v>2009</v>
      </c>
      <c r="M2" s="258"/>
      <c r="N2" s="257" t="s">
        <v>343</v>
      </c>
      <c r="O2" s="255" t="s">
        <v>492</v>
      </c>
      <c r="P2" s="256" t="s">
        <v>331</v>
      </c>
      <c r="Q2" s="257" t="s">
        <v>327</v>
      </c>
      <c r="R2" s="257" t="s">
        <v>137</v>
      </c>
      <c r="S2" s="258"/>
      <c r="T2" s="252"/>
    </row>
    <row r="3" spans="1:20" ht="12">
      <c r="A3" s="249"/>
      <c r="B3" s="261"/>
      <c r="C3" s="234" t="s">
        <v>1</v>
      </c>
      <c r="D3" s="255"/>
      <c r="E3" s="256"/>
      <c r="F3" s="262"/>
      <c r="G3" s="262"/>
      <c r="H3" s="267"/>
      <c r="I3" s="259" t="s">
        <v>476</v>
      </c>
      <c r="J3" s="263" t="s">
        <v>491</v>
      </c>
      <c r="K3" s="262"/>
      <c r="L3" s="257"/>
      <c r="M3" s="237"/>
      <c r="N3" s="257"/>
      <c r="O3" s="255"/>
      <c r="P3" s="256"/>
      <c r="Q3" s="262"/>
      <c r="R3" s="262"/>
      <c r="S3" s="237"/>
      <c r="T3" s="249"/>
    </row>
    <row r="4" spans="1:20" ht="12">
      <c r="A4" s="264"/>
      <c r="B4" s="265"/>
      <c r="C4" s="266"/>
      <c r="D4" s="267"/>
      <c r="E4" s="268"/>
      <c r="F4" s="262"/>
      <c r="G4" s="262"/>
      <c r="H4" s="267"/>
      <c r="I4" s="269"/>
      <c r="J4" s="270"/>
      <c r="K4" s="262"/>
      <c r="L4" s="262"/>
      <c r="M4" s="237"/>
      <c r="N4" s="262"/>
      <c r="O4" s="267"/>
      <c r="P4" s="268"/>
      <c r="Q4" s="262"/>
      <c r="R4" s="262"/>
      <c r="S4" s="237"/>
      <c r="T4" s="264"/>
    </row>
    <row r="5" spans="1:20" ht="12">
      <c r="A5" s="249"/>
      <c r="B5" s="271"/>
      <c r="C5" s="262" t="s">
        <v>2</v>
      </c>
      <c r="D5" s="580">
        <f>E5+F5+G5</f>
        <v>9954</v>
      </c>
      <c r="E5" s="581">
        <v>3335</v>
      </c>
      <c r="F5" s="582">
        <v>3348</v>
      </c>
      <c r="G5" s="582">
        <v>3271</v>
      </c>
      <c r="H5" s="969"/>
      <c r="I5" s="962">
        <f>D5/O5-1</f>
        <v>-0.014748094625358754</v>
      </c>
      <c r="J5" s="585">
        <f>E5/P5-1</f>
        <v>0.00846688841850618</v>
      </c>
      <c r="K5" s="974"/>
      <c r="L5" s="981">
        <f>N5+O5</f>
        <v>13451</v>
      </c>
      <c r="M5" s="1267"/>
      <c r="N5" s="981">
        <v>3348</v>
      </c>
      <c r="O5" s="580">
        <f>P5+Q5+R5</f>
        <v>10103</v>
      </c>
      <c r="P5" s="581">
        <f>Revenues!P74</f>
        <v>3307</v>
      </c>
      <c r="Q5" s="582">
        <f>Revenues!Q74</f>
        <v>3408</v>
      </c>
      <c r="R5" s="582">
        <f>Revenues!R74</f>
        <v>3388</v>
      </c>
      <c r="S5" s="239"/>
      <c r="T5" s="249"/>
    </row>
    <row r="6" spans="1:20" ht="12">
      <c r="A6" s="249"/>
      <c r="B6" s="271"/>
      <c r="C6" s="272" t="s">
        <v>3</v>
      </c>
      <c r="D6" s="580">
        <f aca="true" t="shared" si="0" ref="D6:D36">E6+F6+G6</f>
        <v>55</v>
      </c>
      <c r="E6" s="581">
        <v>43</v>
      </c>
      <c r="F6" s="582">
        <v>6</v>
      </c>
      <c r="G6" s="582">
        <v>6</v>
      </c>
      <c r="H6" s="969"/>
      <c r="I6" s="962">
        <f aca="true" t="shared" si="1" ref="I6:I36">D6/O6-1</f>
        <v>0.5714285714285714</v>
      </c>
      <c r="J6" s="585">
        <f aca="true" t="shared" si="2" ref="J6:J33">E6/P6-1</f>
        <v>0.7916666666666667</v>
      </c>
      <c r="K6" s="974"/>
      <c r="L6" s="981">
        <f aca="true" t="shared" si="3" ref="L6:L36">N6+O6</f>
        <v>58</v>
      </c>
      <c r="M6" s="1267"/>
      <c r="N6" s="981">
        <v>23</v>
      </c>
      <c r="O6" s="580">
        <f aca="true" t="shared" si="4" ref="O6:O36">P6+Q6+R6</f>
        <v>35</v>
      </c>
      <c r="P6" s="581">
        <f>Revenues!P26-Revenues!P74</f>
        <v>24</v>
      </c>
      <c r="Q6" s="582">
        <f>Revenues!Q26-Revenues!Q74</f>
        <v>3</v>
      </c>
      <c r="R6" s="582">
        <f>Revenues!R26-Revenues!R74</f>
        <v>8</v>
      </c>
      <c r="S6" s="239"/>
      <c r="T6" s="249"/>
    </row>
    <row r="7" spans="1:20" s="273" customFormat="1" ht="12">
      <c r="A7" s="252"/>
      <c r="B7" s="222"/>
      <c r="C7" s="222" t="s">
        <v>4</v>
      </c>
      <c r="D7" s="586">
        <f t="shared" si="0"/>
        <v>10009</v>
      </c>
      <c r="E7" s="587">
        <f>E5+E6</f>
        <v>3378</v>
      </c>
      <c r="F7" s="588">
        <f>F5+F6</f>
        <v>3354</v>
      </c>
      <c r="G7" s="588">
        <f>G5+G6</f>
        <v>3277</v>
      </c>
      <c r="H7" s="970"/>
      <c r="I7" s="963">
        <f t="shared" si="1"/>
        <v>-0.012724403235352177</v>
      </c>
      <c r="J7" s="591">
        <f t="shared" si="2"/>
        <v>0.014109876913839692</v>
      </c>
      <c r="K7" s="975"/>
      <c r="L7" s="982">
        <f t="shared" si="3"/>
        <v>13509</v>
      </c>
      <c r="M7" s="1268"/>
      <c r="N7" s="982">
        <f>N5+N6</f>
        <v>3371</v>
      </c>
      <c r="O7" s="586">
        <f t="shared" si="4"/>
        <v>10138</v>
      </c>
      <c r="P7" s="592">
        <f>P5+P6</f>
        <v>3331</v>
      </c>
      <c r="Q7" s="593">
        <f>Q5+Q6</f>
        <v>3411</v>
      </c>
      <c r="R7" s="593">
        <f>R5+R6</f>
        <v>3396</v>
      </c>
      <c r="S7" s="216"/>
      <c r="T7" s="252"/>
    </row>
    <row r="8" spans="1:20" ht="12">
      <c r="A8" s="249"/>
      <c r="B8" s="262"/>
      <c r="C8" s="262"/>
      <c r="D8" s="580"/>
      <c r="E8" s="594"/>
      <c r="F8" s="582"/>
      <c r="G8" s="582"/>
      <c r="H8" s="969"/>
      <c r="I8" s="962"/>
      <c r="J8" s="585"/>
      <c r="K8" s="974"/>
      <c r="L8" s="981"/>
      <c r="M8" s="1267"/>
      <c r="N8" s="981"/>
      <c r="O8" s="580"/>
      <c r="P8" s="581"/>
      <c r="Q8" s="582"/>
      <c r="R8" s="582"/>
      <c r="S8" s="239"/>
      <c r="T8" s="249"/>
    </row>
    <row r="9" spans="1:32" ht="12">
      <c r="A9" s="249"/>
      <c r="B9" s="271"/>
      <c r="C9" s="272" t="s">
        <v>5</v>
      </c>
      <c r="D9" s="580">
        <f t="shared" si="0"/>
        <v>1470</v>
      </c>
      <c r="E9" s="595">
        <v>471</v>
      </c>
      <c r="F9" s="582">
        <v>493</v>
      </c>
      <c r="G9" s="582">
        <v>506</v>
      </c>
      <c r="H9" s="969"/>
      <c r="I9" s="962">
        <f t="shared" si="1"/>
        <v>-0.07488986784140972</v>
      </c>
      <c r="J9" s="585">
        <f t="shared" si="2"/>
        <v>-0.06175298804780871</v>
      </c>
      <c r="K9" s="974"/>
      <c r="L9" s="981">
        <f t="shared" si="3"/>
        <v>2115</v>
      </c>
      <c r="M9" s="1267"/>
      <c r="N9" s="981">
        <v>526</v>
      </c>
      <c r="O9" s="580">
        <f t="shared" si="4"/>
        <v>1589</v>
      </c>
      <c r="P9" s="581">
        <v>502</v>
      </c>
      <c r="Q9" s="582">
        <v>541</v>
      </c>
      <c r="R9" s="582">
        <v>546</v>
      </c>
      <c r="S9" s="239"/>
      <c r="T9" s="249"/>
      <c r="V9" s="274"/>
      <c r="W9" s="274"/>
      <c r="AF9" s="274"/>
    </row>
    <row r="10" spans="1:32" ht="12">
      <c r="A10" s="249"/>
      <c r="B10" s="271"/>
      <c r="C10" s="272" t="s">
        <v>456</v>
      </c>
      <c r="D10" s="580">
        <f t="shared" si="0"/>
        <v>630</v>
      </c>
      <c r="E10" s="595">
        <v>226</v>
      </c>
      <c r="F10" s="582">
        <v>199</v>
      </c>
      <c r="G10" s="582">
        <v>205</v>
      </c>
      <c r="H10" s="969"/>
      <c r="I10" s="962">
        <f t="shared" si="1"/>
        <v>-0.014084507042253502</v>
      </c>
      <c r="J10" s="585">
        <f t="shared" si="2"/>
        <v>0.09178743961352653</v>
      </c>
      <c r="K10" s="974"/>
      <c r="L10" s="981">
        <f t="shared" si="3"/>
        <v>852</v>
      </c>
      <c r="M10" s="1267"/>
      <c r="N10" s="981">
        <v>213</v>
      </c>
      <c r="O10" s="580">
        <f t="shared" si="4"/>
        <v>639</v>
      </c>
      <c r="P10" s="581">
        <v>207</v>
      </c>
      <c r="Q10" s="582">
        <v>223</v>
      </c>
      <c r="R10" s="582">
        <v>209</v>
      </c>
      <c r="S10" s="239"/>
      <c r="T10" s="249"/>
      <c r="V10" s="274"/>
      <c r="W10" s="274"/>
      <c r="AF10" s="274"/>
    </row>
    <row r="11" spans="1:32" ht="12">
      <c r="A11" s="249"/>
      <c r="B11" s="271"/>
      <c r="C11" s="272" t="s">
        <v>6</v>
      </c>
      <c r="D11" s="580">
        <f t="shared" si="0"/>
        <v>3420</v>
      </c>
      <c r="E11" s="595">
        <v>1160</v>
      </c>
      <c r="F11" s="582">
        <v>1144</v>
      </c>
      <c r="G11" s="582">
        <v>1116</v>
      </c>
      <c r="H11" s="969"/>
      <c r="I11" s="962">
        <f t="shared" si="1"/>
        <v>-0.036619718309859106</v>
      </c>
      <c r="J11" s="585">
        <f t="shared" si="2"/>
        <v>0.020228671943711474</v>
      </c>
      <c r="K11" s="974"/>
      <c r="L11" s="981">
        <f t="shared" si="3"/>
        <v>4686</v>
      </c>
      <c r="M11" s="1267"/>
      <c r="N11" s="981">
        <v>1136</v>
      </c>
      <c r="O11" s="580">
        <f t="shared" si="4"/>
        <v>3550</v>
      </c>
      <c r="P11" s="581">
        <v>1137</v>
      </c>
      <c r="Q11" s="582">
        <v>1182</v>
      </c>
      <c r="R11" s="582">
        <v>1231</v>
      </c>
      <c r="S11" s="239"/>
      <c r="T11" s="249"/>
      <c r="V11" s="274"/>
      <c r="W11" s="274"/>
      <c r="AF11" s="274"/>
    </row>
    <row r="12" spans="1:32" ht="12">
      <c r="A12" s="249"/>
      <c r="B12" s="271"/>
      <c r="C12" s="272" t="s">
        <v>7</v>
      </c>
      <c r="D12" s="580">
        <f t="shared" si="0"/>
        <v>-73</v>
      </c>
      <c r="E12" s="595">
        <v>-24</v>
      </c>
      <c r="F12" s="582">
        <v>-25</v>
      </c>
      <c r="G12" s="582">
        <v>-24</v>
      </c>
      <c r="H12" s="969"/>
      <c r="I12" s="962">
        <f t="shared" si="1"/>
        <v>0.04285714285714293</v>
      </c>
      <c r="J12" s="585">
        <f t="shared" si="2"/>
        <v>0.1428571428571428</v>
      </c>
      <c r="K12" s="974"/>
      <c r="L12" s="981">
        <f t="shared" si="3"/>
        <v>-98</v>
      </c>
      <c r="M12" s="1267"/>
      <c r="N12" s="981">
        <v>-28</v>
      </c>
      <c r="O12" s="580">
        <f t="shared" si="4"/>
        <v>-70</v>
      </c>
      <c r="P12" s="581">
        <v>-21</v>
      </c>
      <c r="Q12" s="582">
        <v>-28</v>
      </c>
      <c r="R12" s="582">
        <v>-21</v>
      </c>
      <c r="S12" s="239"/>
      <c r="T12" s="249"/>
      <c r="V12" s="274"/>
      <c r="W12" s="274"/>
      <c r="AF12" s="274"/>
    </row>
    <row r="13" spans="1:32" ht="12">
      <c r="A13" s="249"/>
      <c r="B13" s="271"/>
      <c r="C13" s="272" t="s">
        <v>8</v>
      </c>
      <c r="D13" s="580">
        <f t="shared" si="0"/>
        <v>445</v>
      </c>
      <c r="E13" s="595">
        <v>137</v>
      </c>
      <c r="F13" s="582">
        <v>157</v>
      </c>
      <c r="G13" s="582">
        <v>151</v>
      </c>
      <c r="H13" s="969"/>
      <c r="I13" s="962">
        <f t="shared" si="1"/>
        <v>-0.1834862385321101</v>
      </c>
      <c r="J13" s="585">
        <f t="shared" si="2"/>
        <v>-0.22598870056497178</v>
      </c>
      <c r="K13" s="974"/>
      <c r="L13" s="981">
        <f t="shared" si="3"/>
        <v>762</v>
      </c>
      <c r="M13" s="1267"/>
      <c r="N13" s="981">
        <v>217</v>
      </c>
      <c r="O13" s="580">
        <f t="shared" si="4"/>
        <v>545</v>
      </c>
      <c r="P13" s="581">
        <v>177</v>
      </c>
      <c r="Q13" s="582">
        <v>171</v>
      </c>
      <c r="R13" s="582">
        <v>197</v>
      </c>
      <c r="S13" s="239"/>
      <c r="T13" s="249"/>
      <c r="V13" s="274"/>
      <c r="W13" s="274"/>
      <c r="AF13" s="274"/>
    </row>
    <row r="14" spans="1:32" ht="14.25">
      <c r="A14" s="249"/>
      <c r="B14" s="271"/>
      <c r="C14" s="272" t="s">
        <v>498</v>
      </c>
      <c r="D14" s="580">
        <f t="shared" si="0"/>
        <v>1052</v>
      </c>
      <c r="E14" s="595">
        <v>353</v>
      </c>
      <c r="F14" s="582">
        <v>351</v>
      </c>
      <c r="G14" s="582">
        <v>348</v>
      </c>
      <c r="H14" s="969"/>
      <c r="I14" s="962">
        <f t="shared" si="1"/>
        <v>-0.0985432733504713</v>
      </c>
      <c r="J14" s="585">
        <f t="shared" si="2"/>
        <v>-0.08072916666666663</v>
      </c>
      <c r="K14" s="974"/>
      <c r="L14" s="981">
        <f t="shared" si="3"/>
        <v>1550</v>
      </c>
      <c r="M14" s="1267"/>
      <c r="N14" s="981">
        <v>383</v>
      </c>
      <c r="O14" s="580">
        <f t="shared" si="4"/>
        <v>1167</v>
      </c>
      <c r="P14" s="581">
        <v>384</v>
      </c>
      <c r="Q14" s="582">
        <v>391</v>
      </c>
      <c r="R14" s="582">
        <v>392</v>
      </c>
      <c r="S14" s="239"/>
      <c r="T14" s="249"/>
      <c r="V14" s="274"/>
      <c r="W14" s="274"/>
      <c r="AF14" s="274"/>
    </row>
    <row r="15" spans="1:32" ht="14.25">
      <c r="A15" s="249"/>
      <c r="B15" s="271"/>
      <c r="C15" s="272" t="s">
        <v>499</v>
      </c>
      <c r="D15" s="580">
        <f t="shared" si="0"/>
        <v>586</v>
      </c>
      <c r="E15" s="595">
        <v>208</v>
      </c>
      <c r="F15" s="582">
        <v>196</v>
      </c>
      <c r="G15" s="582">
        <v>182</v>
      </c>
      <c r="H15" s="969"/>
      <c r="I15" s="962">
        <f t="shared" si="1"/>
        <v>-0.010135135135135087</v>
      </c>
      <c r="J15" s="585">
        <f t="shared" si="2"/>
        <v>0.07772020725388606</v>
      </c>
      <c r="K15" s="974"/>
      <c r="L15" s="981">
        <f t="shared" si="3"/>
        <v>792</v>
      </c>
      <c r="M15" s="1267"/>
      <c r="N15" s="981">
        <v>200</v>
      </c>
      <c r="O15" s="580">
        <f t="shared" si="4"/>
        <v>592</v>
      </c>
      <c r="P15" s="581">
        <v>193</v>
      </c>
      <c r="Q15" s="582">
        <v>189</v>
      </c>
      <c r="R15" s="582">
        <v>210</v>
      </c>
      <c r="S15" s="239"/>
      <c r="T15" s="249"/>
      <c r="V15" s="274"/>
      <c r="W15" s="274"/>
      <c r="AF15" s="274"/>
    </row>
    <row r="16" spans="1:32" s="273" customFormat="1" ht="12">
      <c r="A16" s="252"/>
      <c r="B16" s="222"/>
      <c r="C16" s="222" t="s">
        <v>9</v>
      </c>
      <c r="D16" s="586">
        <f t="shared" si="0"/>
        <v>7530</v>
      </c>
      <c r="E16" s="587">
        <f>E9+E10+E11+E12+E13+E14+E15</f>
        <v>2531</v>
      </c>
      <c r="F16" s="588">
        <f>F9+F10+F11+F12+F13+F14+F15</f>
        <v>2515</v>
      </c>
      <c r="G16" s="588">
        <f>G9+G10+G11+G12+G13+G14+G15</f>
        <v>2484</v>
      </c>
      <c r="H16" s="970"/>
      <c r="I16" s="963">
        <f t="shared" si="1"/>
        <v>-0.0601597603594608</v>
      </c>
      <c r="J16" s="591">
        <f t="shared" si="2"/>
        <v>-0.018611865063978272</v>
      </c>
      <c r="K16" s="975"/>
      <c r="L16" s="982">
        <f t="shared" si="3"/>
        <v>10659</v>
      </c>
      <c r="M16" s="1268"/>
      <c r="N16" s="1131">
        <f>N9+N10+N11+N12+N13+N14+N15</f>
        <v>2647</v>
      </c>
      <c r="O16" s="586">
        <f t="shared" si="4"/>
        <v>8012</v>
      </c>
      <c r="P16" s="587">
        <f>P9+P10+P11+P12+P13+P14+P15</f>
        <v>2579</v>
      </c>
      <c r="Q16" s="589">
        <f>Q9+Q10+Q11+Q12+Q13+Q14+Q15</f>
        <v>2669</v>
      </c>
      <c r="R16" s="589">
        <f>R9+R10+R11+R12+R13+R14+R15</f>
        <v>2764</v>
      </c>
      <c r="S16" s="216"/>
      <c r="T16" s="252"/>
      <c r="V16" s="275"/>
      <c r="W16" s="275"/>
      <c r="AF16" s="275"/>
    </row>
    <row r="17" spans="1:32" ht="12">
      <c r="A17" s="249"/>
      <c r="B17" s="262"/>
      <c r="C17" s="262"/>
      <c r="D17" s="580"/>
      <c r="E17" s="596"/>
      <c r="F17" s="582"/>
      <c r="G17" s="582"/>
      <c r="H17" s="969"/>
      <c r="I17" s="962"/>
      <c r="J17" s="585"/>
      <c r="K17" s="974"/>
      <c r="L17" s="981"/>
      <c r="M17" s="1267"/>
      <c r="N17" s="981"/>
      <c r="O17" s="580"/>
      <c r="P17" s="581"/>
      <c r="Q17" s="582"/>
      <c r="R17" s="582"/>
      <c r="S17" s="239"/>
      <c r="T17" s="249"/>
      <c r="AF17" s="274"/>
    </row>
    <row r="18" spans="1:32" s="273" customFormat="1" ht="12">
      <c r="A18" s="252"/>
      <c r="B18" s="222"/>
      <c r="C18" s="222" t="s">
        <v>10</v>
      </c>
      <c r="D18" s="586">
        <f t="shared" si="0"/>
        <v>2479</v>
      </c>
      <c r="E18" s="597">
        <f>E7-E16</f>
        <v>847</v>
      </c>
      <c r="F18" s="588">
        <f>+F7-F16</f>
        <v>839</v>
      </c>
      <c r="G18" s="588">
        <f>+G7-G16</f>
        <v>793</v>
      </c>
      <c r="H18" s="971"/>
      <c r="I18" s="963">
        <f t="shared" si="1"/>
        <v>0.16603951081843848</v>
      </c>
      <c r="J18" s="591">
        <f t="shared" si="2"/>
        <v>0.12632978723404253</v>
      </c>
      <c r="K18" s="1116"/>
      <c r="L18" s="982">
        <f t="shared" si="3"/>
        <v>2850</v>
      </c>
      <c r="M18" s="1268"/>
      <c r="N18" s="982">
        <f>N7-N16</f>
        <v>724</v>
      </c>
      <c r="O18" s="586">
        <f t="shared" si="4"/>
        <v>2126</v>
      </c>
      <c r="P18" s="592">
        <f>P7-P16</f>
        <v>752</v>
      </c>
      <c r="Q18" s="593">
        <f>Q7-Q16</f>
        <v>742</v>
      </c>
      <c r="R18" s="593">
        <f>R7-R16</f>
        <v>632</v>
      </c>
      <c r="S18" s="219"/>
      <c r="T18" s="252"/>
      <c r="AF18" s="275"/>
    </row>
    <row r="19" spans="1:32" ht="12">
      <c r="A19" s="252"/>
      <c r="B19" s="222"/>
      <c r="C19" s="222"/>
      <c r="D19" s="580"/>
      <c r="E19" s="587"/>
      <c r="F19" s="582"/>
      <c r="G19" s="582"/>
      <c r="H19" s="970"/>
      <c r="I19" s="962"/>
      <c r="J19" s="585"/>
      <c r="K19" s="975"/>
      <c r="L19" s="981"/>
      <c r="M19" s="1267"/>
      <c r="N19" s="981"/>
      <c r="O19" s="580"/>
      <c r="P19" s="581"/>
      <c r="Q19" s="582"/>
      <c r="R19" s="582"/>
      <c r="S19" s="216"/>
      <c r="T19" s="252"/>
      <c r="AF19" s="274"/>
    </row>
    <row r="20" spans="1:32" ht="12">
      <c r="A20" s="249"/>
      <c r="B20" s="271"/>
      <c r="C20" s="272" t="s">
        <v>11</v>
      </c>
      <c r="D20" s="580">
        <f t="shared" si="0"/>
        <v>-696</v>
      </c>
      <c r="E20" s="595">
        <v>-310</v>
      </c>
      <c r="F20" s="582">
        <v>-194</v>
      </c>
      <c r="G20" s="582">
        <v>-192</v>
      </c>
      <c r="H20" s="969"/>
      <c r="I20" s="962">
        <f t="shared" si="1"/>
        <v>0.22535211267605626</v>
      </c>
      <c r="J20" s="585">
        <f t="shared" si="2"/>
        <v>0.7127071823204421</v>
      </c>
      <c r="K20" s="974"/>
      <c r="L20" s="981">
        <f t="shared" si="3"/>
        <v>-808</v>
      </c>
      <c r="M20" s="1267"/>
      <c r="N20" s="981">
        <v>-240</v>
      </c>
      <c r="O20" s="580">
        <f t="shared" si="4"/>
        <v>-568</v>
      </c>
      <c r="P20" s="581">
        <v>-181</v>
      </c>
      <c r="Q20" s="582">
        <v>-212</v>
      </c>
      <c r="R20" s="582">
        <v>-175</v>
      </c>
      <c r="S20" s="239"/>
      <c r="T20" s="249"/>
      <c r="AF20" s="274"/>
    </row>
    <row r="21" spans="1:32" ht="12">
      <c r="A21" s="249"/>
      <c r="B21" s="271"/>
      <c r="C21" s="276" t="s">
        <v>12</v>
      </c>
      <c r="D21" s="580">
        <f t="shared" si="0"/>
        <v>-38</v>
      </c>
      <c r="E21" s="595">
        <v>-17</v>
      </c>
      <c r="F21" s="582">
        <v>-11</v>
      </c>
      <c r="G21" s="582">
        <v>-10</v>
      </c>
      <c r="H21" s="969"/>
      <c r="I21" s="962" t="s">
        <v>593</v>
      </c>
      <c r="J21" s="585" t="s">
        <v>594</v>
      </c>
      <c r="K21" s="974"/>
      <c r="L21" s="981">
        <f t="shared" si="3"/>
        <v>-6</v>
      </c>
      <c r="M21" s="1267"/>
      <c r="N21" s="981">
        <v>0</v>
      </c>
      <c r="O21" s="580">
        <f t="shared" si="4"/>
        <v>-6</v>
      </c>
      <c r="P21" s="581">
        <v>-5</v>
      </c>
      <c r="Q21" s="582">
        <v>-2</v>
      </c>
      <c r="R21" s="582">
        <v>1</v>
      </c>
      <c r="S21" s="239"/>
      <c r="T21" s="249"/>
      <c r="AF21" s="274"/>
    </row>
    <row r="22" spans="1:32" ht="12">
      <c r="A22" s="249"/>
      <c r="B22" s="271"/>
      <c r="C22" s="222"/>
      <c r="D22" s="580"/>
      <c r="E22" s="595"/>
      <c r="F22" s="582"/>
      <c r="G22" s="582"/>
      <c r="H22" s="970"/>
      <c r="I22" s="962"/>
      <c r="J22" s="585"/>
      <c r="K22" s="975"/>
      <c r="L22" s="981"/>
      <c r="M22" s="1267"/>
      <c r="N22" s="981"/>
      <c r="O22" s="580"/>
      <c r="P22" s="581"/>
      <c r="Q22" s="582"/>
      <c r="R22" s="582"/>
      <c r="S22" s="216"/>
      <c r="T22" s="249"/>
      <c r="AF22" s="274"/>
    </row>
    <row r="23" spans="1:32" s="273" customFormat="1" ht="12">
      <c r="A23" s="277"/>
      <c r="B23" s="278"/>
      <c r="C23" s="279" t="s">
        <v>13</v>
      </c>
      <c r="D23" s="586">
        <f t="shared" si="0"/>
        <v>1745</v>
      </c>
      <c r="E23" s="597">
        <f>E18+E20+E21</f>
        <v>520</v>
      </c>
      <c r="F23" s="588">
        <f>+F18+F20+F21</f>
        <v>634</v>
      </c>
      <c r="G23" s="588">
        <f>G18+G20+G21</f>
        <v>591</v>
      </c>
      <c r="H23" s="971"/>
      <c r="I23" s="963">
        <f t="shared" si="1"/>
        <v>0.12435567010309279</v>
      </c>
      <c r="J23" s="591">
        <f t="shared" si="2"/>
        <v>-0.08127208480565373</v>
      </c>
      <c r="K23" s="1116"/>
      <c r="L23" s="982">
        <f t="shared" si="3"/>
        <v>2036</v>
      </c>
      <c r="M23" s="1268"/>
      <c r="N23" s="982">
        <f>N18+N20+N21</f>
        <v>484</v>
      </c>
      <c r="O23" s="586">
        <f t="shared" si="4"/>
        <v>1552</v>
      </c>
      <c r="P23" s="592">
        <f>P18+P20+P21</f>
        <v>566</v>
      </c>
      <c r="Q23" s="593">
        <f>Q18+Q20+Q21</f>
        <v>528</v>
      </c>
      <c r="R23" s="593">
        <f>R18+R20+R21</f>
        <v>458</v>
      </c>
      <c r="S23" s="219"/>
      <c r="T23" s="277"/>
      <c r="AF23" s="275"/>
    </row>
    <row r="24" spans="1:20" ht="12">
      <c r="A24" s="249"/>
      <c r="B24" s="271"/>
      <c r="C24" s="222"/>
      <c r="D24" s="580"/>
      <c r="E24" s="587"/>
      <c r="F24" s="582"/>
      <c r="G24" s="582"/>
      <c r="H24" s="970"/>
      <c r="I24" s="962"/>
      <c r="J24" s="585"/>
      <c r="K24" s="975"/>
      <c r="L24" s="981"/>
      <c r="M24" s="1267"/>
      <c r="N24" s="981"/>
      <c r="O24" s="580"/>
      <c r="P24" s="581"/>
      <c r="Q24" s="582"/>
      <c r="R24" s="582"/>
      <c r="S24" s="216"/>
      <c r="T24" s="249"/>
    </row>
    <row r="25" spans="1:20" ht="12">
      <c r="A25" s="249"/>
      <c r="B25" s="271"/>
      <c r="C25" s="272" t="s">
        <v>14</v>
      </c>
      <c r="D25" s="580">
        <f t="shared" si="0"/>
        <v>-425</v>
      </c>
      <c r="E25" s="595">
        <v>-114</v>
      </c>
      <c r="F25" s="582">
        <v>-169</v>
      </c>
      <c r="G25" s="582">
        <v>-142</v>
      </c>
      <c r="H25" s="969"/>
      <c r="I25" s="962">
        <f t="shared" si="1"/>
        <v>-0.0957446808510638</v>
      </c>
      <c r="J25" s="585">
        <f t="shared" si="2"/>
        <v>-0.33333333333333337</v>
      </c>
      <c r="K25" s="974"/>
      <c r="L25" s="981">
        <f t="shared" si="3"/>
        <v>139</v>
      </c>
      <c r="M25" s="1267"/>
      <c r="N25" s="981">
        <v>609</v>
      </c>
      <c r="O25" s="580">
        <f t="shared" si="4"/>
        <v>-470</v>
      </c>
      <c r="P25" s="581">
        <v>-171</v>
      </c>
      <c r="Q25" s="582">
        <v>-158</v>
      </c>
      <c r="R25" s="582">
        <v>-141</v>
      </c>
      <c r="S25" s="239"/>
      <c r="T25" s="249"/>
    </row>
    <row r="26" spans="1:20" ht="12">
      <c r="A26" s="249"/>
      <c r="B26" s="262"/>
      <c r="C26" s="280"/>
      <c r="D26" s="580"/>
      <c r="E26" s="595"/>
      <c r="F26" s="582"/>
      <c r="G26" s="582"/>
      <c r="H26" s="969"/>
      <c r="I26" s="962"/>
      <c r="J26" s="585"/>
      <c r="K26" s="974"/>
      <c r="L26" s="981"/>
      <c r="M26" s="1267"/>
      <c r="N26" s="981"/>
      <c r="O26" s="580"/>
      <c r="P26" s="581"/>
      <c r="Q26" s="582"/>
      <c r="R26" s="582"/>
      <c r="S26" s="239"/>
      <c r="T26" s="249"/>
    </row>
    <row r="27" spans="1:20" s="273" customFormat="1" ht="12">
      <c r="A27" s="252"/>
      <c r="B27" s="222"/>
      <c r="C27" s="222" t="s">
        <v>15</v>
      </c>
      <c r="D27" s="586">
        <f t="shared" si="0"/>
        <v>1320</v>
      </c>
      <c r="E27" s="597">
        <f>E23+E25</f>
        <v>406</v>
      </c>
      <c r="F27" s="588">
        <f>+F23+F25</f>
        <v>465</v>
      </c>
      <c r="G27" s="588">
        <f>G23+G25</f>
        <v>449</v>
      </c>
      <c r="H27" s="971"/>
      <c r="I27" s="963">
        <f t="shared" si="1"/>
        <v>0.2199630314232901</v>
      </c>
      <c r="J27" s="591">
        <f t="shared" si="2"/>
        <v>0.02784810126582271</v>
      </c>
      <c r="K27" s="1116"/>
      <c r="L27" s="982">
        <f t="shared" si="3"/>
        <v>2175</v>
      </c>
      <c r="M27" s="1268"/>
      <c r="N27" s="982">
        <f>N23+N25</f>
        <v>1093</v>
      </c>
      <c r="O27" s="586">
        <f t="shared" si="4"/>
        <v>1082</v>
      </c>
      <c r="P27" s="592">
        <f>P23+P25</f>
        <v>395</v>
      </c>
      <c r="Q27" s="588">
        <f>Q23+Q25</f>
        <v>370</v>
      </c>
      <c r="R27" s="588">
        <f>R23+R25</f>
        <v>317</v>
      </c>
      <c r="S27" s="219"/>
      <c r="T27" s="252"/>
    </row>
    <row r="28" spans="1:20" ht="12">
      <c r="A28" s="252"/>
      <c r="B28" s="222"/>
      <c r="C28" s="222"/>
      <c r="D28" s="580"/>
      <c r="E28" s="595"/>
      <c r="F28" s="582"/>
      <c r="G28" s="582"/>
      <c r="H28" s="969"/>
      <c r="I28" s="962"/>
      <c r="J28" s="585"/>
      <c r="K28" s="974"/>
      <c r="L28" s="981"/>
      <c r="M28" s="1267"/>
      <c r="N28" s="981"/>
      <c r="O28" s="580"/>
      <c r="P28" s="581"/>
      <c r="Q28" s="582"/>
      <c r="R28" s="582"/>
      <c r="S28" s="281"/>
      <c r="T28" s="252"/>
    </row>
    <row r="29" spans="1:20" ht="12">
      <c r="A29" s="252"/>
      <c r="B29" s="222"/>
      <c r="C29" s="262" t="s">
        <v>16</v>
      </c>
      <c r="D29" s="580">
        <f t="shared" si="0"/>
        <v>2</v>
      </c>
      <c r="E29" s="595">
        <v>0</v>
      </c>
      <c r="F29" s="582">
        <v>1</v>
      </c>
      <c r="G29" s="582">
        <v>1</v>
      </c>
      <c r="H29" s="969"/>
      <c r="I29" s="962" t="s">
        <v>595</v>
      </c>
      <c r="J29" s="585" t="s">
        <v>595</v>
      </c>
      <c r="K29" s="974"/>
      <c r="L29" s="981">
        <f t="shared" si="3"/>
        <v>-3</v>
      </c>
      <c r="M29" s="1267"/>
      <c r="N29" s="981">
        <v>1</v>
      </c>
      <c r="O29" s="580">
        <f t="shared" si="4"/>
        <v>-4</v>
      </c>
      <c r="P29" s="581">
        <v>-3</v>
      </c>
      <c r="Q29" s="582">
        <v>-1</v>
      </c>
      <c r="R29" s="582">
        <v>0</v>
      </c>
      <c r="S29" s="239"/>
      <c r="T29" s="252"/>
    </row>
    <row r="30" spans="1:20" ht="12">
      <c r="A30" s="252"/>
      <c r="B30" s="222"/>
      <c r="C30" s="282" t="s">
        <v>17</v>
      </c>
      <c r="D30" s="580">
        <f t="shared" si="0"/>
        <v>1318</v>
      </c>
      <c r="E30" s="595">
        <v>406</v>
      </c>
      <c r="F30" s="582">
        <f>F27-F29</f>
        <v>464</v>
      </c>
      <c r="G30" s="582">
        <f>G27-G29</f>
        <v>448</v>
      </c>
      <c r="H30" s="969"/>
      <c r="I30" s="962">
        <f t="shared" si="1"/>
        <v>0.2136279926335174</v>
      </c>
      <c r="J30" s="585">
        <f t="shared" si="2"/>
        <v>0.0201005025125629</v>
      </c>
      <c r="K30" s="974"/>
      <c r="L30" s="981">
        <f t="shared" si="3"/>
        <v>2178</v>
      </c>
      <c r="M30" s="1267"/>
      <c r="N30" s="981">
        <v>1092</v>
      </c>
      <c r="O30" s="580">
        <f t="shared" si="4"/>
        <v>1086</v>
      </c>
      <c r="P30" s="581">
        <v>398</v>
      </c>
      <c r="Q30" s="582">
        <v>371</v>
      </c>
      <c r="R30" s="582">
        <v>317</v>
      </c>
      <c r="S30" s="239"/>
      <c r="T30" s="252"/>
    </row>
    <row r="31" spans="1:20" ht="12">
      <c r="A31" s="252"/>
      <c r="B31" s="222"/>
      <c r="C31" s="262"/>
      <c r="D31" s="580"/>
      <c r="E31" s="587"/>
      <c r="F31" s="582"/>
      <c r="G31" s="582"/>
      <c r="H31" s="970"/>
      <c r="I31" s="962"/>
      <c r="J31" s="585"/>
      <c r="K31" s="975"/>
      <c r="L31" s="981"/>
      <c r="M31" s="1267"/>
      <c r="N31" s="981"/>
      <c r="O31" s="580"/>
      <c r="P31" s="581"/>
      <c r="Q31" s="582"/>
      <c r="R31" s="582"/>
      <c r="S31" s="216"/>
      <c r="T31" s="252"/>
    </row>
    <row r="32" spans="1:20" s="273" customFormat="1" ht="14.25">
      <c r="A32" s="252"/>
      <c r="B32" s="222"/>
      <c r="C32" s="222" t="s">
        <v>500</v>
      </c>
      <c r="D32" s="598">
        <f t="shared" si="0"/>
        <v>0.8400000000000001</v>
      </c>
      <c r="E32" s="599">
        <v>0.27</v>
      </c>
      <c r="F32" s="600">
        <v>0.29</v>
      </c>
      <c r="G32" s="600">
        <v>0.28</v>
      </c>
      <c r="H32" s="972"/>
      <c r="I32" s="963">
        <f t="shared" si="1"/>
        <v>0.27272727272727293</v>
      </c>
      <c r="J32" s="591">
        <f t="shared" si="2"/>
        <v>0.08000000000000007</v>
      </c>
      <c r="K32" s="1117"/>
      <c r="L32" s="983">
        <f t="shared" si="3"/>
        <v>1.33</v>
      </c>
      <c r="M32" s="1269"/>
      <c r="N32" s="983">
        <v>0.67</v>
      </c>
      <c r="O32" s="598">
        <f t="shared" si="4"/>
        <v>0.6599999999999999</v>
      </c>
      <c r="P32" s="602">
        <v>0.25</v>
      </c>
      <c r="Q32" s="600">
        <v>0.22</v>
      </c>
      <c r="R32" s="600">
        <v>0.19</v>
      </c>
      <c r="S32" s="216"/>
      <c r="T32" s="252"/>
    </row>
    <row r="33" spans="1:20" ht="12">
      <c r="A33" s="252"/>
      <c r="B33" s="222"/>
      <c r="C33" s="282" t="s">
        <v>18</v>
      </c>
      <c r="D33" s="603">
        <f t="shared" si="0"/>
        <v>0.8400000000000001</v>
      </c>
      <c r="E33" s="604">
        <v>0.27</v>
      </c>
      <c r="F33" s="605">
        <v>0.29</v>
      </c>
      <c r="G33" s="605">
        <v>0.28</v>
      </c>
      <c r="H33" s="973"/>
      <c r="I33" s="962">
        <f t="shared" si="1"/>
        <v>0.2923076923076926</v>
      </c>
      <c r="J33" s="585">
        <f t="shared" si="2"/>
        <v>0.12500000000000022</v>
      </c>
      <c r="K33" s="1118"/>
      <c r="L33" s="984">
        <f t="shared" si="3"/>
        <v>1.33</v>
      </c>
      <c r="M33" s="1270"/>
      <c r="N33" s="984">
        <v>0.68</v>
      </c>
      <c r="O33" s="603">
        <f t="shared" si="4"/>
        <v>0.6499999999999999</v>
      </c>
      <c r="P33" s="607">
        <v>0.24</v>
      </c>
      <c r="Q33" s="605">
        <v>0.22</v>
      </c>
      <c r="R33" s="605">
        <v>0.19</v>
      </c>
      <c r="S33" s="239"/>
      <c r="T33" s="252"/>
    </row>
    <row r="34" spans="1:20" ht="12">
      <c r="A34" s="252"/>
      <c r="B34" s="222"/>
      <c r="C34" s="222"/>
      <c r="D34" s="603"/>
      <c r="E34" s="608"/>
      <c r="F34" s="605"/>
      <c r="G34" s="605"/>
      <c r="H34" s="972"/>
      <c r="I34" s="962"/>
      <c r="J34" s="585"/>
      <c r="K34" s="1117"/>
      <c r="L34" s="984"/>
      <c r="M34" s="1270"/>
      <c r="N34" s="984"/>
      <c r="O34" s="603"/>
      <c r="P34" s="607"/>
      <c r="Q34" s="605"/>
      <c r="R34" s="605"/>
      <c r="S34" s="219"/>
      <c r="T34" s="252"/>
    </row>
    <row r="35" spans="1:23" s="273" customFormat="1" ht="12">
      <c r="A35" s="252"/>
      <c r="B35" s="222"/>
      <c r="C35" s="222" t="s">
        <v>19</v>
      </c>
      <c r="D35" s="598">
        <f t="shared" si="0"/>
        <v>0.27</v>
      </c>
      <c r="E35" s="599">
        <v>0</v>
      </c>
      <c r="F35" s="600">
        <v>0.27</v>
      </c>
      <c r="G35" s="600">
        <v>0</v>
      </c>
      <c r="H35" s="972"/>
      <c r="I35" s="963">
        <f t="shared" si="1"/>
        <v>0.17391304347826098</v>
      </c>
      <c r="J35" s="591" t="s">
        <v>595</v>
      </c>
      <c r="K35" s="1117"/>
      <c r="L35" s="983">
        <f t="shared" si="3"/>
        <v>0.6900000000000001</v>
      </c>
      <c r="M35" s="1269"/>
      <c r="N35" s="983">
        <v>0.46</v>
      </c>
      <c r="O35" s="598">
        <f t="shared" si="4"/>
        <v>0.23</v>
      </c>
      <c r="P35" s="599">
        <v>0</v>
      </c>
      <c r="Q35" s="600">
        <v>0.23</v>
      </c>
      <c r="R35" s="600">
        <v>0</v>
      </c>
      <c r="S35" s="216"/>
      <c r="T35" s="252"/>
      <c r="W35" s="283"/>
    </row>
    <row r="36" spans="1:20" ht="12">
      <c r="A36" s="252"/>
      <c r="B36" s="222"/>
      <c r="C36" s="284" t="s">
        <v>20</v>
      </c>
      <c r="D36" s="603">
        <f t="shared" si="0"/>
        <v>0.27</v>
      </c>
      <c r="E36" s="604">
        <v>0</v>
      </c>
      <c r="F36" s="605">
        <v>0.27</v>
      </c>
      <c r="G36" s="605">
        <v>0</v>
      </c>
      <c r="H36" s="973"/>
      <c r="I36" s="962">
        <f t="shared" si="1"/>
        <v>0.17391304347826098</v>
      </c>
      <c r="J36" s="585" t="s">
        <v>595</v>
      </c>
      <c r="K36" s="1118"/>
      <c r="L36" s="984">
        <f t="shared" si="3"/>
        <v>0.23</v>
      </c>
      <c r="M36" s="1270"/>
      <c r="N36" s="984">
        <v>0</v>
      </c>
      <c r="O36" s="603">
        <f t="shared" si="4"/>
        <v>0.23</v>
      </c>
      <c r="P36" s="604">
        <v>0</v>
      </c>
      <c r="Q36" s="605">
        <v>0.23</v>
      </c>
      <c r="R36" s="605">
        <v>0</v>
      </c>
      <c r="S36" s="239"/>
      <c r="T36" s="252"/>
    </row>
    <row r="37" spans="1:20" ht="12">
      <c r="A37" s="252"/>
      <c r="B37" s="222"/>
      <c r="C37" s="262"/>
      <c r="D37" s="221"/>
      <c r="E37" s="220"/>
      <c r="F37" s="222"/>
      <c r="G37" s="222"/>
      <c r="H37" s="221"/>
      <c r="I37" s="247"/>
      <c r="J37" s="285"/>
      <c r="K37" s="222"/>
      <c r="L37" s="222"/>
      <c r="M37" s="224"/>
      <c r="N37" s="222"/>
      <c r="O37" s="221"/>
      <c r="P37" s="220"/>
      <c r="Q37" s="222"/>
      <c r="R37" s="222"/>
      <c r="S37" s="222"/>
      <c r="T37" s="252"/>
    </row>
    <row r="38" spans="1:20" ht="9" customHeight="1">
      <c r="A38" s="249"/>
      <c r="B38" s="249"/>
      <c r="C38" s="249"/>
      <c r="D38" s="249"/>
      <c r="E38" s="249"/>
      <c r="F38" s="249"/>
      <c r="G38" s="249"/>
      <c r="H38" s="249"/>
      <c r="I38" s="250"/>
      <c r="J38" s="250"/>
      <c r="K38" s="249"/>
      <c r="L38" s="249"/>
      <c r="M38" s="249"/>
      <c r="N38" s="249"/>
      <c r="O38" s="249"/>
      <c r="P38" s="249"/>
      <c r="Q38" s="249"/>
      <c r="R38" s="249"/>
      <c r="S38" s="249"/>
      <c r="T38" s="249"/>
    </row>
    <row r="39" spans="1:20" ht="14.25">
      <c r="A39" s="286"/>
      <c r="B39" s="287" t="s">
        <v>501</v>
      </c>
      <c r="C39" s="286"/>
      <c r="D39" s="288"/>
      <c r="E39" s="288"/>
      <c r="F39" s="287"/>
      <c r="G39" s="287"/>
      <c r="H39" s="288"/>
      <c r="I39" s="289"/>
      <c r="J39" s="289"/>
      <c r="K39" s="288"/>
      <c r="L39" s="288"/>
      <c r="M39" s="288"/>
      <c r="N39" s="404"/>
      <c r="O39" s="288"/>
      <c r="P39" s="288"/>
      <c r="Q39" s="287"/>
      <c r="R39" s="287"/>
      <c r="S39" s="288"/>
      <c r="T39" s="288"/>
    </row>
    <row r="40" spans="1:20" ht="14.25">
      <c r="A40" s="286"/>
      <c r="B40" s="290" t="s">
        <v>502</v>
      </c>
      <c r="C40" s="291"/>
      <c r="D40" s="288"/>
      <c r="E40" s="288"/>
      <c r="F40" s="287"/>
      <c r="G40" s="287"/>
      <c r="H40" s="288"/>
      <c r="I40" s="289"/>
      <c r="J40" s="289"/>
      <c r="K40" s="288"/>
      <c r="L40" s="288"/>
      <c r="M40" s="288"/>
      <c r="N40" s="404"/>
      <c r="O40" s="288"/>
      <c r="P40" s="288"/>
      <c r="Q40" s="287"/>
      <c r="R40" s="287"/>
      <c r="S40" s="288"/>
      <c r="T40" s="288"/>
    </row>
    <row r="41" spans="1:20" ht="12">
      <c r="A41" s="286"/>
      <c r="B41" s="286"/>
      <c r="C41" s="286"/>
      <c r="D41" s="288"/>
      <c r="E41" s="288"/>
      <c r="F41" s="286"/>
      <c r="G41" s="286"/>
      <c r="H41" s="288"/>
      <c r="I41" s="289"/>
      <c r="J41" s="289"/>
      <c r="K41" s="288"/>
      <c r="L41" s="288"/>
      <c r="M41" s="288"/>
      <c r="N41" s="288"/>
      <c r="O41" s="288"/>
      <c r="P41" s="288"/>
      <c r="Q41" s="286"/>
      <c r="R41" s="286"/>
      <c r="S41" s="288"/>
      <c r="T41" s="288"/>
    </row>
    <row r="42" spans="1:20" ht="9" customHeight="1">
      <c r="A42" s="249"/>
      <c r="B42" s="249"/>
      <c r="C42" s="249"/>
      <c r="D42" s="249"/>
      <c r="E42" s="249"/>
      <c r="F42" s="249"/>
      <c r="G42" s="249"/>
      <c r="H42" s="249"/>
      <c r="I42" s="250"/>
      <c r="J42" s="250"/>
      <c r="K42" s="249"/>
      <c r="L42" s="249"/>
      <c r="M42" s="249"/>
      <c r="N42" s="249"/>
      <c r="O42" s="249"/>
      <c r="P42" s="249"/>
      <c r="Q42" s="249"/>
      <c r="R42" s="249"/>
      <c r="S42" s="249"/>
      <c r="T42" s="249"/>
    </row>
    <row r="43" spans="1:20" ht="12">
      <c r="A43" s="252"/>
      <c r="B43" s="257"/>
      <c r="C43" s="254" t="s">
        <v>0</v>
      </c>
      <c r="D43" s="255" t="s">
        <v>489</v>
      </c>
      <c r="E43" s="256" t="s">
        <v>490</v>
      </c>
      <c r="F43" s="257" t="s">
        <v>474</v>
      </c>
      <c r="G43" s="257" t="s">
        <v>360</v>
      </c>
      <c r="H43" s="961"/>
      <c r="I43" s="259" t="s">
        <v>475</v>
      </c>
      <c r="J43" s="260" t="s">
        <v>475</v>
      </c>
      <c r="K43" s="540"/>
      <c r="L43" s="257">
        <v>2009</v>
      </c>
      <c r="M43" s="258"/>
      <c r="N43" s="257" t="s">
        <v>343</v>
      </c>
      <c r="O43" s="255" t="s">
        <v>492</v>
      </c>
      <c r="P43" s="256" t="s">
        <v>332</v>
      </c>
      <c r="Q43" s="257" t="s">
        <v>327</v>
      </c>
      <c r="R43" s="257" t="s">
        <v>137</v>
      </c>
      <c r="S43" s="258"/>
      <c r="T43" s="252"/>
    </row>
    <row r="44" spans="1:20" ht="12">
      <c r="A44" s="249"/>
      <c r="B44" s="262"/>
      <c r="C44" s="292" t="s">
        <v>21</v>
      </c>
      <c r="D44" s="255"/>
      <c r="E44" s="256"/>
      <c r="F44" s="262"/>
      <c r="G44" s="262"/>
      <c r="H44" s="267"/>
      <c r="I44" s="259" t="s">
        <v>476</v>
      </c>
      <c r="J44" s="263" t="s">
        <v>491</v>
      </c>
      <c r="K44" s="262"/>
      <c r="L44" s="257"/>
      <c r="M44" s="237"/>
      <c r="N44" s="257"/>
      <c r="O44" s="255"/>
      <c r="P44" s="256"/>
      <c r="Q44" s="262"/>
      <c r="R44" s="262"/>
      <c r="S44" s="262"/>
      <c r="T44" s="249"/>
    </row>
    <row r="45" spans="1:20" ht="12">
      <c r="A45" s="249"/>
      <c r="B45" s="262"/>
      <c r="C45" s="262"/>
      <c r="D45" s="267"/>
      <c r="E45" s="293"/>
      <c r="F45" s="262"/>
      <c r="G45" s="262"/>
      <c r="H45" s="267"/>
      <c r="I45" s="269"/>
      <c r="J45" s="270"/>
      <c r="K45" s="262"/>
      <c r="L45" s="262"/>
      <c r="M45" s="262"/>
      <c r="N45" s="262"/>
      <c r="O45" s="267"/>
      <c r="P45" s="293"/>
      <c r="Q45" s="262"/>
      <c r="R45" s="262"/>
      <c r="S45" s="262"/>
      <c r="T45" s="249"/>
    </row>
    <row r="46" spans="1:20" ht="12">
      <c r="A46" s="249"/>
      <c r="B46" s="271"/>
      <c r="C46" s="272" t="s">
        <v>22</v>
      </c>
      <c r="D46" s="580">
        <f>E46+F46+G46</f>
        <v>2362</v>
      </c>
      <c r="E46" s="595">
        <f>'Cash flow, Capex &amp; Debt'!E27</f>
        <v>1061</v>
      </c>
      <c r="F46" s="582">
        <f>'Cash flow, Capex &amp; Debt'!F27</f>
        <v>1072</v>
      </c>
      <c r="G46" s="582">
        <f>'Cash flow, Capex &amp; Debt'!G27</f>
        <v>229</v>
      </c>
      <c r="H46" s="969"/>
      <c r="I46" s="962">
        <f aca="true" t="shared" si="5" ref="I46:J52">D46/O46-1</f>
        <v>0.003824904377390581</v>
      </c>
      <c r="J46" s="585">
        <f t="shared" si="5"/>
        <v>-0.09625212947189099</v>
      </c>
      <c r="K46" s="974"/>
      <c r="L46" s="981">
        <f aca="true" t="shared" si="6" ref="L46:L52">N46+O46</f>
        <v>3776</v>
      </c>
      <c r="M46" s="1267"/>
      <c r="N46" s="981">
        <f>'Cash flow, Capex &amp; Debt'!N27</f>
        <v>1423</v>
      </c>
      <c r="O46" s="580">
        <f aca="true" t="shared" si="7" ref="O46:O52">P46+Q46+R46</f>
        <v>2353</v>
      </c>
      <c r="P46" s="581">
        <f>'Cash flow, Capex &amp; Debt'!P27</f>
        <v>1174</v>
      </c>
      <c r="Q46" s="582">
        <f>'Cash flow, Capex &amp; Debt'!Q27</f>
        <v>1120</v>
      </c>
      <c r="R46" s="582">
        <f>'Cash flow, Capex &amp; Debt'!R27</f>
        <v>59</v>
      </c>
      <c r="S46" s="239"/>
      <c r="T46" s="249"/>
    </row>
    <row r="47" spans="1:20" ht="12">
      <c r="A47" s="249"/>
      <c r="B47" s="271"/>
      <c r="C47" s="272" t="s">
        <v>23</v>
      </c>
      <c r="D47" s="580">
        <f aca="true" t="shared" si="8" ref="D47:D52">E47+F47+G47</f>
        <v>-1485</v>
      </c>
      <c r="E47" s="595">
        <f>'Cash flow, Capex &amp; Debt'!E37</f>
        <v>-484</v>
      </c>
      <c r="F47" s="582">
        <f>'Cash flow, Capex &amp; Debt'!F37</f>
        <v>-636</v>
      </c>
      <c r="G47" s="582">
        <f>'Cash flow, Capex &amp; Debt'!G37</f>
        <v>-365</v>
      </c>
      <c r="H47" s="969"/>
      <c r="I47" s="962">
        <f t="shared" si="5"/>
        <v>0.21821164889253497</v>
      </c>
      <c r="J47" s="585">
        <f t="shared" si="5"/>
        <v>0.4193548387096775</v>
      </c>
      <c r="K47" s="974"/>
      <c r="L47" s="981">
        <f t="shared" si="6"/>
        <v>-1829</v>
      </c>
      <c r="M47" s="1267"/>
      <c r="N47" s="981">
        <f>'Cash flow, Capex &amp; Debt'!N37</f>
        <v>-610</v>
      </c>
      <c r="O47" s="580">
        <f t="shared" si="7"/>
        <v>-1219</v>
      </c>
      <c r="P47" s="581">
        <f>'Cash flow, Capex &amp; Debt'!P37</f>
        <v>-341</v>
      </c>
      <c r="Q47" s="582">
        <f>'Cash flow, Capex &amp; Debt'!Q37</f>
        <v>-405</v>
      </c>
      <c r="R47" s="582">
        <f>'Cash flow, Capex &amp; Debt'!R37</f>
        <v>-473</v>
      </c>
      <c r="S47" s="239"/>
      <c r="T47" s="249"/>
    </row>
    <row r="48" spans="1:20" ht="12">
      <c r="A48" s="249"/>
      <c r="B48" s="271"/>
      <c r="C48" s="272" t="s">
        <v>24</v>
      </c>
      <c r="D48" s="580">
        <f t="shared" si="8"/>
        <v>-2412</v>
      </c>
      <c r="E48" s="595">
        <f>'Cash flow, Capex &amp; Debt'!E46</f>
        <v>-1033</v>
      </c>
      <c r="F48" s="582">
        <f>'Cash flow, Capex &amp; Debt'!F46</f>
        <v>-1183</v>
      </c>
      <c r="G48" s="582">
        <f>'Cash flow, Capex &amp; Debt'!G46</f>
        <v>-196</v>
      </c>
      <c r="H48" s="969"/>
      <c r="I48" s="962" t="s">
        <v>595</v>
      </c>
      <c r="J48" s="585" t="s">
        <v>594</v>
      </c>
      <c r="K48" s="974"/>
      <c r="L48" s="981">
        <f t="shared" si="6"/>
        <v>-67</v>
      </c>
      <c r="M48" s="1267"/>
      <c r="N48" s="981">
        <f>'Cash flow, Capex &amp; Debt'!N46</f>
        <v>-190</v>
      </c>
      <c r="O48" s="580">
        <f t="shared" si="7"/>
        <v>123</v>
      </c>
      <c r="P48" s="581">
        <f>'Cash flow, Capex &amp; Debt'!P46</f>
        <v>-181</v>
      </c>
      <c r="Q48" s="582">
        <f>'Cash flow, Capex &amp; Debt'!Q46</f>
        <v>-858</v>
      </c>
      <c r="R48" s="582">
        <f>'Cash flow, Capex &amp; Debt'!R46</f>
        <v>1162</v>
      </c>
      <c r="S48" s="239"/>
      <c r="T48" s="249"/>
    </row>
    <row r="49" spans="1:20" s="273" customFormat="1" ht="12">
      <c r="A49" s="252"/>
      <c r="B49" s="222"/>
      <c r="C49" s="222" t="s">
        <v>209</v>
      </c>
      <c r="D49" s="586">
        <f t="shared" si="8"/>
        <v>-1535</v>
      </c>
      <c r="E49" s="597">
        <f>E46+E47+E48</f>
        <v>-456</v>
      </c>
      <c r="F49" s="588">
        <f>F46+F47+F48</f>
        <v>-747</v>
      </c>
      <c r="G49" s="588">
        <f>G46+G47+G48</f>
        <v>-332</v>
      </c>
      <c r="H49" s="970"/>
      <c r="I49" s="990" t="s">
        <v>595</v>
      </c>
      <c r="J49" s="591" t="s">
        <v>595</v>
      </c>
      <c r="K49" s="975"/>
      <c r="L49" s="982">
        <f t="shared" si="6"/>
        <v>1880</v>
      </c>
      <c r="M49" s="1268"/>
      <c r="N49" s="1131">
        <f>N46+N47+N48</f>
        <v>623</v>
      </c>
      <c r="O49" s="586">
        <f t="shared" si="7"/>
        <v>1257</v>
      </c>
      <c r="P49" s="592">
        <f>P46+P47+P48</f>
        <v>652</v>
      </c>
      <c r="Q49" s="593">
        <f>Q46+Q47+Q48</f>
        <v>-143</v>
      </c>
      <c r="R49" s="593">
        <f>R46+R47+R48</f>
        <v>748</v>
      </c>
      <c r="S49" s="216"/>
      <c r="T49" s="252"/>
    </row>
    <row r="50" spans="1:20" ht="12">
      <c r="A50" s="252"/>
      <c r="B50" s="222"/>
      <c r="C50" s="222"/>
      <c r="D50" s="580"/>
      <c r="E50" s="595"/>
      <c r="F50" s="582"/>
      <c r="G50" s="582"/>
      <c r="H50" s="970"/>
      <c r="I50" s="962"/>
      <c r="J50" s="585"/>
      <c r="K50" s="975"/>
      <c r="L50" s="981">
        <f t="shared" si="6"/>
        <v>0</v>
      </c>
      <c r="M50" s="1267"/>
      <c r="N50" s="981"/>
      <c r="O50" s="580"/>
      <c r="P50" s="581"/>
      <c r="Q50" s="582"/>
      <c r="R50" s="582"/>
      <c r="S50" s="219"/>
      <c r="T50" s="252"/>
    </row>
    <row r="51" spans="1:20" ht="12">
      <c r="A51" s="249"/>
      <c r="B51" s="271"/>
      <c r="C51" s="272" t="s">
        <v>25</v>
      </c>
      <c r="D51" s="580">
        <f t="shared" si="8"/>
        <v>327</v>
      </c>
      <c r="E51" s="595">
        <f>'Cash flow, Capex &amp; Debt'!E60</f>
        <v>0</v>
      </c>
      <c r="F51" s="582">
        <f>'Cash flow, Capex &amp; Debt'!F60</f>
        <v>0</v>
      </c>
      <c r="G51" s="582">
        <f>'Cash flow, Capex &amp; Debt'!G60</f>
        <v>327</v>
      </c>
      <c r="H51" s="969"/>
      <c r="I51" s="962">
        <f t="shared" si="5"/>
        <v>0</v>
      </c>
      <c r="J51" s="585" t="s">
        <v>595</v>
      </c>
      <c r="K51" s="974"/>
      <c r="L51" s="981">
        <f t="shared" si="6"/>
        <v>343</v>
      </c>
      <c r="M51" s="1267"/>
      <c r="N51" s="981">
        <f>'Cash flow, Capex &amp; Debt'!N60</f>
        <v>16</v>
      </c>
      <c r="O51" s="580">
        <f t="shared" si="7"/>
        <v>327</v>
      </c>
      <c r="P51" s="581">
        <f>'Cash flow, Capex &amp; Debt'!P60</f>
        <v>0</v>
      </c>
      <c r="Q51" s="582">
        <f>'Cash flow, Capex &amp; Debt'!Q60</f>
        <v>0</v>
      </c>
      <c r="R51" s="582">
        <f>'Cash flow, Capex &amp; Debt'!R60</f>
        <v>327</v>
      </c>
      <c r="S51" s="239"/>
      <c r="T51" s="249"/>
    </row>
    <row r="52" spans="1:20" s="273" customFormat="1" ht="14.25">
      <c r="A52" s="252"/>
      <c r="B52" s="222"/>
      <c r="C52" s="222" t="s">
        <v>503</v>
      </c>
      <c r="D52" s="586">
        <f t="shared" si="8"/>
        <v>1616</v>
      </c>
      <c r="E52" s="597">
        <f>'Cash flow, Capex &amp; Debt'!E61</f>
        <v>681</v>
      </c>
      <c r="F52" s="588">
        <f>'Cash flow, Capex &amp; Debt'!F61</f>
        <v>707</v>
      </c>
      <c r="G52" s="588">
        <f>'Cash flow, Capex &amp; Debt'!G61</f>
        <v>228</v>
      </c>
      <c r="H52" s="985"/>
      <c r="I52" s="963">
        <f t="shared" si="5"/>
        <v>0.07019867549668879</v>
      </c>
      <c r="J52" s="591">
        <f t="shared" si="5"/>
        <v>-0.17654171704957677</v>
      </c>
      <c r="K52" s="976"/>
      <c r="L52" s="982">
        <f t="shared" si="6"/>
        <v>2446</v>
      </c>
      <c r="M52" s="1268"/>
      <c r="N52" s="982">
        <f>'Cash flow, Capex &amp; Debt'!N61</f>
        <v>936</v>
      </c>
      <c r="O52" s="586">
        <f t="shared" si="7"/>
        <v>1510</v>
      </c>
      <c r="P52" s="592">
        <f>'Cash flow, Capex &amp; Debt'!P61</f>
        <v>827</v>
      </c>
      <c r="Q52" s="588">
        <f>'Cash flow, Capex &amp; Debt'!Q61</f>
        <v>739</v>
      </c>
      <c r="R52" s="588">
        <f>'Cash flow, Capex &amp; Debt'!R61</f>
        <v>-56</v>
      </c>
      <c r="S52" s="218"/>
      <c r="T52" s="252"/>
    </row>
    <row r="53" spans="1:20" ht="12">
      <c r="A53" s="252"/>
      <c r="B53" s="222"/>
      <c r="C53" s="222"/>
      <c r="D53" s="580"/>
      <c r="E53" s="595"/>
      <c r="F53" s="582"/>
      <c r="G53" s="582"/>
      <c r="H53" s="970"/>
      <c r="I53" s="964"/>
      <c r="J53" s="610"/>
      <c r="K53" s="975"/>
      <c r="L53" s="981"/>
      <c r="M53" s="1267"/>
      <c r="N53" s="981"/>
      <c r="O53" s="611"/>
      <c r="P53" s="581"/>
      <c r="Q53" s="582"/>
      <c r="R53" s="582"/>
      <c r="S53" s="219"/>
      <c r="T53" s="252"/>
    </row>
    <row r="54" spans="1:20" ht="12">
      <c r="A54" s="252"/>
      <c r="B54" s="222"/>
      <c r="C54" s="222" t="s">
        <v>26</v>
      </c>
      <c r="D54" s="580"/>
      <c r="E54" s="595"/>
      <c r="F54" s="582"/>
      <c r="G54" s="582"/>
      <c r="H54" s="970"/>
      <c r="I54" s="964"/>
      <c r="J54" s="610"/>
      <c r="K54" s="975"/>
      <c r="L54" s="981"/>
      <c r="M54" s="1267"/>
      <c r="N54" s="981"/>
      <c r="O54" s="611"/>
      <c r="P54" s="581"/>
      <c r="Q54" s="582"/>
      <c r="R54" s="582"/>
      <c r="S54" s="219"/>
      <c r="T54" s="252"/>
    </row>
    <row r="55" spans="1:20" ht="14.25">
      <c r="A55" s="249"/>
      <c r="B55" s="271"/>
      <c r="C55" s="272" t="s">
        <v>504</v>
      </c>
      <c r="D55" s="925">
        <f>+E55</f>
        <v>2.3</v>
      </c>
      <c r="E55" s="929">
        <v>2.3</v>
      </c>
      <c r="F55" s="926">
        <v>2.3</v>
      </c>
      <c r="G55" s="926">
        <v>2.2</v>
      </c>
      <c r="H55" s="986"/>
      <c r="I55" s="965"/>
      <c r="J55" s="927"/>
      <c r="K55" s="977"/>
      <c r="L55" s="1110">
        <f>N55</f>
        <v>2.1</v>
      </c>
      <c r="M55" s="1271"/>
      <c r="N55" s="1110">
        <v>2.1</v>
      </c>
      <c r="O55" s="925">
        <f>P55</f>
        <v>2.3</v>
      </c>
      <c r="P55" s="928">
        <v>2.3</v>
      </c>
      <c r="Q55" s="926">
        <v>2.3</v>
      </c>
      <c r="R55" s="926">
        <v>2.3</v>
      </c>
      <c r="S55" s="239"/>
      <c r="T55" s="249"/>
    </row>
    <row r="56" spans="1:20" ht="12">
      <c r="A56" s="252"/>
      <c r="B56" s="222"/>
      <c r="C56" s="262"/>
      <c r="D56" s="295"/>
      <c r="E56" s="296"/>
      <c r="F56" s="262"/>
      <c r="G56" s="262"/>
      <c r="H56" s="295"/>
      <c r="I56" s="297"/>
      <c r="J56" s="208"/>
      <c r="K56" s="271"/>
      <c r="L56" s="271"/>
      <c r="M56" s="271"/>
      <c r="N56" s="262"/>
      <c r="O56" s="295"/>
      <c r="P56" s="296"/>
      <c r="Q56" s="262"/>
      <c r="R56" s="262"/>
      <c r="S56" s="271"/>
      <c r="T56" s="252"/>
    </row>
    <row r="57" spans="1:20" ht="9" customHeight="1">
      <c r="A57" s="249"/>
      <c r="B57" s="249"/>
      <c r="C57" s="249"/>
      <c r="D57" s="249"/>
      <c r="E57" s="249"/>
      <c r="F57" s="249"/>
      <c r="G57" s="249"/>
      <c r="H57" s="249"/>
      <c r="I57" s="250"/>
      <c r="J57" s="250"/>
      <c r="K57" s="249"/>
      <c r="L57" s="249"/>
      <c r="M57" s="249"/>
      <c r="N57" s="249"/>
      <c r="O57" s="249"/>
      <c r="P57" s="249"/>
      <c r="Q57" s="249"/>
      <c r="R57" s="249"/>
      <c r="S57" s="249"/>
      <c r="T57" s="249"/>
    </row>
    <row r="58" spans="1:20" ht="13.5" customHeight="1">
      <c r="A58" s="293"/>
      <c r="B58" s="287" t="s">
        <v>505</v>
      </c>
      <c r="C58" s="268"/>
      <c r="D58" s="293"/>
      <c r="E58" s="293"/>
      <c r="F58" s="268"/>
      <c r="G58" s="268"/>
      <c r="H58" s="293"/>
      <c r="I58" s="270"/>
      <c r="J58" s="270"/>
      <c r="K58" s="293"/>
      <c r="L58" s="293"/>
      <c r="M58" s="268"/>
      <c r="N58" s="293"/>
      <c r="O58" s="293"/>
      <c r="P58" s="293"/>
      <c r="Q58" s="268"/>
      <c r="R58" s="268"/>
      <c r="S58" s="268"/>
      <c r="T58" s="293"/>
    </row>
    <row r="59" spans="1:20" ht="13.5" customHeight="1">
      <c r="A59" s="293"/>
      <c r="B59" s="290" t="s">
        <v>614</v>
      </c>
      <c r="C59" s="298"/>
      <c r="D59" s="293"/>
      <c r="E59" s="293"/>
      <c r="F59" s="293"/>
      <c r="G59" s="293"/>
      <c r="H59" s="293"/>
      <c r="I59" s="270"/>
      <c r="J59" s="270"/>
      <c r="K59" s="293"/>
      <c r="L59" s="293"/>
      <c r="M59" s="293"/>
      <c r="N59" s="293"/>
      <c r="O59" s="293"/>
      <c r="P59" s="293"/>
      <c r="Q59" s="293"/>
      <c r="R59" s="293"/>
      <c r="S59" s="293"/>
      <c r="T59" s="293"/>
    </row>
    <row r="60" spans="1:20" ht="12">
      <c r="A60" s="286"/>
      <c r="B60" s="286"/>
      <c r="C60" s="286"/>
      <c r="D60" s="288"/>
      <c r="E60" s="286"/>
      <c r="F60" s="286"/>
      <c r="G60" s="286"/>
      <c r="H60" s="288"/>
      <c r="I60" s="299"/>
      <c r="J60" s="289"/>
      <c r="K60" s="288"/>
      <c r="L60" s="286"/>
      <c r="M60" s="288"/>
      <c r="N60" s="288"/>
      <c r="O60" s="288"/>
      <c r="P60" s="286"/>
      <c r="Q60" s="286"/>
      <c r="R60" s="286"/>
      <c r="S60" s="288"/>
      <c r="T60" s="288"/>
    </row>
    <row r="61" spans="1:20" ht="9" customHeight="1">
      <c r="A61" s="249"/>
      <c r="B61" s="249"/>
      <c r="C61" s="249"/>
      <c r="D61" s="249"/>
      <c r="E61" s="249"/>
      <c r="F61" s="249"/>
      <c r="G61" s="249"/>
      <c r="H61" s="249"/>
      <c r="I61" s="250"/>
      <c r="J61" s="250"/>
      <c r="K61" s="249"/>
      <c r="L61" s="249"/>
      <c r="M61" s="249"/>
      <c r="N61" s="249"/>
      <c r="O61" s="249"/>
      <c r="P61" s="249"/>
      <c r="Q61" s="249"/>
      <c r="R61" s="249"/>
      <c r="S61" s="249"/>
      <c r="T61" s="249"/>
    </row>
    <row r="62" spans="1:20" ht="12">
      <c r="A62" s="252"/>
      <c r="B62" s="257"/>
      <c r="C62" s="254" t="s">
        <v>0</v>
      </c>
      <c r="D62" s="255" t="s">
        <v>489</v>
      </c>
      <c r="E62" s="256" t="s">
        <v>490</v>
      </c>
      <c r="F62" s="257" t="s">
        <v>474</v>
      </c>
      <c r="G62" s="257" t="s">
        <v>360</v>
      </c>
      <c r="H62" s="961"/>
      <c r="I62" s="259"/>
      <c r="J62" s="260"/>
      <c r="K62" s="540"/>
      <c r="L62" s="257">
        <v>2009</v>
      </c>
      <c r="M62" s="258"/>
      <c r="N62" s="257" t="s">
        <v>343</v>
      </c>
      <c r="O62" s="255" t="s">
        <v>492</v>
      </c>
      <c r="P62" s="256" t="s">
        <v>332</v>
      </c>
      <c r="Q62" s="257" t="s">
        <v>327</v>
      </c>
      <c r="R62" s="257" t="s">
        <v>137</v>
      </c>
      <c r="S62" s="258"/>
      <c r="T62" s="252"/>
    </row>
    <row r="63" spans="1:21" ht="12">
      <c r="A63" s="249"/>
      <c r="B63" s="262"/>
      <c r="C63" s="292" t="s">
        <v>27</v>
      </c>
      <c r="D63" s="255"/>
      <c r="E63" s="256"/>
      <c r="F63" s="262"/>
      <c r="G63" s="262"/>
      <c r="H63" s="267"/>
      <c r="I63" s="259"/>
      <c r="J63" s="263"/>
      <c r="K63" s="262"/>
      <c r="L63" s="257"/>
      <c r="M63" s="237"/>
      <c r="N63" s="257"/>
      <c r="O63" s="255"/>
      <c r="P63" s="256"/>
      <c r="Q63" s="262"/>
      <c r="R63" s="262"/>
      <c r="S63" s="237"/>
      <c r="T63" s="249"/>
      <c r="U63" s="300"/>
    </row>
    <row r="64" spans="1:21" ht="12">
      <c r="A64" s="249"/>
      <c r="B64" s="262"/>
      <c r="C64" s="301"/>
      <c r="D64" s="255"/>
      <c r="E64" s="256"/>
      <c r="F64" s="301"/>
      <c r="G64" s="301"/>
      <c r="H64" s="255"/>
      <c r="I64" s="259"/>
      <c r="J64" s="270"/>
      <c r="K64" s="257"/>
      <c r="L64" s="257"/>
      <c r="M64" s="257"/>
      <c r="N64" s="301"/>
      <c r="O64" s="255"/>
      <c r="P64" s="256"/>
      <c r="Q64" s="301"/>
      <c r="R64" s="301"/>
      <c r="S64" s="257"/>
      <c r="T64" s="249"/>
      <c r="U64" s="300"/>
    </row>
    <row r="65" spans="1:21" ht="12">
      <c r="A65" s="249"/>
      <c r="B65" s="271"/>
      <c r="C65" s="272" t="s">
        <v>129</v>
      </c>
      <c r="D65" s="580">
        <f>E65</f>
        <v>5766</v>
      </c>
      <c r="E65" s="595">
        <v>5766</v>
      </c>
      <c r="F65" s="582">
        <v>5770</v>
      </c>
      <c r="G65" s="582">
        <v>5765</v>
      </c>
      <c r="H65" s="987"/>
      <c r="I65" s="962"/>
      <c r="J65" s="585"/>
      <c r="K65" s="978"/>
      <c r="L65" s="1111">
        <f aca="true" t="shared" si="9" ref="L65:L72">N65</f>
        <v>5769</v>
      </c>
      <c r="M65" s="978"/>
      <c r="N65" s="981">
        <v>5769</v>
      </c>
      <c r="O65" s="580">
        <f>P65</f>
        <v>5672</v>
      </c>
      <c r="P65" s="581">
        <v>5672</v>
      </c>
      <c r="Q65" s="582">
        <v>5671</v>
      </c>
      <c r="R65" s="582">
        <v>5670</v>
      </c>
      <c r="S65" s="302"/>
      <c r="T65" s="249"/>
      <c r="U65" s="300"/>
    </row>
    <row r="66" spans="1:21" ht="12">
      <c r="A66" s="249"/>
      <c r="B66" s="271"/>
      <c r="C66" s="272" t="s">
        <v>130</v>
      </c>
      <c r="D66" s="580">
        <f aca="true" t="shared" si="10" ref="D66:D79">E66</f>
        <v>2901</v>
      </c>
      <c r="E66" s="595">
        <v>2901</v>
      </c>
      <c r="F66" s="582">
        <v>2981</v>
      </c>
      <c r="G66" s="582">
        <v>2776</v>
      </c>
      <c r="H66" s="987"/>
      <c r="I66" s="962"/>
      <c r="J66" s="585"/>
      <c r="K66" s="978"/>
      <c r="L66" s="1111">
        <f t="shared" si="9"/>
        <v>2853</v>
      </c>
      <c r="M66" s="978"/>
      <c r="N66" s="981">
        <v>2853</v>
      </c>
      <c r="O66" s="580">
        <f aca="true" t="shared" si="11" ref="O66:O79">P66</f>
        <v>2929</v>
      </c>
      <c r="P66" s="581">
        <v>2929</v>
      </c>
      <c r="Q66" s="582">
        <v>3006</v>
      </c>
      <c r="R66" s="582">
        <v>3080</v>
      </c>
      <c r="S66" s="302"/>
      <c r="T66" s="249"/>
      <c r="U66" s="300"/>
    </row>
    <row r="67" spans="1:21" ht="14.25">
      <c r="A67" s="249"/>
      <c r="B67" s="271"/>
      <c r="C67" s="272" t="s">
        <v>506</v>
      </c>
      <c r="D67" s="580">
        <f t="shared" si="10"/>
        <v>778</v>
      </c>
      <c r="E67" s="595">
        <v>778</v>
      </c>
      <c r="F67" s="582">
        <v>763</v>
      </c>
      <c r="G67" s="582">
        <v>766</v>
      </c>
      <c r="H67" s="987"/>
      <c r="I67" s="962"/>
      <c r="J67" s="585"/>
      <c r="K67" s="978"/>
      <c r="L67" s="1111">
        <f t="shared" si="9"/>
        <v>783</v>
      </c>
      <c r="M67" s="978"/>
      <c r="N67" s="981">
        <v>783</v>
      </c>
      <c r="O67" s="580">
        <f t="shared" si="11"/>
        <v>718</v>
      </c>
      <c r="P67" s="581">
        <v>718</v>
      </c>
      <c r="Q67" s="582">
        <v>706</v>
      </c>
      <c r="R67" s="582">
        <v>691</v>
      </c>
      <c r="S67" s="302"/>
      <c r="T67" s="249"/>
      <c r="U67" s="300"/>
    </row>
    <row r="68" spans="1:21" ht="12">
      <c r="A68" s="249"/>
      <c r="B68" s="271"/>
      <c r="C68" s="272" t="s">
        <v>131</v>
      </c>
      <c r="D68" s="580">
        <f t="shared" si="10"/>
        <v>381</v>
      </c>
      <c r="E68" s="595">
        <v>381</v>
      </c>
      <c r="F68" s="582">
        <v>392</v>
      </c>
      <c r="G68" s="582">
        <v>409</v>
      </c>
      <c r="H68" s="987"/>
      <c r="I68" s="962"/>
      <c r="J68" s="585"/>
      <c r="K68" s="978"/>
      <c r="L68" s="1111">
        <f t="shared" si="9"/>
        <v>427</v>
      </c>
      <c r="M68" s="978"/>
      <c r="N68" s="981">
        <v>427</v>
      </c>
      <c r="O68" s="580">
        <f t="shared" si="11"/>
        <v>455</v>
      </c>
      <c r="P68" s="581">
        <v>455</v>
      </c>
      <c r="Q68" s="582">
        <v>488</v>
      </c>
      <c r="R68" s="582">
        <v>532</v>
      </c>
      <c r="S68" s="302"/>
      <c r="T68" s="249"/>
      <c r="U68" s="300"/>
    </row>
    <row r="69" spans="1:21" ht="12">
      <c r="A69" s="249"/>
      <c r="B69" s="271"/>
      <c r="C69" s="272" t="s">
        <v>132</v>
      </c>
      <c r="D69" s="580">
        <f t="shared" si="10"/>
        <v>7357</v>
      </c>
      <c r="E69" s="595">
        <v>7357</v>
      </c>
      <c r="F69" s="582">
        <v>7387</v>
      </c>
      <c r="G69" s="582">
        <v>7450</v>
      </c>
      <c r="H69" s="987"/>
      <c r="I69" s="962"/>
      <c r="J69" s="585"/>
      <c r="K69" s="978"/>
      <c r="L69" s="1111">
        <f t="shared" si="9"/>
        <v>7523</v>
      </c>
      <c r="M69" s="978"/>
      <c r="N69" s="981">
        <v>7523</v>
      </c>
      <c r="O69" s="580">
        <f t="shared" si="11"/>
        <v>7579</v>
      </c>
      <c r="P69" s="581">
        <v>7579</v>
      </c>
      <c r="Q69" s="582">
        <v>7691</v>
      </c>
      <c r="R69" s="582">
        <v>7777</v>
      </c>
      <c r="S69" s="302"/>
      <c r="T69" s="249"/>
      <c r="U69" s="300"/>
    </row>
    <row r="70" spans="1:21" ht="14.25">
      <c r="A70" s="249"/>
      <c r="B70" s="271"/>
      <c r="C70" s="272" t="s">
        <v>507</v>
      </c>
      <c r="D70" s="580">
        <f t="shared" si="10"/>
        <v>2523</v>
      </c>
      <c r="E70" s="595">
        <v>2523</v>
      </c>
      <c r="F70" s="582">
        <v>2714</v>
      </c>
      <c r="G70" s="582">
        <v>2636</v>
      </c>
      <c r="H70" s="987"/>
      <c r="I70" s="962"/>
      <c r="J70" s="585"/>
      <c r="K70" s="978"/>
      <c r="L70" s="1111">
        <f t="shared" si="9"/>
        <v>2807</v>
      </c>
      <c r="M70" s="978"/>
      <c r="N70" s="981">
        <v>2807</v>
      </c>
      <c r="O70" s="580">
        <f t="shared" si="11"/>
        <v>2068</v>
      </c>
      <c r="P70" s="581">
        <v>2068</v>
      </c>
      <c r="Q70" s="582">
        <v>2109</v>
      </c>
      <c r="R70" s="582">
        <v>2300</v>
      </c>
      <c r="S70" s="302"/>
      <c r="T70" s="249"/>
      <c r="U70" s="300"/>
    </row>
    <row r="71" spans="1:21" ht="12">
      <c r="A71" s="249"/>
      <c r="B71" s="271"/>
      <c r="C71" s="272" t="s">
        <v>133</v>
      </c>
      <c r="D71" s="580">
        <f t="shared" si="10"/>
        <v>3706</v>
      </c>
      <c r="E71" s="595">
        <v>3706</v>
      </c>
      <c r="F71" s="582">
        <v>4252</v>
      </c>
      <c r="G71" s="582">
        <v>5086</v>
      </c>
      <c r="H71" s="987"/>
      <c r="I71" s="962"/>
      <c r="J71" s="585"/>
      <c r="K71" s="978"/>
      <c r="L71" s="1111">
        <f t="shared" si="9"/>
        <v>4689</v>
      </c>
      <c r="M71" s="978"/>
      <c r="N71" s="981">
        <v>4689</v>
      </c>
      <c r="O71" s="580">
        <f t="shared" si="11"/>
        <v>5252</v>
      </c>
      <c r="P71" s="581">
        <v>5252</v>
      </c>
      <c r="Q71" s="582">
        <v>4666</v>
      </c>
      <c r="R71" s="582">
        <v>5072</v>
      </c>
      <c r="S71" s="302"/>
      <c r="T71" s="249"/>
      <c r="U71" s="300"/>
    </row>
    <row r="72" spans="1:21" s="309" customFormat="1" ht="12">
      <c r="A72" s="304"/>
      <c r="B72" s="305"/>
      <c r="C72" s="306" t="s">
        <v>298</v>
      </c>
      <c r="D72" s="1337">
        <f t="shared" si="10"/>
        <v>1335</v>
      </c>
      <c r="E72" s="639">
        <v>1335</v>
      </c>
      <c r="F72" s="612">
        <v>1622</v>
      </c>
      <c r="G72" s="612">
        <v>2365</v>
      </c>
      <c r="H72" s="988"/>
      <c r="I72" s="966"/>
      <c r="J72" s="614"/>
      <c r="K72" s="979"/>
      <c r="L72" s="1112">
        <f t="shared" si="9"/>
        <v>2690</v>
      </c>
      <c r="M72" s="979"/>
      <c r="N72" s="1115">
        <v>2690</v>
      </c>
      <c r="O72" s="1337">
        <f t="shared" si="11"/>
        <v>2815</v>
      </c>
      <c r="P72" s="615">
        <v>2815</v>
      </c>
      <c r="Q72" s="612">
        <v>1919</v>
      </c>
      <c r="R72" s="612">
        <v>1995</v>
      </c>
      <c r="S72" s="307"/>
      <c r="T72" s="304"/>
      <c r="U72" s="308"/>
    </row>
    <row r="73" spans="1:21" s="273" customFormat="1" ht="12">
      <c r="A73" s="252"/>
      <c r="B73" s="278"/>
      <c r="C73" s="222" t="s">
        <v>28</v>
      </c>
      <c r="D73" s="586">
        <f t="shared" si="10"/>
        <v>23412</v>
      </c>
      <c r="E73" s="597">
        <f>E65+E66+E67+E68+E69+E70+E71</f>
        <v>23412</v>
      </c>
      <c r="F73" s="588">
        <f>F65+F66+F67+F68+F69+F70+F71</f>
        <v>24259</v>
      </c>
      <c r="G73" s="588">
        <f>G65+G66+G67+G68+G69+G70+G71</f>
        <v>24888</v>
      </c>
      <c r="H73" s="985"/>
      <c r="I73" s="964"/>
      <c r="J73" s="610"/>
      <c r="K73" s="976"/>
      <c r="L73" s="1113">
        <f>N73</f>
        <v>24851</v>
      </c>
      <c r="M73" s="976"/>
      <c r="N73" s="1131">
        <f>N65+N66+N67+N68+N69+N70+N71</f>
        <v>24851</v>
      </c>
      <c r="O73" s="586">
        <f t="shared" si="11"/>
        <v>24673</v>
      </c>
      <c r="P73" s="616">
        <f>P65+P66+P67+P68+P69+P70+P71</f>
        <v>24673</v>
      </c>
      <c r="Q73" s="617">
        <f>Q65+Q66+Q67+Q68+Q69+Q70+Q71</f>
        <v>24337</v>
      </c>
      <c r="R73" s="617">
        <f>R65+R66+R67+R68+R69+R70+R71</f>
        <v>25122</v>
      </c>
      <c r="S73" s="218"/>
      <c r="T73" s="252"/>
      <c r="U73" s="283"/>
    </row>
    <row r="74" spans="1:21" ht="12">
      <c r="A74" s="249"/>
      <c r="B74" s="271"/>
      <c r="C74" s="310"/>
      <c r="D74" s="580"/>
      <c r="E74" s="595"/>
      <c r="F74" s="582"/>
      <c r="G74" s="582"/>
      <c r="H74" s="988"/>
      <c r="I74" s="962"/>
      <c r="J74" s="585"/>
      <c r="K74" s="979"/>
      <c r="L74" s="1114"/>
      <c r="M74" s="979"/>
      <c r="N74" s="1114"/>
      <c r="O74" s="580"/>
      <c r="P74" s="619"/>
      <c r="Q74" s="618"/>
      <c r="R74" s="618"/>
      <c r="S74" s="307"/>
      <c r="T74" s="249"/>
      <c r="U74" s="300"/>
    </row>
    <row r="75" spans="1:21" ht="14.25">
      <c r="A75" s="252"/>
      <c r="B75" s="222"/>
      <c r="C75" s="272" t="s">
        <v>508</v>
      </c>
      <c r="D75" s="580">
        <f t="shared" si="10"/>
        <v>3321</v>
      </c>
      <c r="E75" s="595">
        <v>3321</v>
      </c>
      <c r="F75" s="582">
        <v>3481</v>
      </c>
      <c r="G75" s="582">
        <v>4183</v>
      </c>
      <c r="H75" s="970"/>
      <c r="I75" s="967"/>
      <c r="J75" s="585"/>
      <c r="K75" s="975"/>
      <c r="L75" s="981">
        <f>N75</f>
        <v>3841</v>
      </c>
      <c r="M75" s="975"/>
      <c r="N75" s="981">
        <v>3841</v>
      </c>
      <c r="O75" s="580">
        <f t="shared" si="11"/>
        <v>2943</v>
      </c>
      <c r="P75" s="581">
        <v>2943</v>
      </c>
      <c r="Q75" s="582">
        <v>3238</v>
      </c>
      <c r="R75" s="582">
        <v>3724</v>
      </c>
      <c r="S75" s="219"/>
      <c r="T75" s="252"/>
      <c r="U75" s="300"/>
    </row>
    <row r="76" spans="1:21" ht="12">
      <c r="A76" s="252"/>
      <c r="B76" s="222"/>
      <c r="C76" s="272" t="s">
        <v>134</v>
      </c>
      <c r="D76" s="580">
        <f t="shared" si="10"/>
        <v>13981</v>
      </c>
      <c r="E76" s="595">
        <v>13981</v>
      </c>
      <c r="F76" s="582">
        <v>15543</v>
      </c>
      <c r="G76" s="582">
        <v>15538</v>
      </c>
      <c r="H76" s="970"/>
      <c r="I76" s="967"/>
      <c r="J76" s="585"/>
      <c r="K76" s="975"/>
      <c r="L76" s="981">
        <f>N76</f>
        <v>15756</v>
      </c>
      <c r="M76" s="975"/>
      <c r="N76" s="981">
        <v>15756</v>
      </c>
      <c r="O76" s="580">
        <f t="shared" si="11"/>
        <v>16738</v>
      </c>
      <c r="P76" s="581">
        <v>16738</v>
      </c>
      <c r="Q76" s="582">
        <v>15130</v>
      </c>
      <c r="R76" s="582">
        <v>15831</v>
      </c>
      <c r="S76" s="219"/>
      <c r="T76" s="252"/>
      <c r="U76" s="300"/>
    </row>
    <row r="77" spans="1:21" s="309" customFormat="1" ht="12">
      <c r="A77" s="304"/>
      <c r="B77" s="305"/>
      <c r="C77" s="306" t="s">
        <v>299</v>
      </c>
      <c r="D77" s="1337">
        <f t="shared" si="10"/>
        <v>1044</v>
      </c>
      <c r="E77" s="639">
        <v>1044</v>
      </c>
      <c r="F77" s="612">
        <v>1073</v>
      </c>
      <c r="G77" s="612">
        <v>1088</v>
      </c>
      <c r="H77" s="988"/>
      <c r="I77" s="968"/>
      <c r="J77" s="614"/>
      <c r="K77" s="979"/>
      <c r="L77" s="1115">
        <f>N77</f>
        <v>1131</v>
      </c>
      <c r="M77" s="979"/>
      <c r="N77" s="1115">
        <v>1131</v>
      </c>
      <c r="O77" s="1337">
        <f t="shared" si="11"/>
        <v>1252</v>
      </c>
      <c r="P77" s="615">
        <v>1252</v>
      </c>
      <c r="Q77" s="612">
        <v>1315</v>
      </c>
      <c r="R77" s="612">
        <v>1374</v>
      </c>
      <c r="S77" s="307"/>
      <c r="T77" s="304"/>
      <c r="U77" s="308"/>
    </row>
    <row r="78" spans="1:21" ht="14.25">
      <c r="A78" s="249"/>
      <c r="B78" s="271"/>
      <c r="C78" s="272" t="s">
        <v>615</v>
      </c>
      <c r="D78" s="580">
        <f t="shared" si="10"/>
        <v>6110</v>
      </c>
      <c r="E78" s="595">
        <v>6110</v>
      </c>
      <c r="F78" s="582">
        <v>5235</v>
      </c>
      <c r="G78" s="582">
        <v>5167</v>
      </c>
      <c r="H78" s="987"/>
      <c r="I78" s="967"/>
      <c r="J78" s="585"/>
      <c r="K78" s="978"/>
      <c r="L78" s="981">
        <f>N78</f>
        <v>5254</v>
      </c>
      <c r="M78" s="978"/>
      <c r="N78" s="981">
        <v>5254</v>
      </c>
      <c r="O78" s="580">
        <f t="shared" si="11"/>
        <v>4992</v>
      </c>
      <c r="P78" s="581">
        <v>4992</v>
      </c>
      <c r="Q78" s="582">
        <v>5969</v>
      </c>
      <c r="R78" s="582">
        <v>5567</v>
      </c>
      <c r="S78" s="302"/>
      <c r="T78" s="249"/>
      <c r="U78" s="300"/>
    </row>
    <row r="79" spans="1:20" s="273" customFormat="1" ht="12">
      <c r="A79" s="252"/>
      <c r="B79" s="278"/>
      <c r="C79" s="222" t="s">
        <v>29</v>
      </c>
      <c r="D79" s="586">
        <f t="shared" si="10"/>
        <v>23412</v>
      </c>
      <c r="E79" s="597">
        <f>E75+E76+E78</f>
        <v>23412</v>
      </c>
      <c r="F79" s="588">
        <f>F75+F76+F78</f>
        <v>24259</v>
      </c>
      <c r="G79" s="588">
        <f>G75+G76+G78</f>
        <v>24888</v>
      </c>
      <c r="H79" s="989"/>
      <c r="I79" s="964"/>
      <c r="J79" s="610"/>
      <c r="K79" s="980"/>
      <c r="L79" s="1113">
        <f>N79</f>
        <v>24851</v>
      </c>
      <c r="M79" s="980"/>
      <c r="N79" s="1131">
        <f>N75+N76+N78</f>
        <v>24851</v>
      </c>
      <c r="O79" s="586">
        <f t="shared" si="11"/>
        <v>24673</v>
      </c>
      <c r="P79" s="616">
        <f>P75+P76+P78</f>
        <v>24673</v>
      </c>
      <c r="Q79" s="617">
        <f>Q75+Q76+Q78</f>
        <v>24337</v>
      </c>
      <c r="R79" s="617">
        <f>R75+R76+R78</f>
        <v>25122</v>
      </c>
      <c r="S79" s="246"/>
      <c r="T79" s="252"/>
    </row>
    <row r="80" spans="1:20" ht="12">
      <c r="A80" s="252"/>
      <c r="B80" s="222"/>
      <c r="C80" s="313"/>
      <c r="D80" s="221"/>
      <c r="E80" s="220"/>
      <c r="F80" s="313"/>
      <c r="G80" s="313"/>
      <c r="H80" s="221"/>
      <c r="I80" s="247"/>
      <c r="J80" s="314"/>
      <c r="K80" s="222"/>
      <c r="L80" s="222"/>
      <c r="M80" s="222"/>
      <c r="N80" s="313"/>
      <c r="O80" s="221"/>
      <c r="P80" s="220"/>
      <c r="Q80" s="313"/>
      <c r="R80" s="313"/>
      <c r="S80" s="222"/>
      <c r="T80" s="252"/>
    </row>
    <row r="81" spans="1:20" ht="9" customHeight="1">
      <c r="A81" s="249"/>
      <c r="B81" s="249"/>
      <c r="C81" s="249"/>
      <c r="D81" s="249"/>
      <c r="E81" s="249"/>
      <c r="F81" s="249"/>
      <c r="G81" s="249"/>
      <c r="H81" s="249"/>
      <c r="I81" s="250"/>
      <c r="J81" s="250"/>
      <c r="K81" s="249"/>
      <c r="L81" s="249"/>
      <c r="M81" s="249"/>
      <c r="N81" s="249"/>
      <c r="O81" s="249"/>
      <c r="P81" s="249"/>
      <c r="Q81" s="249"/>
      <c r="R81" s="249"/>
      <c r="S81" s="249"/>
      <c r="T81" s="249"/>
    </row>
    <row r="82" spans="1:20" ht="14.25">
      <c r="A82" s="286"/>
      <c r="B82" s="287" t="s">
        <v>509</v>
      </c>
      <c r="C82" s="286"/>
      <c r="D82" s="288"/>
      <c r="E82" s="286"/>
      <c r="F82" s="287"/>
      <c r="G82" s="287"/>
      <c r="H82" s="288"/>
      <c r="I82" s="299"/>
      <c r="J82" s="289"/>
      <c r="K82" s="288"/>
      <c r="L82" s="286"/>
      <c r="M82" s="288"/>
      <c r="N82" s="404"/>
      <c r="O82" s="288"/>
      <c r="P82" s="286"/>
      <c r="Q82" s="287"/>
      <c r="R82" s="287"/>
      <c r="S82" s="288"/>
      <c r="T82" s="288"/>
    </row>
    <row r="83" spans="1:20" ht="14.25">
      <c r="A83" s="286"/>
      <c r="B83" s="287" t="s">
        <v>510</v>
      </c>
      <c r="C83" s="286"/>
      <c r="D83" s="288"/>
      <c r="E83" s="286"/>
      <c r="F83" s="287"/>
      <c r="G83" s="287"/>
      <c r="H83" s="288"/>
      <c r="I83" s="299"/>
      <c r="J83" s="289"/>
      <c r="K83" s="288"/>
      <c r="L83" s="286"/>
      <c r="M83" s="288"/>
      <c r="N83" s="404"/>
      <c r="O83" s="288"/>
      <c r="P83" s="286"/>
      <c r="Q83" s="287"/>
      <c r="R83" s="287"/>
      <c r="S83" s="288"/>
      <c r="T83" s="288"/>
    </row>
    <row r="84" spans="1:20" ht="14.25">
      <c r="A84" s="286"/>
      <c r="B84" s="315" t="s">
        <v>511</v>
      </c>
      <c r="C84" s="286"/>
      <c r="D84" s="288"/>
      <c r="E84" s="286"/>
      <c r="F84" s="315"/>
      <c r="G84" s="315"/>
      <c r="H84" s="288"/>
      <c r="I84" s="299"/>
      <c r="J84" s="289"/>
      <c r="K84" s="288"/>
      <c r="L84" s="286"/>
      <c r="M84" s="288"/>
      <c r="N84" s="1272"/>
      <c r="O84" s="288"/>
      <c r="P84" s="286"/>
      <c r="Q84" s="315"/>
      <c r="R84" s="315"/>
      <c r="S84" s="288"/>
      <c r="T84" s="288"/>
    </row>
    <row r="85" spans="2:20" s="286" customFormat="1" ht="14.25">
      <c r="B85" s="287" t="s">
        <v>578</v>
      </c>
      <c r="D85" s="288"/>
      <c r="F85" s="939"/>
      <c r="G85" s="939"/>
      <c r="H85" s="288"/>
      <c r="I85" s="299"/>
      <c r="J85" s="289"/>
      <c r="K85" s="288"/>
      <c r="M85" s="288"/>
      <c r="N85" s="404"/>
      <c r="O85" s="288"/>
      <c r="Q85" s="287"/>
      <c r="R85" s="287"/>
      <c r="S85" s="288"/>
      <c r="T85" s="288"/>
    </row>
    <row r="86" spans="1:20" ht="14.25">
      <c r="A86" s="286"/>
      <c r="B86" s="286"/>
      <c r="C86" s="287"/>
      <c r="D86" s="288"/>
      <c r="E86" s="286"/>
      <c r="F86" s="287"/>
      <c r="G86" s="287"/>
      <c r="H86" s="288"/>
      <c r="I86" s="299"/>
      <c r="J86" s="289"/>
      <c r="K86" s="288"/>
      <c r="L86" s="286"/>
      <c r="M86" s="288"/>
      <c r="N86" s="404"/>
      <c r="O86" s="288"/>
      <c r="P86" s="286"/>
      <c r="Q86" s="287"/>
      <c r="R86" s="287"/>
      <c r="S86" s="288"/>
      <c r="T86" s="288"/>
    </row>
    <row r="87" spans="4:15" ht="12">
      <c r="D87" s="300"/>
      <c r="O87" s="300"/>
    </row>
    <row r="88" spans="4:15" ht="12">
      <c r="D88" s="300"/>
      <c r="O88" s="300"/>
    </row>
  </sheetData>
  <sheetProtection password="8355" sheet="1"/>
  <conditionalFormatting sqref="T65:T74 T77:T79 T46:T48 T51 T5:T6 T9:T15">
    <cfRule type="cellIs" priority="1" dxfId="0" operator="lessThan" stopIfTrue="1">
      <formula>0</formula>
    </cfRule>
  </conditionalFormatting>
  <printOptions horizontalCentered="1"/>
  <pageMargins left="0.75" right="0.75" top="1" bottom="1" header="0.5" footer="0.5"/>
  <pageSetup fitToHeight="1" fitToWidth="1" horizontalDpi="600" verticalDpi="600" orientation="portrait" paperSize="9" scale="55" r:id="rId1"/>
  <headerFooter alignWithMargins="0">
    <oddFooter>&amp;L&amp;8KPN Investor Relations&amp;C&amp;8&amp;A&amp;R&amp;8Q3 2010</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Y104"/>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251" customWidth="1"/>
    <col min="2" max="2" width="1.8515625" style="251" customWidth="1"/>
    <col min="3" max="3" width="44.7109375" style="251" bestFit="1" customWidth="1"/>
    <col min="4" max="4" width="8.7109375" style="300" customWidth="1"/>
    <col min="5" max="5" width="9.140625" style="579" customWidth="1"/>
    <col min="6" max="7" width="8.7109375" style="251" customWidth="1"/>
    <col min="8" max="8" width="1.7109375" style="300" customWidth="1"/>
    <col min="9" max="9" width="7.28125" style="316" customWidth="1"/>
    <col min="10" max="10" width="8.7109375" style="317" customWidth="1"/>
    <col min="11" max="11" width="1.7109375" style="251" customWidth="1"/>
    <col min="12" max="12" width="7.28125" style="300" customWidth="1"/>
    <col min="13" max="13" width="1.7109375" style="251" customWidth="1"/>
    <col min="14" max="14" width="7.28125" style="300" customWidth="1"/>
    <col min="15" max="15" width="8.7109375" style="300" customWidth="1"/>
    <col min="16" max="16" width="9.140625" style="579" customWidth="1"/>
    <col min="17" max="18" width="8.7109375" style="300" customWidth="1"/>
    <col min="19" max="19" width="1.7109375" style="251" customWidth="1"/>
    <col min="20" max="20" width="1.28515625" style="251" customWidth="1"/>
    <col min="21" max="16384" width="9.140625" style="251" customWidth="1"/>
  </cols>
  <sheetData>
    <row r="1" spans="1:20" ht="9" customHeight="1">
      <c r="A1" s="264" t="s">
        <v>341</v>
      </c>
      <c r="B1" s="264"/>
      <c r="C1" s="264"/>
      <c r="D1" s="264"/>
      <c r="E1" s="570"/>
      <c r="F1" s="264"/>
      <c r="G1" s="264"/>
      <c r="H1" s="264"/>
      <c r="I1" s="378"/>
      <c r="J1" s="378"/>
      <c r="K1" s="264"/>
      <c r="L1" s="264"/>
      <c r="M1" s="264"/>
      <c r="N1" s="264"/>
      <c r="O1" s="264"/>
      <c r="P1" s="570"/>
      <c r="Q1" s="264"/>
      <c r="R1" s="264"/>
      <c r="S1" s="264"/>
      <c r="T1" s="264"/>
    </row>
    <row r="2" spans="1:20" ht="12">
      <c r="A2" s="277"/>
      <c r="B2" s="257"/>
      <c r="C2" s="254" t="s">
        <v>0</v>
      </c>
      <c r="D2" s="255" t="s">
        <v>489</v>
      </c>
      <c r="E2" s="256" t="s">
        <v>490</v>
      </c>
      <c r="F2" s="257" t="s">
        <v>474</v>
      </c>
      <c r="G2" s="257" t="s">
        <v>360</v>
      </c>
      <c r="H2" s="961"/>
      <c r="I2" s="259" t="s">
        <v>475</v>
      </c>
      <c r="J2" s="260" t="s">
        <v>475</v>
      </c>
      <c r="K2" s="258"/>
      <c r="L2" s="257">
        <v>2009</v>
      </c>
      <c r="M2" s="258"/>
      <c r="N2" s="257" t="s">
        <v>343</v>
      </c>
      <c r="O2" s="255" t="s">
        <v>492</v>
      </c>
      <c r="P2" s="256" t="s">
        <v>332</v>
      </c>
      <c r="Q2" s="257" t="s">
        <v>327</v>
      </c>
      <c r="R2" s="257" t="s">
        <v>137</v>
      </c>
      <c r="S2" s="540"/>
      <c r="T2" s="277"/>
    </row>
    <row r="3" spans="1:20" ht="12">
      <c r="A3" s="264"/>
      <c r="B3" s="265"/>
      <c r="C3" s="292" t="s">
        <v>4</v>
      </c>
      <c r="D3" s="255"/>
      <c r="E3" s="256"/>
      <c r="F3" s="262"/>
      <c r="G3" s="262"/>
      <c r="H3" s="267"/>
      <c r="I3" s="259" t="s">
        <v>476</v>
      </c>
      <c r="J3" s="263" t="s">
        <v>491</v>
      </c>
      <c r="K3" s="237"/>
      <c r="L3" s="257"/>
      <c r="M3" s="237"/>
      <c r="N3" s="257"/>
      <c r="O3" s="255"/>
      <c r="P3" s="256"/>
      <c r="Q3" s="262"/>
      <c r="R3" s="262"/>
      <c r="S3" s="262"/>
      <c r="T3" s="264"/>
    </row>
    <row r="4" spans="1:20" ht="12">
      <c r="A4" s="264"/>
      <c r="B4" s="265"/>
      <c r="C4" s="265"/>
      <c r="D4" s="556"/>
      <c r="E4" s="225"/>
      <c r="F4" s="265"/>
      <c r="G4" s="265"/>
      <c r="H4" s="993"/>
      <c r="I4" s="332"/>
      <c r="J4" s="333"/>
      <c r="K4" s="557"/>
      <c r="L4" s="265"/>
      <c r="M4" s="557"/>
      <c r="N4" s="265"/>
      <c r="O4" s="556"/>
      <c r="P4" s="225"/>
      <c r="Q4" s="223"/>
      <c r="R4" s="223"/>
      <c r="S4" s="557"/>
      <c r="T4" s="264"/>
    </row>
    <row r="5" spans="1:24" ht="12">
      <c r="A5" s="264"/>
      <c r="B5" s="271"/>
      <c r="C5" s="272" t="s">
        <v>47</v>
      </c>
      <c r="D5" s="620">
        <f>E5+F5+G5</f>
        <v>2421</v>
      </c>
      <c r="E5" s="581">
        <v>850</v>
      </c>
      <c r="F5" s="621">
        <v>803</v>
      </c>
      <c r="G5" s="621">
        <v>768</v>
      </c>
      <c r="H5" s="1019"/>
      <c r="I5" s="1017">
        <f>D5/O5-1</f>
        <v>0.012970711297071169</v>
      </c>
      <c r="J5" s="623">
        <f>E5/P5-1</f>
        <v>0.03785103785103794</v>
      </c>
      <c r="K5" s="1119"/>
      <c r="L5" s="1125">
        <f>N5+O5</f>
        <v>3181</v>
      </c>
      <c r="M5" s="1129"/>
      <c r="N5" s="1125">
        <v>791</v>
      </c>
      <c r="O5" s="620">
        <f>P5+Q5+R5</f>
        <v>2390</v>
      </c>
      <c r="P5" s="581">
        <v>819</v>
      </c>
      <c r="Q5" s="621">
        <v>797</v>
      </c>
      <c r="R5" s="621">
        <v>774</v>
      </c>
      <c r="S5" s="262"/>
      <c r="T5" s="264"/>
      <c r="X5" s="274"/>
    </row>
    <row r="6" spans="1:20" ht="12">
      <c r="A6" s="264"/>
      <c r="B6" s="271"/>
      <c r="C6" s="272" t="s">
        <v>48</v>
      </c>
      <c r="D6" s="620">
        <f aca="true" t="shared" si="0" ref="D6:D26">E6+F6+G6</f>
        <v>595</v>
      </c>
      <c r="E6" s="581">
        <v>192</v>
      </c>
      <c r="F6" s="621">
        <v>201</v>
      </c>
      <c r="G6" s="621">
        <v>202</v>
      </c>
      <c r="H6" s="1019"/>
      <c r="I6" s="1017">
        <f aca="true" t="shared" si="1" ref="I6:I26">D6/O6-1</f>
        <v>0</v>
      </c>
      <c r="J6" s="623">
        <f aca="true" t="shared" si="2" ref="J6:J26">E6/P6-1</f>
        <v>-0.040000000000000036</v>
      </c>
      <c r="K6" s="1119"/>
      <c r="L6" s="1125">
        <f aca="true" t="shared" si="3" ref="L6:L26">N6+O6</f>
        <v>802</v>
      </c>
      <c r="M6" s="1129"/>
      <c r="N6" s="1125">
        <v>207</v>
      </c>
      <c r="O6" s="620">
        <f aca="true" t="shared" si="4" ref="O6:O26">P6+Q6+R6</f>
        <v>595</v>
      </c>
      <c r="P6" s="581">
        <v>200</v>
      </c>
      <c r="Q6" s="621">
        <v>204</v>
      </c>
      <c r="R6" s="621">
        <v>191</v>
      </c>
      <c r="S6" s="262"/>
      <c r="T6" s="264"/>
    </row>
    <row r="7" spans="1:20" ht="12">
      <c r="A7" s="264"/>
      <c r="B7" s="271"/>
      <c r="C7" s="272" t="s">
        <v>477</v>
      </c>
      <c r="D7" s="620">
        <f t="shared" si="0"/>
        <v>108</v>
      </c>
      <c r="E7" s="581">
        <v>45</v>
      </c>
      <c r="F7" s="621">
        <v>34</v>
      </c>
      <c r="G7" s="621">
        <v>29</v>
      </c>
      <c r="H7" s="1019"/>
      <c r="I7" s="1017">
        <f t="shared" si="1"/>
        <v>0.6875</v>
      </c>
      <c r="J7" s="623">
        <f t="shared" si="2"/>
        <v>0.8</v>
      </c>
      <c r="K7" s="1119"/>
      <c r="L7" s="1125">
        <f t="shared" si="3"/>
        <v>95</v>
      </c>
      <c r="M7" s="1129"/>
      <c r="N7" s="1125">
        <v>31</v>
      </c>
      <c r="O7" s="620">
        <f t="shared" si="4"/>
        <v>64</v>
      </c>
      <c r="P7" s="581">
        <v>25</v>
      </c>
      <c r="Q7" s="621">
        <v>23</v>
      </c>
      <c r="R7" s="621">
        <v>16</v>
      </c>
      <c r="S7" s="262"/>
      <c r="T7" s="264"/>
    </row>
    <row r="8" spans="1:20" s="273" customFormat="1" ht="12">
      <c r="A8" s="277"/>
      <c r="B8" s="223"/>
      <c r="C8" s="223" t="s">
        <v>50</v>
      </c>
      <c r="D8" s="625">
        <f t="shared" si="0"/>
        <v>3124</v>
      </c>
      <c r="E8" s="616">
        <f>E5+E6+E7</f>
        <v>1087</v>
      </c>
      <c r="F8" s="617">
        <f>F5+F6+F7</f>
        <v>1038</v>
      </c>
      <c r="G8" s="617">
        <f>G5+G6+G7</f>
        <v>999</v>
      </c>
      <c r="H8" s="1020"/>
      <c r="I8" s="1018">
        <f t="shared" si="1"/>
        <v>0.024598228927517285</v>
      </c>
      <c r="J8" s="627">
        <f t="shared" si="2"/>
        <v>0.04118773946360155</v>
      </c>
      <c r="K8" s="1120"/>
      <c r="L8" s="1126">
        <f t="shared" si="3"/>
        <v>4078</v>
      </c>
      <c r="M8" s="1128"/>
      <c r="N8" s="1227">
        <f>N5+N6+N7</f>
        <v>1029</v>
      </c>
      <c r="O8" s="625">
        <f t="shared" si="4"/>
        <v>3049</v>
      </c>
      <c r="P8" s="616">
        <f>P5+P6+P7</f>
        <v>1044</v>
      </c>
      <c r="Q8" s="617">
        <f>Q5+Q6+Q7</f>
        <v>1024</v>
      </c>
      <c r="R8" s="617">
        <f>R5+R6+R7</f>
        <v>981</v>
      </c>
      <c r="S8" s="222"/>
      <c r="T8" s="277"/>
    </row>
    <row r="9" spans="1:20" ht="12">
      <c r="A9" s="264"/>
      <c r="B9" s="265"/>
      <c r="C9" s="280"/>
      <c r="D9" s="620"/>
      <c r="E9" s="628"/>
      <c r="F9" s="629"/>
      <c r="G9" s="629"/>
      <c r="H9" s="1021"/>
      <c r="I9" s="1017"/>
      <c r="J9" s="623"/>
      <c r="K9" s="1121"/>
      <c r="L9" s="1125"/>
      <c r="M9" s="1121"/>
      <c r="N9" s="1275"/>
      <c r="O9" s="620"/>
      <c r="P9" s="628"/>
      <c r="Q9" s="630"/>
      <c r="R9" s="630"/>
      <c r="S9" s="561"/>
      <c r="T9" s="264"/>
    </row>
    <row r="10" spans="1:20" ht="12">
      <c r="A10" s="264"/>
      <c r="B10" s="265"/>
      <c r="C10" s="272" t="s">
        <v>51</v>
      </c>
      <c r="D10" s="620">
        <f t="shared" si="0"/>
        <v>2950</v>
      </c>
      <c r="E10" s="581">
        <v>991</v>
      </c>
      <c r="F10" s="621">
        <v>990</v>
      </c>
      <c r="G10" s="621">
        <v>969</v>
      </c>
      <c r="H10" s="1022"/>
      <c r="I10" s="1017">
        <f t="shared" si="1"/>
        <v>-0.045616305402782276</v>
      </c>
      <c r="J10" s="623">
        <f t="shared" si="2"/>
        <v>-0.026522593320235766</v>
      </c>
      <c r="K10" s="1122"/>
      <c r="L10" s="1125">
        <f t="shared" si="3"/>
        <v>4095</v>
      </c>
      <c r="M10" s="1129"/>
      <c r="N10" s="1125">
        <v>1004</v>
      </c>
      <c r="O10" s="620">
        <f t="shared" si="4"/>
        <v>3091</v>
      </c>
      <c r="P10" s="581">
        <v>1018</v>
      </c>
      <c r="Q10" s="621">
        <v>1042</v>
      </c>
      <c r="R10" s="621">
        <v>1031</v>
      </c>
      <c r="S10" s="262"/>
      <c r="T10" s="264"/>
    </row>
    <row r="11" spans="1:20" ht="12">
      <c r="A11" s="264"/>
      <c r="B11" s="265"/>
      <c r="C11" s="272" t="s">
        <v>52</v>
      </c>
      <c r="D11" s="620">
        <f t="shared" si="0"/>
        <v>1815</v>
      </c>
      <c r="E11" s="581">
        <v>577</v>
      </c>
      <c r="F11" s="621">
        <v>604</v>
      </c>
      <c r="G11" s="621">
        <v>634</v>
      </c>
      <c r="H11" s="1022"/>
      <c r="I11" s="1017">
        <f t="shared" si="1"/>
        <v>-0.027852169255490056</v>
      </c>
      <c r="J11" s="623">
        <f t="shared" si="2"/>
        <v>-0.0415282392026578</v>
      </c>
      <c r="K11" s="1122"/>
      <c r="L11" s="1125">
        <f t="shared" si="3"/>
        <v>2491</v>
      </c>
      <c r="M11" s="1129"/>
      <c r="N11" s="1125">
        <v>624</v>
      </c>
      <c r="O11" s="620">
        <f t="shared" si="4"/>
        <v>1867</v>
      </c>
      <c r="P11" s="581">
        <v>602</v>
      </c>
      <c r="Q11" s="621">
        <v>631</v>
      </c>
      <c r="R11" s="621">
        <v>634</v>
      </c>
      <c r="S11" s="262"/>
      <c r="T11" s="264"/>
    </row>
    <row r="12" spans="1:20" ht="12">
      <c r="A12" s="264"/>
      <c r="B12" s="265"/>
      <c r="C12" s="272" t="s">
        <v>586</v>
      </c>
      <c r="D12" s="620">
        <f t="shared" si="0"/>
        <v>2119</v>
      </c>
      <c r="E12" s="581">
        <v>711</v>
      </c>
      <c r="F12" s="621">
        <v>704</v>
      </c>
      <c r="G12" s="621">
        <v>704</v>
      </c>
      <c r="H12" s="1022"/>
      <c r="I12" s="1017">
        <f t="shared" si="1"/>
        <v>-0.02124711316397232</v>
      </c>
      <c r="J12" s="623">
        <f t="shared" si="2"/>
        <v>0.007082152974504208</v>
      </c>
      <c r="K12" s="1122"/>
      <c r="L12" s="1125">
        <f t="shared" si="3"/>
        <v>2879</v>
      </c>
      <c r="M12" s="1129"/>
      <c r="N12" s="1125">
        <v>714</v>
      </c>
      <c r="O12" s="620">
        <f t="shared" si="4"/>
        <v>2165</v>
      </c>
      <c r="P12" s="581">
        <v>706</v>
      </c>
      <c r="Q12" s="621">
        <v>724</v>
      </c>
      <c r="R12" s="621">
        <v>735</v>
      </c>
      <c r="S12" s="262"/>
      <c r="T12" s="264"/>
    </row>
    <row r="13" spans="1:20" ht="12">
      <c r="A13" s="264"/>
      <c r="B13" s="265"/>
      <c r="C13" s="272" t="s">
        <v>444</v>
      </c>
      <c r="D13" s="620">
        <f t="shared" si="0"/>
        <v>-1620</v>
      </c>
      <c r="E13" s="581">
        <v>-532</v>
      </c>
      <c r="F13" s="621">
        <v>-539</v>
      </c>
      <c r="G13" s="621">
        <v>-549</v>
      </c>
      <c r="H13" s="1019"/>
      <c r="I13" s="1017">
        <f t="shared" si="1"/>
        <v>-0.041986989946777076</v>
      </c>
      <c r="J13" s="623">
        <f t="shared" si="2"/>
        <v>-0.043165467625899234</v>
      </c>
      <c r="K13" s="1119"/>
      <c r="L13" s="1125">
        <f t="shared" si="3"/>
        <v>-2251</v>
      </c>
      <c r="M13" s="1129"/>
      <c r="N13" s="1125">
        <v>-560</v>
      </c>
      <c r="O13" s="620">
        <f t="shared" si="4"/>
        <v>-1691</v>
      </c>
      <c r="P13" s="581">
        <v>-556</v>
      </c>
      <c r="Q13" s="621">
        <v>-559</v>
      </c>
      <c r="R13" s="621">
        <v>-576</v>
      </c>
      <c r="S13" s="262"/>
      <c r="T13" s="264"/>
    </row>
    <row r="14" spans="1:25" s="273" customFormat="1" ht="12">
      <c r="A14" s="277"/>
      <c r="B14" s="223"/>
      <c r="C14" s="223" t="s">
        <v>449</v>
      </c>
      <c r="D14" s="625">
        <f t="shared" si="0"/>
        <v>5264</v>
      </c>
      <c r="E14" s="616">
        <f>E10+E11+E12+E13</f>
        <v>1747</v>
      </c>
      <c r="F14" s="617">
        <f>F10+F11+F12+F13</f>
        <v>1759</v>
      </c>
      <c r="G14" s="617">
        <f>G10+G11+G12+G13</f>
        <v>1758</v>
      </c>
      <c r="H14" s="1020"/>
      <c r="I14" s="1018">
        <f t="shared" si="1"/>
        <v>-0.030927835051546393</v>
      </c>
      <c r="J14" s="627">
        <f t="shared" si="2"/>
        <v>-0.012994350282485856</v>
      </c>
      <c r="K14" s="1120"/>
      <c r="L14" s="1126">
        <f t="shared" si="3"/>
        <v>7214</v>
      </c>
      <c r="M14" s="1128"/>
      <c r="N14" s="1227">
        <f>N10+N11+N12+N13</f>
        <v>1782</v>
      </c>
      <c r="O14" s="625">
        <f t="shared" si="4"/>
        <v>5432</v>
      </c>
      <c r="P14" s="616">
        <f>P10+P11+P12+P13</f>
        <v>1770</v>
      </c>
      <c r="Q14" s="617">
        <f>Q10+Q11+Q12+Q13</f>
        <v>1838</v>
      </c>
      <c r="R14" s="617">
        <f>R10+R11+R12+R13</f>
        <v>1824</v>
      </c>
      <c r="S14" s="222"/>
      <c r="T14" s="277"/>
      <c r="U14" s="283"/>
      <c r="Y14" s="283"/>
    </row>
    <row r="15" spans="1:20" ht="12">
      <c r="A15" s="264"/>
      <c r="B15" s="265"/>
      <c r="C15" s="272"/>
      <c r="D15" s="620"/>
      <c r="E15" s="581"/>
      <c r="F15" s="621"/>
      <c r="G15" s="621"/>
      <c r="H15" s="1022"/>
      <c r="I15" s="1017"/>
      <c r="J15" s="623"/>
      <c r="K15" s="1122"/>
      <c r="L15" s="1125"/>
      <c r="M15" s="1129"/>
      <c r="N15" s="1125"/>
      <c r="O15" s="620"/>
      <c r="P15" s="581"/>
      <c r="Q15" s="621"/>
      <c r="R15" s="621"/>
      <c r="S15" s="262"/>
      <c r="T15" s="264"/>
    </row>
    <row r="16" spans="1:20" ht="12">
      <c r="A16" s="571"/>
      <c r="B16" s="572"/>
      <c r="C16" s="272" t="s">
        <v>361</v>
      </c>
      <c r="D16" s="620">
        <f t="shared" si="0"/>
        <v>678</v>
      </c>
      <c r="E16" s="581">
        <v>248</v>
      </c>
      <c r="F16" s="621">
        <v>237</v>
      </c>
      <c r="G16" s="621">
        <v>193</v>
      </c>
      <c r="H16" s="1022"/>
      <c r="I16" s="1017">
        <f t="shared" si="1"/>
        <v>0.21942446043165464</v>
      </c>
      <c r="J16" s="623">
        <f t="shared" si="2"/>
        <v>0.37777777777777777</v>
      </c>
      <c r="K16" s="1122"/>
      <c r="L16" s="1125">
        <f t="shared" si="3"/>
        <v>719</v>
      </c>
      <c r="M16" s="1129"/>
      <c r="N16" s="1125">
        <v>163</v>
      </c>
      <c r="O16" s="620">
        <f t="shared" si="4"/>
        <v>556</v>
      </c>
      <c r="P16" s="581">
        <v>180</v>
      </c>
      <c r="Q16" s="621">
        <v>177</v>
      </c>
      <c r="R16" s="621">
        <v>199</v>
      </c>
      <c r="S16" s="551"/>
      <c r="T16" s="571"/>
    </row>
    <row r="17" spans="1:20" ht="12">
      <c r="A17" s="571"/>
      <c r="B17" s="572"/>
      <c r="C17" s="272" t="s">
        <v>362</v>
      </c>
      <c r="D17" s="620">
        <f t="shared" si="0"/>
        <v>1428</v>
      </c>
      <c r="E17" s="581">
        <v>476</v>
      </c>
      <c r="F17" s="631">
        <v>478</v>
      </c>
      <c r="G17" s="631">
        <v>474</v>
      </c>
      <c r="H17" s="1022"/>
      <c r="I17" s="1017">
        <f t="shared" si="1"/>
        <v>-0.08461538461538465</v>
      </c>
      <c r="J17" s="623">
        <f t="shared" si="2"/>
        <v>-0.022587268993839782</v>
      </c>
      <c r="K17" s="1122"/>
      <c r="L17" s="1125">
        <f t="shared" si="3"/>
        <v>2097</v>
      </c>
      <c r="M17" s="1129"/>
      <c r="N17" s="1276">
        <v>537</v>
      </c>
      <c r="O17" s="620">
        <f t="shared" si="4"/>
        <v>1560</v>
      </c>
      <c r="P17" s="581">
        <v>487</v>
      </c>
      <c r="Q17" s="631">
        <v>531</v>
      </c>
      <c r="R17" s="631">
        <v>542</v>
      </c>
      <c r="S17" s="551"/>
      <c r="T17" s="571"/>
    </row>
    <row r="18" spans="1:20" ht="12">
      <c r="A18" s="571"/>
      <c r="B18" s="572"/>
      <c r="C18" s="272" t="s">
        <v>127</v>
      </c>
      <c r="D18" s="620">
        <f t="shared" si="0"/>
        <v>-406</v>
      </c>
      <c r="E18" s="581">
        <v>-138</v>
      </c>
      <c r="F18" s="621">
        <v>-135</v>
      </c>
      <c r="G18" s="621">
        <v>-133</v>
      </c>
      <c r="H18" s="1022"/>
      <c r="I18" s="1017">
        <f t="shared" si="1"/>
        <v>-0.10176991150442483</v>
      </c>
      <c r="J18" s="623">
        <f t="shared" si="2"/>
        <v>-0.061224489795918324</v>
      </c>
      <c r="K18" s="1122"/>
      <c r="L18" s="1125">
        <f t="shared" si="3"/>
        <v>-585</v>
      </c>
      <c r="M18" s="1129"/>
      <c r="N18" s="1125">
        <v>-133</v>
      </c>
      <c r="O18" s="620">
        <f t="shared" si="4"/>
        <v>-452</v>
      </c>
      <c r="P18" s="581">
        <v>-147</v>
      </c>
      <c r="Q18" s="621">
        <v>-153</v>
      </c>
      <c r="R18" s="621">
        <v>-152</v>
      </c>
      <c r="S18" s="551"/>
      <c r="T18" s="571"/>
    </row>
    <row r="19" spans="1:20" s="309" customFormat="1" ht="12">
      <c r="A19" s="571"/>
      <c r="B19" s="572"/>
      <c r="C19" s="407" t="s">
        <v>363</v>
      </c>
      <c r="D19" s="1338">
        <f t="shared" si="0"/>
        <v>6</v>
      </c>
      <c r="E19" s="615">
        <v>0</v>
      </c>
      <c r="F19" s="632">
        <v>4</v>
      </c>
      <c r="G19" s="632">
        <v>2</v>
      </c>
      <c r="H19" s="1023"/>
      <c r="I19" s="1101">
        <f t="shared" si="1"/>
        <v>-0.6470588235294117</v>
      </c>
      <c r="J19" s="1367">
        <f t="shared" si="2"/>
        <v>-1</v>
      </c>
      <c r="K19" s="1123"/>
      <c r="L19" s="1229">
        <f t="shared" si="3"/>
        <v>39</v>
      </c>
      <c r="M19" s="1130"/>
      <c r="N19" s="1229">
        <v>22</v>
      </c>
      <c r="O19" s="1338">
        <f t="shared" si="4"/>
        <v>17</v>
      </c>
      <c r="P19" s="615">
        <v>7</v>
      </c>
      <c r="Q19" s="632">
        <v>3</v>
      </c>
      <c r="R19" s="632">
        <v>7</v>
      </c>
      <c r="S19" s="551"/>
      <c r="T19" s="571"/>
    </row>
    <row r="20" spans="1:20" s="273" customFormat="1" ht="12">
      <c r="A20" s="277"/>
      <c r="B20" s="223"/>
      <c r="C20" s="223" t="s">
        <v>313</v>
      </c>
      <c r="D20" s="625">
        <f t="shared" si="0"/>
        <v>6964</v>
      </c>
      <c r="E20" s="633">
        <f>E14+E16+E17+E18</f>
        <v>2333</v>
      </c>
      <c r="F20" s="626">
        <f>F14+F16+F17+F18</f>
        <v>2339</v>
      </c>
      <c r="G20" s="626">
        <f>G14+G16+G17+G18</f>
        <v>2292</v>
      </c>
      <c r="H20" s="1020"/>
      <c r="I20" s="1018">
        <f t="shared" si="1"/>
        <v>-0.018602029312288604</v>
      </c>
      <c r="J20" s="627">
        <f t="shared" si="2"/>
        <v>0.018777292576419136</v>
      </c>
      <c r="K20" s="1120"/>
      <c r="L20" s="1126">
        <f t="shared" si="3"/>
        <v>9445</v>
      </c>
      <c r="M20" s="1120"/>
      <c r="N20" s="1277">
        <f>N14+N16+N17+N18</f>
        <v>2349</v>
      </c>
      <c r="O20" s="625">
        <f t="shared" si="4"/>
        <v>7096</v>
      </c>
      <c r="P20" s="633">
        <f>P14+P16+P17+P18</f>
        <v>2290</v>
      </c>
      <c r="Q20" s="626">
        <f>Q14+Q16+Q17+Q18</f>
        <v>2393</v>
      </c>
      <c r="R20" s="626">
        <f>R14+R16+R17+R18</f>
        <v>2413</v>
      </c>
      <c r="S20" s="223"/>
      <c r="T20" s="277"/>
    </row>
    <row r="21" spans="1:20" ht="12">
      <c r="A21" s="264"/>
      <c r="B21" s="265"/>
      <c r="C21" s="223"/>
      <c r="D21" s="620"/>
      <c r="E21" s="633"/>
      <c r="F21" s="626"/>
      <c r="G21" s="626"/>
      <c r="H21" s="1020"/>
      <c r="I21" s="1017"/>
      <c r="J21" s="623"/>
      <c r="K21" s="1120"/>
      <c r="L21" s="1125"/>
      <c r="M21" s="1120"/>
      <c r="N21" s="1277"/>
      <c r="O21" s="620"/>
      <c r="P21" s="633"/>
      <c r="Q21" s="593"/>
      <c r="R21" s="593"/>
      <c r="S21" s="223"/>
      <c r="T21" s="264"/>
    </row>
    <row r="22" spans="1:20" s="273" customFormat="1" ht="12">
      <c r="A22" s="277"/>
      <c r="B22" s="223"/>
      <c r="C22" s="223" t="s">
        <v>54</v>
      </c>
      <c r="D22" s="625">
        <f t="shared" si="0"/>
        <v>66</v>
      </c>
      <c r="E22" s="592">
        <v>16</v>
      </c>
      <c r="F22" s="634">
        <v>24</v>
      </c>
      <c r="G22" s="634">
        <v>26</v>
      </c>
      <c r="H22" s="1020"/>
      <c r="I22" s="1018">
        <f t="shared" si="1"/>
        <v>-0.4</v>
      </c>
      <c r="J22" s="627">
        <f t="shared" si="2"/>
        <v>-0.5294117647058824</v>
      </c>
      <c r="K22" s="1120"/>
      <c r="L22" s="1126">
        <f t="shared" si="3"/>
        <v>143</v>
      </c>
      <c r="M22" s="1128"/>
      <c r="N22" s="1126">
        <v>33</v>
      </c>
      <c r="O22" s="625">
        <f t="shared" si="4"/>
        <v>110</v>
      </c>
      <c r="P22" s="592">
        <v>34</v>
      </c>
      <c r="Q22" s="593">
        <v>36</v>
      </c>
      <c r="R22" s="593">
        <v>40</v>
      </c>
      <c r="S22" s="222"/>
      <c r="T22" s="277"/>
    </row>
    <row r="23" spans="1:20" ht="12">
      <c r="A23" s="264"/>
      <c r="B23" s="265"/>
      <c r="C23" s="280"/>
      <c r="D23" s="620"/>
      <c r="E23" s="581"/>
      <c r="F23" s="617"/>
      <c r="G23" s="617"/>
      <c r="H23" s="1022"/>
      <c r="I23" s="1017"/>
      <c r="J23" s="623"/>
      <c r="K23" s="1122"/>
      <c r="L23" s="1125"/>
      <c r="M23" s="1129"/>
      <c r="N23" s="1227"/>
      <c r="O23" s="620"/>
      <c r="P23" s="581"/>
      <c r="Q23" s="617"/>
      <c r="R23" s="617"/>
      <c r="S23" s="262"/>
      <c r="T23" s="264"/>
    </row>
    <row r="24" spans="1:20" s="273" customFormat="1" ht="12">
      <c r="A24" s="277"/>
      <c r="B24" s="223"/>
      <c r="C24" s="223" t="s">
        <v>55</v>
      </c>
      <c r="D24" s="625">
        <f t="shared" si="0"/>
        <v>-145</v>
      </c>
      <c r="E24" s="592">
        <v>-58</v>
      </c>
      <c r="F24" s="634">
        <v>-47</v>
      </c>
      <c r="G24" s="634">
        <v>-40</v>
      </c>
      <c r="H24" s="1020"/>
      <c r="I24" s="1018">
        <f t="shared" si="1"/>
        <v>0.23931623931623935</v>
      </c>
      <c r="J24" s="627">
        <f t="shared" si="2"/>
        <v>0.5675675675675675</v>
      </c>
      <c r="K24" s="1120"/>
      <c r="L24" s="1126">
        <f t="shared" si="3"/>
        <v>-157</v>
      </c>
      <c r="M24" s="1128"/>
      <c r="N24" s="1126">
        <v>-40</v>
      </c>
      <c r="O24" s="625">
        <f t="shared" si="4"/>
        <v>-117</v>
      </c>
      <c r="P24" s="592">
        <v>-37</v>
      </c>
      <c r="Q24" s="593">
        <v>-42</v>
      </c>
      <c r="R24" s="593">
        <v>-38</v>
      </c>
      <c r="S24" s="222"/>
      <c r="T24" s="277"/>
    </row>
    <row r="25" spans="1:20" ht="12">
      <c r="A25" s="264"/>
      <c r="B25" s="265"/>
      <c r="C25" s="280"/>
      <c r="D25" s="620"/>
      <c r="E25" s="581"/>
      <c r="F25" s="629"/>
      <c r="G25" s="629"/>
      <c r="H25" s="1021"/>
      <c r="I25" s="1017"/>
      <c r="J25" s="623"/>
      <c r="K25" s="1121"/>
      <c r="L25" s="1125"/>
      <c r="M25" s="1121"/>
      <c r="N25" s="1275"/>
      <c r="O25" s="620"/>
      <c r="P25" s="581"/>
      <c r="Q25" s="626"/>
      <c r="R25" s="626"/>
      <c r="S25" s="561"/>
      <c r="T25" s="264"/>
    </row>
    <row r="26" spans="1:20" s="273" customFormat="1" ht="12">
      <c r="A26" s="277"/>
      <c r="B26" s="223"/>
      <c r="C26" s="279" t="s">
        <v>4</v>
      </c>
      <c r="D26" s="625">
        <f t="shared" si="0"/>
        <v>10009</v>
      </c>
      <c r="E26" s="635">
        <f>+E8+E20+E22+E24</f>
        <v>3378</v>
      </c>
      <c r="F26" s="636">
        <f>+F8+F20+F22+F24</f>
        <v>3354</v>
      </c>
      <c r="G26" s="636">
        <f>G8+G20+G22+G24</f>
        <v>3277</v>
      </c>
      <c r="H26" s="971"/>
      <c r="I26" s="1018">
        <f t="shared" si="1"/>
        <v>-0.012724403235352177</v>
      </c>
      <c r="J26" s="627">
        <f t="shared" si="2"/>
        <v>0.014109876913839692</v>
      </c>
      <c r="K26" s="1116"/>
      <c r="L26" s="1126">
        <f t="shared" si="3"/>
        <v>13509</v>
      </c>
      <c r="M26" s="975"/>
      <c r="N26" s="1278">
        <f>+N8+N20+N22+N24</f>
        <v>3371</v>
      </c>
      <c r="O26" s="625">
        <f t="shared" si="4"/>
        <v>10138</v>
      </c>
      <c r="P26" s="635">
        <f>+P8+P20+P22+P24</f>
        <v>3331</v>
      </c>
      <c r="Q26" s="636">
        <f>+Q8+Q20+Q22+Q24</f>
        <v>3411</v>
      </c>
      <c r="R26" s="636">
        <f>+R8+R20+R22+R24</f>
        <v>3396</v>
      </c>
      <c r="S26" s="223"/>
      <c r="T26" s="277"/>
    </row>
    <row r="27" spans="1:20" ht="12">
      <c r="A27" s="264"/>
      <c r="B27" s="265"/>
      <c r="C27" s="223"/>
      <c r="D27" s="562"/>
      <c r="E27" s="225"/>
      <c r="F27" s="223"/>
      <c r="G27" s="223"/>
      <c r="H27" s="994"/>
      <c r="I27" s="363"/>
      <c r="J27" s="333"/>
      <c r="K27" s="217"/>
      <c r="L27" s="223"/>
      <c r="M27" s="217"/>
      <c r="N27" s="223"/>
      <c r="O27" s="562"/>
      <c r="P27" s="225"/>
      <c r="Q27" s="223"/>
      <c r="R27" s="223"/>
      <c r="S27" s="217"/>
      <c r="T27" s="264"/>
    </row>
    <row r="28" spans="1:20" ht="9" customHeight="1">
      <c r="A28" s="264"/>
      <c r="B28" s="264"/>
      <c r="C28" s="264"/>
      <c r="D28" s="264"/>
      <c r="E28" s="573"/>
      <c r="F28" s="264"/>
      <c r="G28" s="264"/>
      <c r="H28" s="264"/>
      <c r="I28" s="378"/>
      <c r="J28" s="378"/>
      <c r="K28" s="264"/>
      <c r="L28" s="264"/>
      <c r="M28" s="264"/>
      <c r="N28" s="264"/>
      <c r="O28" s="264"/>
      <c r="P28" s="573"/>
      <c r="Q28" s="264"/>
      <c r="R28" s="264"/>
      <c r="S28" s="264"/>
      <c r="T28" s="264"/>
    </row>
    <row r="29" spans="1:21" s="566" customFormat="1" ht="13.5" customHeight="1">
      <c r="A29" s="268"/>
      <c r="B29" s="287"/>
      <c r="C29" s="268"/>
      <c r="D29" s="293"/>
      <c r="E29" s="286"/>
      <c r="F29" s="268"/>
      <c r="G29" s="268"/>
      <c r="H29" s="293"/>
      <c r="I29" s="350"/>
      <c r="J29" s="270"/>
      <c r="K29" s="268"/>
      <c r="L29" s="293"/>
      <c r="M29" s="288"/>
      <c r="N29" s="293"/>
      <c r="O29" s="293"/>
      <c r="P29" s="286"/>
      <c r="Q29" s="293"/>
      <c r="R29" s="293"/>
      <c r="S29" s="287"/>
      <c r="T29" s="287"/>
      <c r="U29" s="293"/>
    </row>
    <row r="30" spans="1:20" ht="9" customHeight="1">
      <c r="A30" s="264"/>
      <c r="B30" s="264"/>
      <c r="C30" s="264"/>
      <c r="D30" s="264"/>
      <c r="E30" s="573"/>
      <c r="F30" s="264"/>
      <c r="G30" s="264"/>
      <c r="H30" s="264"/>
      <c r="I30" s="378"/>
      <c r="J30" s="378"/>
      <c r="K30" s="264"/>
      <c r="L30" s="264"/>
      <c r="M30" s="264"/>
      <c r="N30" s="264"/>
      <c r="O30" s="264"/>
      <c r="P30" s="573"/>
      <c r="Q30" s="264"/>
      <c r="R30" s="264"/>
      <c r="S30" s="264"/>
      <c r="T30" s="264"/>
    </row>
    <row r="31" spans="1:20" ht="12">
      <c r="A31" s="277"/>
      <c r="B31" s="257"/>
      <c r="C31" s="254" t="s">
        <v>0</v>
      </c>
      <c r="D31" s="255" t="s">
        <v>489</v>
      </c>
      <c r="E31" s="256" t="s">
        <v>490</v>
      </c>
      <c r="F31" s="257" t="s">
        <v>474</v>
      </c>
      <c r="G31" s="257" t="s">
        <v>360</v>
      </c>
      <c r="H31" s="961"/>
      <c r="I31" s="259" t="s">
        <v>475</v>
      </c>
      <c r="J31" s="260" t="s">
        <v>475</v>
      </c>
      <c r="K31" s="558"/>
      <c r="L31" s="257">
        <v>2009</v>
      </c>
      <c r="M31" s="258"/>
      <c r="N31" s="257" t="s">
        <v>343</v>
      </c>
      <c r="O31" s="255" t="s">
        <v>492</v>
      </c>
      <c r="P31" s="256" t="s">
        <v>332</v>
      </c>
      <c r="Q31" s="257" t="s">
        <v>327</v>
      </c>
      <c r="R31" s="257" t="s">
        <v>137</v>
      </c>
      <c r="S31" s="540"/>
      <c r="T31" s="277"/>
    </row>
    <row r="32" spans="1:20" ht="12">
      <c r="A32" s="264"/>
      <c r="B32" s="265"/>
      <c r="C32" s="292" t="s">
        <v>56</v>
      </c>
      <c r="D32" s="255"/>
      <c r="E32" s="256"/>
      <c r="F32" s="262"/>
      <c r="G32" s="262"/>
      <c r="H32" s="267"/>
      <c r="I32" s="259" t="s">
        <v>476</v>
      </c>
      <c r="J32" s="263" t="s">
        <v>491</v>
      </c>
      <c r="K32" s="574"/>
      <c r="L32" s="257"/>
      <c r="M32" s="237"/>
      <c r="N32" s="257"/>
      <c r="O32" s="255"/>
      <c r="P32" s="256"/>
      <c r="Q32" s="262"/>
      <c r="R32" s="262"/>
      <c r="S32" s="262"/>
      <c r="T32" s="264"/>
    </row>
    <row r="33" spans="1:20" ht="12">
      <c r="A33" s="264"/>
      <c r="B33" s="265"/>
      <c r="C33" s="265"/>
      <c r="D33" s="556"/>
      <c r="E33" s="225"/>
      <c r="F33" s="265"/>
      <c r="G33" s="265"/>
      <c r="H33" s="995"/>
      <c r="I33" s="332"/>
      <c r="J33" s="333"/>
      <c r="K33" s="574"/>
      <c r="L33" s="265"/>
      <c r="M33" s="557"/>
      <c r="N33" s="265"/>
      <c r="O33" s="556"/>
      <c r="P33" s="225"/>
      <c r="Q33" s="223"/>
      <c r="R33" s="223"/>
      <c r="S33" s="557"/>
      <c r="T33" s="264"/>
    </row>
    <row r="34" spans="1:20" ht="12">
      <c r="A34" s="264"/>
      <c r="B34" s="271"/>
      <c r="C34" s="272" t="s">
        <v>47</v>
      </c>
      <c r="D34" s="620">
        <f aca="true" t="shared" si="5" ref="D34:D74">E34+F34+G34</f>
        <v>2417</v>
      </c>
      <c r="E34" s="595">
        <v>848</v>
      </c>
      <c r="F34" s="582">
        <v>801</v>
      </c>
      <c r="G34" s="582">
        <v>768</v>
      </c>
      <c r="H34" s="1019"/>
      <c r="I34" s="1017">
        <f aca="true" t="shared" si="6" ref="I34:J74">D34/O34-1</f>
        <v>0.011720385098367592</v>
      </c>
      <c r="J34" s="623">
        <f t="shared" si="6"/>
        <v>0.03667481662591676</v>
      </c>
      <c r="K34" s="1119"/>
      <c r="L34" s="1125">
        <f aca="true" t="shared" si="7" ref="L34:L74">N34+O34</f>
        <v>3180</v>
      </c>
      <c r="M34" s="974"/>
      <c r="N34" s="1111">
        <v>791</v>
      </c>
      <c r="O34" s="620">
        <f aca="true" t="shared" si="8" ref="O34:O74">P34+Q34+R34</f>
        <v>2389</v>
      </c>
      <c r="P34" s="595">
        <v>818</v>
      </c>
      <c r="Q34" s="582">
        <v>797</v>
      </c>
      <c r="R34" s="582">
        <v>774</v>
      </c>
      <c r="S34" s="281"/>
      <c r="T34" s="264"/>
    </row>
    <row r="35" spans="1:20" ht="12">
      <c r="A35" s="264"/>
      <c r="B35" s="271"/>
      <c r="C35" s="272" t="s">
        <v>48</v>
      </c>
      <c r="D35" s="620">
        <f t="shared" si="5"/>
        <v>594</v>
      </c>
      <c r="E35" s="595">
        <v>191</v>
      </c>
      <c r="F35" s="582">
        <v>201</v>
      </c>
      <c r="G35" s="582">
        <v>202</v>
      </c>
      <c r="H35" s="1019"/>
      <c r="I35" s="1017">
        <f t="shared" si="6"/>
        <v>-0.001680672268907557</v>
      </c>
      <c r="J35" s="623">
        <f t="shared" si="6"/>
        <v>-0.04500000000000004</v>
      </c>
      <c r="K35" s="1119"/>
      <c r="L35" s="1125">
        <f t="shared" si="7"/>
        <v>802</v>
      </c>
      <c r="M35" s="974"/>
      <c r="N35" s="1111">
        <v>207</v>
      </c>
      <c r="O35" s="620">
        <f t="shared" si="8"/>
        <v>595</v>
      </c>
      <c r="P35" s="595">
        <v>200</v>
      </c>
      <c r="Q35" s="582">
        <v>204</v>
      </c>
      <c r="R35" s="582">
        <v>191</v>
      </c>
      <c r="S35" s="281"/>
      <c r="T35" s="264"/>
    </row>
    <row r="36" spans="1:20" ht="12">
      <c r="A36" s="264"/>
      <c r="B36" s="271"/>
      <c r="C36" s="272" t="s">
        <v>477</v>
      </c>
      <c r="D36" s="620">
        <f t="shared" si="5"/>
        <v>109</v>
      </c>
      <c r="E36" s="595">
        <v>46</v>
      </c>
      <c r="F36" s="582">
        <v>34</v>
      </c>
      <c r="G36" s="582">
        <v>29</v>
      </c>
      <c r="H36" s="1019"/>
      <c r="I36" s="1017">
        <f t="shared" si="6"/>
        <v>0.703125</v>
      </c>
      <c r="J36" s="623">
        <f t="shared" si="6"/>
        <v>0.7692307692307692</v>
      </c>
      <c r="K36" s="1119"/>
      <c r="L36" s="1125">
        <f t="shared" si="7"/>
        <v>95</v>
      </c>
      <c r="M36" s="974"/>
      <c r="N36" s="1111">
        <v>31</v>
      </c>
      <c r="O36" s="620">
        <f t="shared" si="8"/>
        <v>64</v>
      </c>
      <c r="P36" s="595">
        <v>26</v>
      </c>
      <c r="Q36" s="582">
        <v>22</v>
      </c>
      <c r="R36" s="582">
        <v>16</v>
      </c>
      <c r="S36" s="281"/>
      <c r="T36" s="264"/>
    </row>
    <row r="37" spans="1:20" s="273" customFormat="1" ht="12">
      <c r="A37" s="277"/>
      <c r="B37" s="223"/>
      <c r="C37" s="223" t="s">
        <v>50</v>
      </c>
      <c r="D37" s="625">
        <f t="shared" si="5"/>
        <v>3120</v>
      </c>
      <c r="E37" s="587">
        <f>E34+E35+E36</f>
        <v>1085</v>
      </c>
      <c r="F37" s="589">
        <f>F34+F35+F36</f>
        <v>1036</v>
      </c>
      <c r="G37" s="589">
        <f>G34+G35+G36</f>
        <v>999</v>
      </c>
      <c r="H37" s="971"/>
      <c r="I37" s="1018">
        <f t="shared" si="6"/>
        <v>0.023622047244094446</v>
      </c>
      <c r="J37" s="627">
        <f t="shared" si="6"/>
        <v>0.039272030651340994</v>
      </c>
      <c r="K37" s="1116"/>
      <c r="L37" s="1126">
        <f t="shared" si="7"/>
        <v>4077</v>
      </c>
      <c r="M37" s="975"/>
      <c r="N37" s="1113">
        <f>N34+N35+N36</f>
        <v>1029</v>
      </c>
      <c r="O37" s="625">
        <f t="shared" si="8"/>
        <v>3048</v>
      </c>
      <c r="P37" s="587">
        <f>P34+P35+P36</f>
        <v>1044</v>
      </c>
      <c r="Q37" s="589">
        <f>Q34+Q35+Q36</f>
        <v>1023</v>
      </c>
      <c r="R37" s="589">
        <f>R34+R35+R36</f>
        <v>981</v>
      </c>
      <c r="S37" s="219"/>
      <c r="T37" s="277"/>
    </row>
    <row r="38" spans="1:20" ht="12">
      <c r="A38" s="264"/>
      <c r="B38" s="265"/>
      <c r="C38" s="280"/>
      <c r="D38" s="620"/>
      <c r="E38" s="637"/>
      <c r="F38" s="588"/>
      <c r="G38" s="588"/>
      <c r="H38" s="971"/>
      <c r="I38" s="1017"/>
      <c r="J38" s="623"/>
      <c r="K38" s="1116"/>
      <c r="L38" s="1125"/>
      <c r="M38" s="1132"/>
      <c r="N38" s="1131"/>
      <c r="O38" s="620"/>
      <c r="P38" s="637"/>
      <c r="Q38" s="583"/>
      <c r="R38" s="583"/>
      <c r="S38" s="558"/>
      <c r="T38" s="264"/>
    </row>
    <row r="39" spans="1:20" ht="12">
      <c r="A39" s="264"/>
      <c r="B39" s="265"/>
      <c r="C39" s="272" t="s">
        <v>51</v>
      </c>
      <c r="D39" s="620">
        <f t="shared" si="5"/>
        <v>2949</v>
      </c>
      <c r="E39" s="595">
        <v>990</v>
      </c>
      <c r="F39" s="582">
        <v>990</v>
      </c>
      <c r="G39" s="582">
        <v>969</v>
      </c>
      <c r="H39" s="1019"/>
      <c r="I39" s="1017">
        <f t="shared" si="6"/>
        <v>-0.04593982529925589</v>
      </c>
      <c r="J39" s="623">
        <f t="shared" si="6"/>
        <v>-0.027504911591355596</v>
      </c>
      <c r="K39" s="1119"/>
      <c r="L39" s="1125">
        <f t="shared" si="7"/>
        <v>4094</v>
      </c>
      <c r="M39" s="974"/>
      <c r="N39" s="1111">
        <v>1003</v>
      </c>
      <c r="O39" s="620">
        <f t="shared" si="8"/>
        <v>3091</v>
      </c>
      <c r="P39" s="595">
        <v>1018</v>
      </c>
      <c r="Q39" s="582">
        <v>1042</v>
      </c>
      <c r="R39" s="582">
        <v>1031</v>
      </c>
      <c r="S39" s="281"/>
      <c r="T39" s="264"/>
    </row>
    <row r="40" spans="1:20" ht="12">
      <c r="A40" s="264"/>
      <c r="B40" s="265"/>
      <c r="C40" s="272" t="s">
        <v>52</v>
      </c>
      <c r="D40" s="620">
        <f t="shared" si="5"/>
        <v>1815</v>
      </c>
      <c r="E40" s="595">
        <v>577</v>
      </c>
      <c r="F40" s="582">
        <v>604</v>
      </c>
      <c r="G40" s="582">
        <v>634</v>
      </c>
      <c r="H40" s="1019"/>
      <c r="I40" s="1017">
        <f t="shared" si="6"/>
        <v>-0.027852169255490056</v>
      </c>
      <c r="J40" s="623">
        <f t="shared" si="6"/>
        <v>-0.0415282392026578</v>
      </c>
      <c r="K40" s="1119"/>
      <c r="L40" s="1125">
        <f t="shared" si="7"/>
        <v>2491</v>
      </c>
      <c r="M40" s="974"/>
      <c r="N40" s="1111">
        <v>624</v>
      </c>
      <c r="O40" s="620">
        <f t="shared" si="8"/>
        <v>1867</v>
      </c>
      <c r="P40" s="595">
        <v>602</v>
      </c>
      <c r="Q40" s="582">
        <v>631</v>
      </c>
      <c r="R40" s="582">
        <v>634</v>
      </c>
      <c r="S40" s="281"/>
      <c r="T40" s="264"/>
    </row>
    <row r="41" spans="1:20" ht="12">
      <c r="A41" s="264"/>
      <c r="B41" s="265"/>
      <c r="C41" s="272" t="s">
        <v>586</v>
      </c>
      <c r="D41" s="620">
        <f t="shared" si="5"/>
        <v>2080</v>
      </c>
      <c r="E41" s="595">
        <v>674</v>
      </c>
      <c r="F41" s="582">
        <v>704</v>
      </c>
      <c r="G41" s="582">
        <v>702</v>
      </c>
      <c r="H41" s="1019"/>
      <c r="I41" s="1017">
        <f t="shared" si="6"/>
        <v>-0.03165735567970207</v>
      </c>
      <c r="J41" s="623">
        <f t="shared" si="6"/>
        <v>-0.021770682148040676</v>
      </c>
      <c r="K41" s="1119"/>
      <c r="L41" s="1125">
        <f t="shared" si="7"/>
        <v>2862</v>
      </c>
      <c r="M41" s="974"/>
      <c r="N41" s="1111">
        <v>714</v>
      </c>
      <c r="O41" s="620">
        <f t="shared" si="8"/>
        <v>2148</v>
      </c>
      <c r="P41" s="595">
        <v>689</v>
      </c>
      <c r="Q41" s="582">
        <v>724</v>
      </c>
      <c r="R41" s="582">
        <v>735</v>
      </c>
      <c r="S41" s="281"/>
      <c r="T41" s="264"/>
    </row>
    <row r="42" spans="1:20" ht="12">
      <c r="A42" s="264"/>
      <c r="B42" s="265"/>
      <c r="C42" s="272" t="s">
        <v>444</v>
      </c>
      <c r="D42" s="620">
        <f t="shared" si="5"/>
        <v>-1620</v>
      </c>
      <c r="E42" s="595">
        <v>-531</v>
      </c>
      <c r="F42" s="582">
        <v>-540</v>
      </c>
      <c r="G42" s="582">
        <v>-549</v>
      </c>
      <c r="H42" s="1019"/>
      <c r="I42" s="1017">
        <f t="shared" si="6"/>
        <v>-0.041986989946777076</v>
      </c>
      <c r="J42" s="623">
        <f t="shared" si="6"/>
        <v>-0.043243243243243246</v>
      </c>
      <c r="K42" s="1119"/>
      <c r="L42" s="1125">
        <f t="shared" si="7"/>
        <v>-2250</v>
      </c>
      <c r="M42" s="974"/>
      <c r="N42" s="1111">
        <v>-559</v>
      </c>
      <c r="O42" s="620">
        <f t="shared" si="8"/>
        <v>-1691</v>
      </c>
      <c r="P42" s="595">
        <v>-555</v>
      </c>
      <c r="Q42" s="582">
        <v>-560</v>
      </c>
      <c r="R42" s="582">
        <v>-576</v>
      </c>
      <c r="S42" s="281"/>
      <c r="T42" s="264"/>
    </row>
    <row r="43" spans="1:20" s="273" customFormat="1" ht="12">
      <c r="A43" s="277"/>
      <c r="B43" s="223"/>
      <c r="C43" s="223" t="s">
        <v>449</v>
      </c>
      <c r="D43" s="625">
        <f t="shared" si="5"/>
        <v>5224</v>
      </c>
      <c r="E43" s="587">
        <f>E39+E40+E41+E42</f>
        <v>1710</v>
      </c>
      <c r="F43" s="589">
        <f>F39+F40+F41+F42</f>
        <v>1758</v>
      </c>
      <c r="G43" s="589">
        <f>G39+G40+G41+G42</f>
        <v>1756</v>
      </c>
      <c r="H43" s="971"/>
      <c r="I43" s="1018">
        <f t="shared" si="6"/>
        <v>-0.03527239150507844</v>
      </c>
      <c r="J43" s="627">
        <f t="shared" si="6"/>
        <v>-0.02508551881413912</v>
      </c>
      <c r="K43" s="1116"/>
      <c r="L43" s="1126">
        <f t="shared" si="7"/>
        <v>7197</v>
      </c>
      <c r="M43" s="975"/>
      <c r="N43" s="1113">
        <f>N39+N40+N41+N42</f>
        <v>1782</v>
      </c>
      <c r="O43" s="625">
        <f t="shared" si="8"/>
        <v>5415</v>
      </c>
      <c r="P43" s="587">
        <f>P39+P40+P41+P42</f>
        <v>1754</v>
      </c>
      <c r="Q43" s="589">
        <f>Q39+Q40+Q41+Q42</f>
        <v>1837</v>
      </c>
      <c r="R43" s="589">
        <f>R39+R40+R41+R42</f>
        <v>1824</v>
      </c>
      <c r="S43" s="219"/>
      <c r="T43" s="277"/>
    </row>
    <row r="44" spans="1:20" ht="12">
      <c r="A44" s="264"/>
      <c r="B44" s="265"/>
      <c r="C44" s="272"/>
      <c r="D44" s="620"/>
      <c r="E44" s="595"/>
      <c r="F44" s="582"/>
      <c r="G44" s="582"/>
      <c r="H44" s="1019"/>
      <c r="I44" s="1017"/>
      <c r="J44" s="623"/>
      <c r="K44" s="1119"/>
      <c r="L44" s="1125"/>
      <c r="M44" s="974"/>
      <c r="N44" s="1111"/>
      <c r="O44" s="620"/>
      <c r="P44" s="595"/>
      <c r="Q44" s="582"/>
      <c r="R44" s="582"/>
      <c r="S44" s="281"/>
      <c r="T44" s="264"/>
    </row>
    <row r="45" spans="1:20" ht="12">
      <c r="A45" s="571"/>
      <c r="B45" s="572"/>
      <c r="C45" s="272" t="s">
        <v>361</v>
      </c>
      <c r="D45" s="620">
        <f t="shared" si="5"/>
        <v>678</v>
      </c>
      <c r="E45" s="595">
        <v>248</v>
      </c>
      <c r="F45" s="582">
        <v>237</v>
      </c>
      <c r="G45" s="582">
        <v>193</v>
      </c>
      <c r="H45" s="1023"/>
      <c r="I45" s="1017">
        <f t="shared" si="6"/>
        <v>0.21942446043165464</v>
      </c>
      <c r="J45" s="623">
        <f t="shared" si="6"/>
        <v>0.37777777777777777</v>
      </c>
      <c r="K45" s="1123"/>
      <c r="L45" s="1125">
        <f t="shared" si="7"/>
        <v>719</v>
      </c>
      <c r="M45" s="974"/>
      <c r="N45" s="1111">
        <v>163</v>
      </c>
      <c r="O45" s="620">
        <f t="shared" si="8"/>
        <v>556</v>
      </c>
      <c r="P45" s="595">
        <v>180</v>
      </c>
      <c r="Q45" s="582">
        <v>177</v>
      </c>
      <c r="R45" s="582">
        <v>199</v>
      </c>
      <c r="S45" s="553"/>
      <c r="T45" s="571"/>
    </row>
    <row r="46" spans="1:20" ht="12">
      <c r="A46" s="571"/>
      <c r="B46" s="572"/>
      <c r="C46" s="272" t="s">
        <v>362</v>
      </c>
      <c r="D46" s="620">
        <f t="shared" si="5"/>
        <v>1424</v>
      </c>
      <c r="E46" s="595">
        <v>473</v>
      </c>
      <c r="F46" s="638">
        <v>477</v>
      </c>
      <c r="G46" s="638">
        <v>474</v>
      </c>
      <c r="H46" s="1023"/>
      <c r="I46" s="1017">
        <f t="shared" si="6"/>
        <v>-0.0871794871794872</v>
      </c>
      <c r="J46" s="623">
        <f t="shared" si="6"/>
        <v>-0.028747433264887046</v>
      </c>
      <c r="K46" s="1123"/>
      <c r="L46" s="1125">
        <f t="shared" si="7"/>
        <v>2097</v>
      </c>
      <c r="M46" s="974"/>
      <c r="N46" s="1279">
        <v>537</v>
      </c>
      <c r="O46" s="620">
        <f t="shared" si="8"/>
        <v>1560</v>
      </c>
      <c r="P46" s="595">
        <v>487</v>
      </c>
      <c r="Q46" s="638">
        <v>531</v>
      </c>
      <c r="R46" s="638">
        <v>542</v>
      </c>
      <c r="S46" s="553"/>
      <c r="T46" s="571"/>
    </row>
    <row r="47" spans="1:20" ht="12">
      <c r="A47" s="571"/>
      <c r="B47" s="572"/>
      <c r="C47" s="272" t="s">
        <v>127</v>
      </c>
      <c r="D47" s="620">
        <f t="shared" si="5"/>
        <v>-412</v>
      </c>
      <c r="E47" s="595">
        <v>-139</v>
      </c>
      <c r="F47" s="582">
        <v>-137</v>
      </c>
      <c r="G47" s="582">
        <v>-136</v>
      </c>
      <c r="H47" s="1023"/>
      <c r="I47" s="1017">
        <f t="shared" si="6"/>
        <v>-0.12153518123667373</v>
      </c>
      <c r="J47" s="623">
        <f t="shared" si="6"/>
        <v>-0.10322580645161294</v>
      </c>
      <c r="K47" s="1123"/>
      <c r="L47" s="1125">
        <f t="shared" si="7"/>
        <v>-624</v>
      </c>
      <c r="M47" s="974"/>
      <c r="N47" s="1111">
        <v>-155</v>
      </c>
      <c r="O47" s="620">
        <f t="shared" si="8"/>
        <v>-469</v>
      </c>
      <c r="P47" s="595">
        <v>-155</v>
      </c>
      <c r="Q47" s="582">
        <v>-154</v>
      </c>
      <c r="R47" s="582">
        <v>-160</v>
      </c>
      <c r="S47" s="553"/>
      <c r="T47" s="571"/>
    </row>
    <row r="48" spans="1:20" s="309" customFormat="1" ht="12">
      <c r="A48" s="571"/>
      <c r="B48" s="572"/>
      <c r="C48" s="407" t="s">
        <v>363</v>
      </c>
      <c r="D48" s="1338">
        <f t="shared" si="5"/>
        <v>0</v>
      </c>
      <c r="E48" s="639">
        <v>0</v>
      </c>
      <c r="F48" s="612">
        <v>0</v>
      </c>
      <c r="G48" s="612">
        <v>0</v>
      </c>
      <c r="H48" s="1023"/>
      <c r="I48" s="966" t="s">
        <v>595</v>
      </c>
      <c r="J48" s="614" t="s">
        <v>595</v>
      </c>
      <c r="K48" s="1123"/>
      <c r="L48" s="1229">
        <f t="shared" si="7"/>
        <v>0</v>
      </c>
      <c r="M48" s="1133"/>
      <c r="N48" s="1112">
        <v>0</v>
      </c>
      <c r="O48" s="1338">
        <f t="shared" si="8"/>
        <v>0</v>
      </c>
      <c r="P48" s="639">
        <v>0</v>
      </c>
      <c r="Q48" s="612">
        <v>0</v>
      </c>
      <c r="R48" s="612">
        <v>0</v>
      </c>
      <c r="S48" s="553"/>
      <c r="T48" s="571"/>
    </row>
    <row r="49" spans="1:20" s="273" customFormat="1" ht="12">
      <c r="A49" s="277"/>
      <c r="B49" s="223"/>
      <c r="C49" s="223" t="s">
        <v>313</v>
      </c>
      <c r="D49" s="625">
        <f t="shared" si="5"/>
        <v>6914</v>
      </c>
      <c r="E49" s="587">
        <f>E43+E45+E46+E47</f>
        <v>2292</v>
      </c>
      <c r="F49" s="589">
        <f>F43+F45+F46+F47</f>
        <v>2335</v>
      </c>
      <c r="G49" s="589">
        <f>G43+G45+G46+G47</f>
        <v>2287</v>
      </c>
      <c r="H49" s="1020"/>
      <c r="I49" s="1018">
        <f t="shared" si="6"/>
        <v>-0.02095723591050691</v>
      </c>
      <c r="J49" s="627">
        <f t="shared" si="6"/>
        <v>0.011473962930273585</v>
      </c>
      <c r="K49" s="1120"/>
      <c r="L49" s="1126">
        <f t="shared" si="7"/>
        <v>9389</v>
      </c>
      <c r="M49" s="975"/>
      <c r="N49" s="1113">
        <f>N43+N45+N46+N47</f>
        <v>2327</v>
      </c>
      <c r="O49" s="625">
        <f t="shared" si="8"/>
        <v>7062</v>
      </c>
      <c r="P49" s="587">
        <f>P43+P45+P46+P47</f>
        <v>2266</v>
      </c>
      <c r="Q49" s="589">
        <f>Q43+Q45+Q46+Q47</f>
        <v>2391</v>
      </c>
      <c r="R49" s="589">
        <f>R43+R45+R46+R47</f>
        <v>2405</v>
      </c>
      <c r="S49" s="219"/>
      <c r="T49" s="277"/>
    </row>
    <row r="50" spans="1:20" ht="12">
      <c r="A50" s="264"/>
      <c r="B50" s="265"/>
      <c r="C50" s="280"/>
      <c r="D50" s="620"/>
      <c r="E50" s="587"/>
      <c r="F50" s="589"/>
      <c r="G50" s="589"/>
      <c r="H50" s="971"/>
      <c r="I50" s="1017"/>
      <c r="J50" s="623"/>
      <c r="K50" s="1116"/>
      <c r="L50" s="1125"/>
      <c r="M50" s="975"/>
      <c r="N50" s="1113"/>
      <c r="O50" s="620"/>
      <c r="P50" s="587"/>
      <c r="Q50" s="588"/>
      <c r="R50" s="588"/>
      <c r="S50" s="219"/>
      <c r="T50" s="264"/>
    </row>
    <row r="51" spans="1:20" ht="12">
      <c r="A51" s="264"/>
      <c r="B51" s="271"/>
      <c r="C51" s="272" t="s">
        <v>58</v>
      </c>
      <c r="D51" s="620">
        <f t="shared" si="5"/>
        <v>453</v>
      </c>
      <c r="E51" s="581">
        <v>146</v>
      </c>
      <c r="F51" s="582">
        <v>152</v>
      </c>
      <c r="G51" s="582">
        <v>155</v>
      </c>
      <c r="H51" s="1022"/>
      <c r="I51" s="1017">
        <f t="shared" si="6"/>
        <v>-0.151685393258427</v>
      </c>
      <c r="J51" s="623">
        <f t="shared" si="6"/>
        <v>-0.13095238095238093</v>
      </c>
      <c r="K51" s="1122"/>
      <c r="L51" s="1125">
        <f t="shared" si="7"/>
        <v>702</v>
      </c>
      <c r="M51" s="975"/>
      <c r="N51" s="1111">
        <v>168</v>
      </c>
      <c r="O51" s="620">
        <f t="shared" si="8"/>
        <v>534</v>
      </c>
      <c r="P51" s="581">
        <v>168</v>
      </c>
      <c r="Q51" s="582">
        <v>179</v>
      </c>
      <c r="R51" s="582">
        <v>187</v>
      </c>
      <c r="S51" s="219"/>
      <c r="T51" s="264"/>
    </row>
    <row r="52" spans="1:20" ht="12">
      <c r="A52" s="264"/>
      <c r="B52" s="271"/>
      <c r="C52" s="272" t="s">
        <v>59</v>
      </c>
      <c r="D52" s="620">
        <f t="shared" si="5"/>
        <v>1377</v>
      </c>
      <c r="E52" s="581">
        <v>462</v>
      </c>
      <c r="F52" s="582">
        <v>464</v>
      </c>
      <c r="G52" s="582">
        <v>451</v>
      </c>
      <c r="H52" s="1022"/>
      <c r="I52" s="1017">
        <f t="shared" si="6"/>
        <v>-0.06070941336971347</v>
      </c>
      <c r="J52" s="623">
        <f t="shared" si="6"/>
        <v>-0.04149377593360992</v>
      </c>
      <c r="K52" s="1122"/>
      <c r="L52" s="1125">
        <f t="shared" si="7"/>
        <v>1934</v>
      </c>
      <c r="M52" s="975"/>
      <c r="N52" s="1111">
        <v>468</v>
      </c>
      <c r="O52" s="620">
        <f t="shared" si="8"/>
        <v>1466</v>
      </c>
      <c r="P52" s="581">
        <v>482</v>
      </c>
      <c r="Q52" s="582">
        <v>501</v>
      </c>
      <c r="R52" s="582">
        <v>483</v>
      </c>
      <c r="S52" s="219"/>
      <c r="T52" s="264"/>
    </row>
    <row r="53" spans="1:20" ht="12">
      <c r="A53" s="264"/>
      <c r="B53" s="271"/>
      <c r="C53" s="272" t="s">
        <v>60</v>
      </c>
      <c r="D53" s="620">
        <f t="shared" si="5"/>
        <v>768</v>
      </c>
      <c r="E53" s="581">
        <v>255</v>
      </c>
      <c r="F53" s="582">
        <v>256</v>
      </c>
      <c r="G53" s="582">
        <v>257</v>
      </c>
      <c r="H53" s="1022"/>
      <c r="I53" s="1017">
        <f t="shared" si="6"/>
        <v>-0.019157088122605415</v>
      </c>
      <c r="J53" s="623">
        <f t="shared" si="6"/>
        <v>-0.026717557251908386</v>
      </c>
      <c r="K53" s="1122"/>
      <c r="L53" s="1125">
        <f t="shared" si="7"/>
        <v>1042</v>
      </c>
      <c r="M53" s="975"/>
      <c r="N53" s="1111">
        <v>259</v>
      </c>
      <c r="O53" s="620">
        <f t="shared" si="8"/>
        <v>783</v>
      </c>
      <c r="P53" s="581">
        <v>262</v>
      </c>
      <c r="Q53" s="582">
        <v>260</v>
      </c>
      <c r="R53" s="582">
        <v>261</v>
      </c>
      <c r="S53" s="219"/>
      <c r="T53" s="264"/>
    </row>
    <row r="54" spans="1:20" ht="12">
      <c r="A54" s="264"/>
      <c r="B54" s="271"/>
      <c r="C54" s="272" t="s">
        <v>61</v>
      </c>
      <c r="D54" s="620">
        <f t="shared" si="5"/>
        <v>168</v>
      </c>
      <c r="E54" s="581">
        <v>61</v>
      </c>
      <c r="F54" s="582">
        <v>56</v>
      </c>
      <c r="G54" s="582">
        <v>51</v>
      </c>
      <c r="H54" s="1022"/>
      <c r="I54" s="1017">
        <f t="shared" si="6"/>
        <v>0.11258278145695355</v>
      </c>
      <c r="J54" s="623">
        <f t="shared" si="6"/>
        <v>0.196078431372549</v>
      </c>
      <c r="K54" s="1122"/>
      <c r="L54" s="1125">
        <f t="shared" si="7"/>
        <v>201</v>
      </c>
      <c r="M54" s="974"/>
      <c r="N54" s="1111">
        <v>50</v>
      </c>
      <c r="O54" s="620">
        <f t="shared" si="8"/>
        <v>151</v>
      </c>
      <c r="P54" s="581">
        <v>51</v>
      </c>
      <c r="Q54" s="582">
        <v>51</v>
      </c>
      <c r="R54" s="582">
        <v>49</v>
      </c>
      <c r="S54" s="281"/>
      <c r="T54" s="264"/>
    </row>
    <row r="55" spans="1:20" ht="12">
      <c r="A55" s="264"/>
      <c r="B55" s="271"/>
      <c r="C55" s="272" t="s">
        <v>57</v>
      </c>
      <c r="D55" s="620">
        <f t="shared" si="5"/>
        <v>183</v>
      </c>
      <c r="E55" s="581">
        <v>66</v>
      </c>
      <c r="F55" s="582">
        <v>62</v>
      </c>
      <c r="G55" s="582">
        <v>55</v>
      </c>
      <c r="H55" s="1022"/>
      <c r="I55" s="1017">
        <f t="shared" si="6"/>
        <v>0.16560509554140124</v>
      </c>
      <c r="J55" s="623">
        <f t="shared" si="6"/>
        <v>0.19999999999999996</v>
      </c>
      <c r="K55" s="1122"/>
      <c r="L55" s="1125">
        <f t="shared" si="7"/>
        <v>215</v>
      </c>
      <c r="M55" s="974"/>
      <c r="N55" s="1111">
        <v>58</v>
      </c>
      <c r="O55" s="620">
        <f t="shared" si="8"/>
        <v>157</v>
      </c>
      <c r="P55" s="581">
        <v>55</v>
      </c>
      <c r="Q55" s="582">
        <v>51</v>
      </c>
      <c r="R55" s="582">
        <v>51</v>
      </c>
      <c r="S55" s="281"/>
      <c r="T55" s="264"/>
    </row>
    <row r="56" spans="1:20" s="273" customFormat="1" ht="12">
      <c r="A56" s="277"/>
      <c r="B56" s="223"/>
      <c r="C56" s="575" t="s">
        <v>51</v>
      </c>
      <c r="D56" s="625">
        <f t="shared" si="5"/>
        <v>2949</v>
      </c>
      <c r="E56" s="633">
        <f>E51+E52+E53+E54+E55</f>
        <v>990</v>
      </c>
      <c r="F56" s="626">
        <f>F51+F52+F53+F54+F55</f>
        <v>990</v>
      </c>
      <c r="G56" s="626">
        <f>G51+G52+G53+G54+G55</f>
        <v>969</v>
      </c>
      <c r="H56" s="971"/>
      <c r="I56" s="1018">
        <f t="shared" si="6"/>
        <v>-0.04593982529925589</v>
      </c>
      <c r="J56" s="627">
        <f t="shared" si="6"/>
        <v>-0.027504911591355596</v>
      </c>
      <c r="K56" s="1116"/>
      <c r="L56" s="1126">
        <f t="shared" si="7"/>
        <v>4094</v>
      </c>
      <c r="M56" s="975"/>
      <c r="N56" s="1277">
        <f>N51+N52+N53+N54+N55</f>
        <v>1003</v>
      </c>
      <c r="O56" s="625">
        <f t="shared" si="8"/>
        <v>3091</v>
      </c>
      <c r="P56" s="633">
        <f>P51+P52+P53+P54+P55</f>
        <v>1018</v>
      </c>
      <c r="Q56" s="626">
        <f>Q51+Q52+Q53+Q54+Q55</f>
        <v>1042</v>
      </c>
      <c r="R56" s="626">
        <f>R51+R52+R53+R54+R55</f>
        <v>1031</v>
      </c>
      <c r="S56" s="219"/>
      <c r="T56" s="277"/>
    </row>
    <row r="57" spans="1:20" ht="12">
      <c r="A57" s="264"/>
      <c r="B57" s="271"/>
      <c r="C57" s="280"/>
      <c r="D57" s="620"/>
      <c r="E57" s="595"/>
      <c r="F57" s="588"/>
      <c r="G57" s="588"/>
      <c r="H57" s="1022"/>
      <c r="I57" s="1017"/>
      <c r="J57" s="623"/>
      <c r="K57" s="1122"/>
      <c r="L57" s="1125"/>
      <c r="M57" s="1273"/>
      <c r="N57" s="1131"/>
      <c r="O57" s="620"/>
      <c r="P57" s="595"/>
      <c r="Q57" s="589"/>
      <c r="R57" s="589"/>
      <c r="S57" s="576"/>
      <c r="T57" s="264"/>
    </row>
    <row r="58" spans="1:20" ht="12">
      <c r="A58" s="264"/>
      <c r="B58" s="271"/>
      <c r="C58" s="272" t="s">
        <v>62</v>
      </c>
      <c r="D58" s="620">
        <f t="shared" si="5"/>
        <v>742</v>
      </c>
      <c r="E58" s="581">
        <v>233</v>
      </c>
      <c r="F58" s="582">
        <v>239</v>
      </c>
      <c r="G58" s="582">
        <v>270</v>
      </c>
      <c r="H58" s="1022"/>
      <c r="I58" s="1017">
        <f t="shared" si="6"/>
        <v>-0.04258064516129034</v>
      </c>
      <c r="J58" s="623">
        <f t="shared" si="6"/>
        <v>-0.07171314741035861</v>
      </c>
      <c r="K58" s="1122"/>
      <c r="L58" s="1125">
        <f t="shared" si="7"/>
        <v>1026</v>
      </c>
      <c r="M58" s="975"/>
      <c r="N58" s="1111">
        <v>251</v>
      </c>
      <c r="O58" s="620">
        <f t="shared" si="8"/>
        <v>775</v>
      </c>
      <c r="P58" s="581">
        <v>251</v>
      </c>
      <c r="Q58" s="582">
        <v>259</v>
      </c>
      <c r="R58" s="582">
        <v>265</v>
      </c>
      <c r="S58" s="219"/>
      <c r="T58" s="264"/>
    </row>
    <row r="59" spans="1:20" ht="12">
      <c r="A59" s="264"/>
      <c r="B59" s="271"/>
      <c r="C59" s="272" t="s">
        <v>63</v>
      </c>
      <c r="D59" s="620">
        <f t="shared" si="5"/>
        <v>309</v>
      </c>
      <c r="E59" s="581">
        <v>100</v>
      </c>
      <c r="F59" s="582">
        <v>103</v>
      </c>
      <c r="G59" s="582">
        <v>106</v>
      </c>
      <c r="H59" s="1022"/>
      <c r="I59" s="1017">
        <f t="shared" si="6"/>
        <v>-0.06079027355623101</v>
      </c>
      <c r="J59" s="623">
        <f t="shared" si="6"/>
        <v>-0.07407407407407407</v>
      </c>
      <c r="K59" s="1122"/>
      <c r="L59" s="1125">
        <f t="shared" si="7"/>
        <v>439</v>
      </c>
      <c r="M59" s="975"/>
      <c r="N59" s="1111">
        <v>110</v>
      </c>
      <c r="O59" s="620">
        <f t="shared" si="8"/>
        <v>329</v>
      </c>
      <c r="P59" s="581">
        <v>108</v>
      </c>
      <c r="Q59" s="582">
        <v>112</v>
      </c>
      <c r="R59" s="582">
        <v>109</v>
      </c>
      <c r="S59" s="219"/>
      <c r="T59" s="264"/>
    </row>
    <row r="60" spans="1:20" ht="12">
      <c r="A60" s="264"/>
      <c r="B60" s="271"/>
      <c r="C60" s="272" t="s">
        <v>59</v>
      </c>
      <c r="D60" s="620">
        <f t="shared" si="5"/>
        <v>663</v>
      </c>
      <c r="E60" s="581">
        <v>209</v>
      </c>
      <c r="F60" s="582">
        <v>229</v>
      </c>
      <c r="G60" s="582">
        <v>225</v>
      </c>
      <c r="H60" s="1022"/>
      <c r="I60" s="1017">
        <f t="shared" si="6"/>
        <v>0.02157164869029282</v>
      </c>
      <c r="J60" s="623">
        <f t="shared" si="6"/>
        <v>0.004807692307692291</v>
      </c>
      <c r="K60" s="1122"/>
      <c r="L60" s="1125">
        <f t="shared" si="7"/>
        <v>872</v>
      </c>
      <c r="M60" s="975"/>
      <c r="N60" s="1280">
        <v>223</v>
      </c>
      <c r="O60" s="620">
        <f t="shared" si="8"/>
        <v>649</v>
      </c>
      <c r="P60" s="581">
        <v>208</v>
      </c>
      <c r="Q60" s="582">
        <v>217</v>
      </c>
      <c r="R60" s="582">
        <v>224</v>
      </c>
      <c r="S60" s="219"/>
      <c r="T60" s="264"/>
    </row>
    <row r="61" spans="1:20" ht="12">
      <c r="A61" s="264"/>
      <c r="B61" s="271"/>
      <c r="C61" s="272" t="s">
        <v>57</v>
      </c>
      <c r="D61" s="620">
        <f t="shared" si="5"/>
        <v>101</v>
      </c>
      <c r="E61" s="581">
        <v>35</v>
      </c>
      <c r="F61" s="582">
        <v>33</v>
      </c>
      <c r="G61" s="582">
        <v>33</v>
      </c>
      <c r="H61" s="1022"/>
      <c r="I61" s="1017">
        <f t="shared" si="6"/>
        <v>-0.11403508771929827</v>
      </c>
      <c r="J61" s="623">
        <f t="shared" si="6"/>
        <v>0</v>
      </c>
      <c r="K61" s="1122"/>
      <c r="L61" s="1125">
        <f t="shared" si="7"/>
        <v>154</v>
      </c>
      <c r="M61" s="974"/>
      <c r="N61" s="1280">
        <v>40</v>
      </c>
      <c r="O61" s="620">
        <f t="shared" si="8"/>
        <v>114</v>
      </c>
      <c r="P61" s="581">
        <v>35</v>
      </c>
      <c r="Q61" s="582">
        <v>43</v>
      </c>
      <c r="R61" s="582">
        <v>36</v>
      </c>
      <c r="S61" s="281"/>
      <c r="T61" s="264"/>
    </row>
    <row r="62" spans="1:20" s="273" customFormat="1" ht="12">
      <c r="A62" s="277"/>
      <c r="B62" s="223"/>
      <c r="C62" s="280" t="s">
        <v>52</v>
      </c>
      <c r="D62" s="625">
        <f t="shared" si="5"/>
        <v>1815</v>
      </c>
      <c r="E62" s="587">
        <f>E58+E59+E60+E61</f>
        <v>577</v>
      </c>
      <c r="F62" s="589">
        <f>F58+F59+F60+F61</f>
        <v>604</v>
      </c>
      <c r="G62" s="589">
        <f>G58+G59+G60+G61</f>
        <v>634</v>
      </c>
      <c r="H62" s="971"/>
      <c r="I62" s="1018">
        <f t="shared" si="6"/>
        <v>-0.027852169255490056</v>
      </c>
      <c r="J62" s="627">
        <f t="shared" si="6"/>
        <v>-0.0415282392026578</v>
      </c>
      <c r="K62" s="1116"/>
      <c r="L62" s="1126">
        <f t="shared" si="7"/>
        <v>2491</v>
      </c>
      <c r="M62" s="975"/>
      <c r="N62" s="1113">
        <f>N58+N59+N60+N61</f>
        <v>624</v>
      </c>
      <c r="O62" s="625">
        <f t="shared" si="8"/>
        <v>1867</v>
      </c>
      <c r="P62" s="587">
        <f>P58+P59+P60+P61</f>
        <v>602</v>
      </c>
      <c r="Q62" s="589">
        <f>Q58+Q59+Q60+Q61</f>
        <v>631</v>
      </c>
      <c r="R62" s="589">
        <f>R58+R59+R60+R61</f>
        <v>634</v>
      </c>
      <c r="S62" s="219"/>
      <c r="T62" s="277"/>
    </row>
    <row r="63" spans="1:20" ht="12">
      <c r="A63" s="277"/>
      <c r="B63" s="223"/>
      <c r="C63" s="575"/>
      <c r="D63" s="620"/>
      <c r="E63" s="595"/>
      <c r="F63" s="588"/>
      <c r="G63" s="588"/>
      <c r="H63" s="971"/>
      <c r="I63" s="1017"/>
      <c r="J63" s="623"/>
      <c r="K63" s="1116"/>
      <c r="L63" s="1125"/>
      <c r="M63" s="1273"/>
      <c r="N63" s="1131"/>
      <c r="O63" s="620"/>
      <c r="P63" s="595"/>
      <c r="Q63" s="589"/>
      <c r="R63" s="589"/>
      <c r="S63" s="576"/>
      <c r="T63" s="277"/>
    </row>
    <row r="64" spans="1:20" ht="12">
      <c r="A64" s="264"/>
      <c r="B64" s="271"/>
      <c r="C64" s="272" t="s">
        <v>450</v>
      </c>
      <c r="D64" s="620">
        <f t="shared" si="5"/>
        <v>1101</v>
      </c>
      <c r="E64" s="930">
        <v>367</v>
      </c>
      <c r="F64" s="582">
        <v>368</v>
      </c>
      <c r="G64" s="582">
        <v>366</v>
      </c>
      <c r="H64" s="1022"/>
      <c r="I64" s="1017">
        <f t="shared" si="6"/>
        <v>-0.09901800327332244</v>
      </c>
      <c r="J64" s="623">
        <f t="shared" si="6"/>
        <v>-0.04427083333333337</v>
      </c>
      <c r="K64" s="1122"/>
      <c r="L64" s="1125">
        <f t="shared" si="7"/>
        <v>1654</v>
      </c>
      <c r="M64" s="975"/>
      <c r="N64" s="1280">
        <v>432</v>
      </c>
      <c r="O64" s="620">
        <f t="shared" si="8"/>
        <v>1222</v>
      </c>
      <c r="P64" s="581">
        <v>384</v>
      </c>
      <c r="Q64" s="582">
        <v>419</v>
      </c>
      <c r="R64" s="582">
        <v>419</v>
      </c>
      <c r="S64" s="219"/>
      <c r="T64" s="264"/>
    </row>
    <row r="65" spans="1:20" ht="12">
      <c r="A65" s="264"/>
      <c r="B65" s="271"/>
      <c r="C65" s="272" t="s">
        <v>64</v>
      </c>
      <c r="D65" s="620">
        <f t="shared" si="5"/>
        <v>350</v>
      </c>
      <c r="E65" s="930">
        <v>119</v>
      </c>
      <c r="F65" s="582">
        <v>115</v>
      </c>
      <c r="G65" s="582">
        <v>116</v>
      </c>
      <c r="H65" s="1022"/>
      <c r="I65" s="1017">
        <f t="shared" si="6"/>
        <v>0.04166666666666674</v>
      </c>
      <c r="J65" s="623">
        <f t="shared" si="6"/>
        <v>0.09174311926605494</v>
      </c>
      <c r="K65" s="1122"/>
      <c r="L65" s="1125">
        <f t="shared" si="7"/>
        <v>456</v>
      </c>
      <c r="M65" s="975"/>
      <c r="N65" s="1280">
        <v>120</v>
      </c>
      <c r="O65" s="620">
        <f t="shared" si="8"/>
        <v>336</v>
      </c>
      <c r="P65" s="581">
        <v>109</v>
      </c>
      <c r="Q65" s="582">
        <v>115</v>
      </c>
      <c r="R65" s="582">
        <v>112</v>
      </c>
      <c r="S65" s="219"/>
      <c r="T65" s="264"/>
    </row>
    <row r="66" spans="1:20" ht="12">
      <c r="A66" s="264"/>
      <c r="B66" s="271"/>
      <c r="C66" s="272" t="s">
        <v>445</v>
      </c>
      <c r="D66" s="620">
        <f t="shared" si="5"/>
        <v>23</v>
      </c>
      <c r="E66" s="930">
        <v>7</v>
      </c>
      <c r="F66" s="582">
        <v>8</v>
      </c>
      <c r="G66" s="582">
        <v>8</v>
      </c>
      <c r="H66" s="1022"/>
      <c r="I66" s="1017">
        <f t="shared" si="6"/>
        <v>-0.36111111111111116</v>
      </c>
      <c r="J66" s="623">
        <f t="shared" si="6"/>
        <v>-0.2222222222222222</v>
      </c>
      <c r="K66" s="1122"/>
      <c r="L66" s="1125">
        <f t="shared" si="7"/>
        <v>35</v>
      </c>
      <c r="M66" s="975"/>
      <c r="N66" s="1280">
        <v>-1</v>
      </c>
      <c r="O66" s="620">
        <f t="shared" si="8"/>
        <v>36</v>
      </c>
      <c r="P66" s="581">
        <v>9</v>
      </c>
      <c r="Q66" s="582">
        <v>5</v>
      </c>
      <c r="R66" s="582">
        <v>22</v>
      </c>
      <c r="S66" s="219"/>
      <c r="T66" s="264"/>
    </row>
    <row r="67" spans="1:20" ht="12">
      <c r="A67" s="264"/>
      <c r="B67" s="271"/>
      <c r="C67" s="272" t="s">
        <v>135</v>
      </c>
      <c r="D67" s="620">
        <f t="shared" si="5"/>
        <v>-50</v>
      </c>
      <c r="E67" s="930">
        <v>-20</v>
      </c>
      <c r="F67" s="582">
        <v>-14</v>
      </c>
      <c r="G67" s="582">
        <v>-16</v>
      </c>
      <c r="H67" s="1022"/>
      <c r="I67" s="1017">
        <f t="shared" si="6"/>
        <v>0.47058823529411775</v>
      </c>
      <c r="J67" s="623">
        <f t="shared" si="6"/>
        <v>0.33333333333333326</v>
      </c>
      <c r="K67" s="1122"/>
      <c r="L67" s="1125">
        <f t="shared" si="7"/>
        <v>-48</v>
      </c>
      <c r="M67" s="974"/>
      <c r="N67" s="1280">
        <v>-14</v>
      </c>
      <c r="O67" s="620">
        <f t="shared" si="8"/>
        <v>-34</v>
      </c>
      <c r="P67" s="581">
        <v>-15</v>
      </c>
      <c r="Q67" s="582">
        <v>-8</v>
      </c>
      <c r="R67" s="582">
        <v>-11</v>
      </c>
      <c r="S67" s="281"/>
      <c r="T67" s="264"/>
    </row>
    <row r="68" spans="1:20" s="273" customFormat="1" ht="12">
      <c r="A68" s="277"/>
      <c r="B68" s="223"/>
      <c r="C68" s="577" t="s">
        <v>362</v>
      </c>
      <c r="D68" s="625">
        <f t="shared" si="5"/>
        <v>1424</v>
      </c>
      <c r="E68" s="587">
        <f>E64+E65+E66+E67</f>
        <v>473</v>
      </c>
      <c r="F68" s="589">
        <f>F64+F65+F66+F67</f>
        <v>477</v>
      </c>
      <c r="G68" s="589">
        <f>G64+G65+G66+G67</f>
        <v>474</v>
      </c>
      <c r="H68" s="971"/>
      <c r="I68" s="1018">
        <f t="shared" si="6"/>
        <v>-0.0871794871794872</v>
      </c>
      <c r="J68" s="627">
        <f t="shared" si="6"/>
        <v>-0.028747433264887046</v>
      </c>
      <c r="K68" s="1116"/>
      <c r="L68" s="1126">
        <f t="shared" si="7"/>
        <v>2097</v>
      </c>
      <c r="M68" s="975"/>
      <c r="N68" s="1113">
        <f>N64+N65+N66+N67</f>
        <v>537</v>
      </c>
      <c r="O68" s="625">
        <f t="shared" si="8"/>
        <v>1560</v>
      </c>
      <c r="P68" s="587">
        <f>P64+P65+P66+P67</f>
        <v>487</v>
      </c>
      <c r="Q68" s="589">
        <f>Q64+Q65+Q66+Q67</f>
        <v>531</v>
      </c>
      <c r="R68" s="589">
        <f>R64+R65+R66+R67</f>
        <v>542</v>
      </c>
      <c r="S68" s="219"/>
      <c r="T68" s="277"/>
    </row>
    <row r="69" spans="1:20" ht="12">
      <c r="A69" s="277"/>
      <c r="B69" s="223"/>
      <c r="C69" s="280"/>
      <c r="D69" s="620"/>
      <c r="E69" s="587"/>
      <c r="F69" s="588"/>
      <c r="G69" s="588"/>
      <c r="H69" s="971"/>
      <c r="I69" s="1017"/>
      <c r="J69" s="623"/>
      <c r="K69" s="1116"/>
      <c r="L69" s="1125"/>
      <c r="M69" s="1274"/>
      <c r="N69" s="1131"/>
      <c r="O69" s="620"/>
      <c r="P69" s="587"/>
      <c r="Q69" s="589"/>
      <c r="R69" s="589"/>
      <c r="S69" s="542"/>
      <c r="T69" s="277"/>
    </row>
    <row r="70" spans="1:20" s="273" customFormat="1" ht="12">
      <c r="A70" s="277"/>
      <c r="B70" s="223"/>
      <c r="C70" s="223" t="s">
        <v>54</v>
      </c>
      <c r="D70" s="625">
        <f t="shared" si="5"/>
        <v>65</v>
      </c>
      <c r="E70" s="597">
        <v>16</v>
      </c>
      <c r="F70" s="588">
        <v>24</v>
      </c>
      <c r="G70" s="588">
        <v>25</v>
      </c>
      <c r="H70" s="971"/>
      <c r="I70" s="1018">
        <f t="shared" si="6"/>
        <v>-0.40909090909090906</v>
      </c>
      <c r="J70" s="627">
        <f t="shared" si="6"/>
        <v>-0.5294117647058824</v>
      </c>
      <c r="K70" s="1116"/>
      <c r="L70" s="1126">
        <f t="shared" si="7"/>
        <v>142</v>
      </c>
      <c r="M70" s="975"/>
      <c r="N70" s="1131">
        <v>32</v>
      </c>
      <c r="O70" s="625">
        <f t="shared" si="8"/>
        <v>110</v>
      </c>
      <c r="P70" s="597">
        <v>34</v>
      </c>
      <c r="Q70" s="588">
        <v>36</v>
      </c>
      <c r="R70" s="588">
        <v>40</v>
      </c>
      <c r="S70" s="219"/>
      <c r="T70" s="277"/>
    </row>
    <row r="71" spans="1:20" ht="12">
      <c r="A71" s="277"/>
      <c r="B71" s="223"/>
      <c r="C71" s="223"/>
      <c r="D71" s="620"/>
      <c r="E71" s="587"/>
      <c r="F71" s="589"/>
      <c r="G71" s="589"/>
      <c r="H71" s="971"/>
      <c r="I71" s="1017"/>
      <c r="J71" s="623"/>
      <c r="K71" s="1116"/>
      <c r="L71" s="1125"/>
      <c r="M71" s="1274"/>
      <c r="N71" s="1113"/>
      <c r="O71" s="620"/>
      <c r="P71" s="587"/>
      <c r="Q71" s="588"/>
      <c r="R71" s="588"/>
      <c r="S71" s="542"/>
      <c r="T71" s="277"/>
    </row>
    <row r="72" spans="1:20" s="273" customFormat="1" ht="12">
      <c r="A72" s="277"/>
      <c r="B72" s="223"/>
      <c r="C72" s="223" t="s">
        <v>55</v>
      </c>
      <c r="D72" s="625">
        <f t="shared" si="5"/>
        <v>-145</v>
      </c>
      <c r="E72" s="597">
        <v>-58</v>
      </c>
      <c r="F72" s="636">
        <v>-47</v>
      </c>
      <c r="G72" s="636">
        <v>-40</v>
      </c>
      <c r="H72" s="971"/>
      <c r="I72" s="1018">
        <f t="shared" si="6"/>
        <v>0.23931623931623935</v>
      </c>
      <c r="J72" s="627">
        <f t="shared" si="6"/>
        <v>0.5675675675675675</v>
      </c>
      <c r="K72" s="1116"/>
      <c r="L72" s="1126">
        <f t="shared" si="7"/>
        <v>-157</v>
      </c>
      <c r="M72" s="975"/>
      <c r="N72" s="1131">
        <v>-40</v>
      </c>
      <c r="O72" s="625">
        <f t="shared" si="8"/>
        <v>-117</v>
      </c>
      <c r="P72" s="597">
        <v>-37</v>
      </c>
      <c r="Q72" s="588">
        <v>-42</v>
      </c>
      <c r="R72" s="588">
        <v>-38</v>
      </c>
      <c r="S72" s="219"/>
      <c r="T72" s="277"/>
    </row>
    <row r="73" spans="1:20" ht="12">
      <c r="A73" s="277"/>
      <c r="B73" s="223"/>
      <c r="C73" s="223"/>
      <c r="D73" s="620"/>
      <c r="E73" s="587"/>
      <c r="F73" s="589"/>
      <c r="G73" s="589"/>
      <c r="H73" s="971"/>
      <c r="I73" s="1017"/>
      <c r="J73" s="623"/>
      <c r="K73" s="1116"/>
      <c r="L73" s="1125"/>
      <c r="M73" s="1274"/>
      <c r="N73" s="1113"/>
      <c r="O73" s="620"/>
      <c r="P73" s="587"/>
      <c r="Q73" s="588"/>
      <c r="R73" s="588"/>
      <c r="S73" s="542"/>
      <c r="T73" s="277"/>
    </row>
    <row r="74" spans="1:20" s="273" customFormat="1" ht="12">
      <c r="A74" s="277"/>
      <c r="B74" s="223"/>
      <c r="C74" s="223" t="s">
        <v>364</v>
      </c>
      <c r="D74" s="625">
        <f t="shared" si="5"/>
        <v>9954</v>
      </c>
      <c r="E74" s="635">
        <f>+E37+E49+E70+E72</f>
        <v>3335</v>
      </c>
      <c r="F74" s="636">
        <f>+F37+F49+F70+F72</f>
        <v>3348</v>
      </c>
      <c r="G74" s="636">
        <f>+G37+G49+G70+G72</f>
        <v>3271</v>
      </c>
      <c r="H74" s="971"/>
      <c r="I74" s="1018">
        <f t="shared" si="6"/>
        <v>-0.014748094625358754</v>
      </c>
      <c r="J74" s="627">
        <f t="shared" si="6"/>
        <v>0.00846688841850618</v>
      </c>
      <c r="K74" s="1116"/>
      <c r="L74" s="1126">
        <f t="shared" si="7"/>
        <v>13451</v>
      </c>
      <c r="M74" s="975"/>
      <c r="N74" s="1278">
        <f>+N37+N49+N70+N72</f>
        <v>3348</v>
      </c>
      <c r="O74" s="625">
        <f t="shared" si="8"/>
        <v>10103</v>
      </c>
      <c r="P74" s="635">
        <f>+P37+P49+P70+P72</f>
        <v>3307</v>
      </c>
      <c r="Q74" s="636">
        <f>+Q37+Q49+Q70+Q72</f>
        <v>3408</v>
      </c>
      <c r="R74" s="636">
        <f>+R37+R49+R70+R72</f>
        <v>3388</v>
      </c>
      <c r="S74" s="219"/>
      <c r="T74" s="277"/>
    </row>
    <row r="75" spans="1:20" ht="12">
      <c r="A75" s="264"/>
      <c r="B75" s="265"/>
      <c r="C75" s="223"/>
      <c r="D75" s="562"/>
      <c r="E75" s="225"/>
      <c r="F75" s="223"/>
      <c r="G75" s="223"/>
      <c r="H75" s="994"/>
      <c r="I75" s="363"/>
      <c r="J75" s="333"/>
      <c r="K75" s="217"/>
      <c r="L75" s="223"/>
      <c r="M75" s="217"/>
      <c r="N75" s="223"/>
      <c r="O75" s="562"/>
      <c r="P75" s="225"/>
      <c r="Q75" s="223"/>
      <c r="R75" s="223"/>
      <c r="S75" s="217"/>
      <c r="T75" s="264"/>
    </row>
    <row r="76" spans="1:20" ht="9" customHeight="1">
      <c r="A76" s="264"/>
      <c r="B76" s="264"/>
      <c r="C76" s="264"/>
      <c r="D76" s="264"/>
      <c r="E76" s="573"/>
      <c r="F76" s="264"/>
      <c r="G76" s="264"/>
      <c r="H76" s="264"/>
      <c r="I76" s="378"/>
      <c r="J76" s="378"/>
      <c r="K76" s="264"/>
      <c r="L76" s="264"/>
      <c r="M76" s="264"/>
      <c r="N76" s="264"/>
      <c r="O76" s="264"/>
      <c r="P76" s="573"/>
      <c r="Q76" s="264"/>
      <c r="R76" s="264"/>
      <c r="S76" s="264"/>
      <c r="T76" s="264"/>
    </row>
    <row r="77" spans="1:21" s="566" customFormat="1" ht="13.5" customHeight="1">
      <c r="A77" s="268"/>
      <c r="B77" s="287"/>
      <c r="C77" s="268"/>
      <c r="D77" s="293"/>
      <c r="E77" s="286"/>
      <c r="F77" s="268"/>
      <c r="G77" s="268"/>
      <c r="H77" s="293"/>
      <c r="I77" s="350"/>
      <c r="J77" s="270"/>
      <c r="K77" s="268"/>
      <c r="L77" s="293"/>
      <c r="M77" s="288"/>
      <c r="N77" s="293"/>
      <c r="O77" s="293"/>
      <c r="P77" s="286"/>
      <c r="Q77" s="293"/>
      <c r="R77" s="293"/>
      <c r="S77" s="404"/>
      <c r="T77" s="404"/>
      <c r="U77" s="293"/>
    </row>
    <row r="78" spans="1:20" ht="9" customHeight="1">
      <c r="A78" s="264"/>
      <c r="B78" s="264"/>
      <c r="C78" s="264"/>
      <c r="D78" s="264"/>
      <c r="E78" s="573"/>
      <c r="F78" s="264"/>
      <c r="G78" s="264"/>
      <c r="H78" s="264"/>
      <c r="I78" s="378"/>
      <c r="J78" s="378"/>
      <c r="K78" s="264"/>
      <c r="L78" s="264"/>
      <c r="M78" s="264"/>
      <c r="N78" s="264"/>
      <c r="O78" s="264"/>
      <c r="P78" s="573"/>
      <c r="Q78" s="264"/>
      <c r="R78" s="264"/>
      <c r="S78" s="264"/>
      <c r="T78" s="264"/>
    </row>
    <row r="79" spans="1:20" ht="12">
      <c r="A79" s="277"/>
      <c r="B79" s="257"/>
      <c r="C79" s="254" t="s">
        <v>0</v>
      </c>
      <c r="D79" s="255" t="s">
        <v>489</v>
      </c>
      <c r="E79" s="256" t="s">
        <v>490</v>
      </c>
      <c r="F79" s="257" t="s">
        <v>474</v>
      </c>
      <c r="G79" s="257" t="s">
        <v>360</v>
      </c>
      <c r="H79" s="961"/>
      <c r="I79" s="259" t="s">
        <v>475</v>
      </c>
      <c r="J79" s="260" t="s">
        <v>475</v>
      </c>
      <c r="K79" s="558"/>
      <c r="L79" s="257">
        <v>2009</v>
      </c>
      <c r="M79" s="258"/>
      <c r="N79" s="257" t="s">
        <v>343</v>
      </c>
      <c r="O79" s="255" t="s">
        <v>492</v>
      </c>
      <c r="P79" s="256" t="s">
        <v>332</v>
      </c>
      <c r="Q79" s="257" t="s">
        <v>327</v>
      </c>
      <c r="R79" s="257" t="s">
        <v>137</v>
      </c>
      <c r="S79" s="540"/>
      <c r="T79" s="277"/>
    </row>
    <row r="80" spans="1:20" ht="12">
      <c r="A80" s="264"/>
      <c r="B80" s="265"/>
      <c r="C80" s="292" t="s">
        <v>210</v>
      </c>
      <c r="D80" s="255"/>
      <c r="E80" s="256"/>
      <c r="F80" s="262"/>
      <c r="G80" s="262"/>
      <c r="H80" s="267"/>
      <c r="I80" s="259" t="s">
        <v>476</v>
      </c>
      <c r="J80" s="263" t="s">
        <v>491</v>
      </c>
      <c r="K80" s="578"/>
      <c r="L80" s="257"/>
      <c r="M80" s="237"/>
      <c r="N80" s="257"/>
      <c r="O80" s="255"/>
      <c r="P80" s="256"/>
      <c r="Q80" s="262"/>
      <c r="R80" s="262"/>
      <c r="S80" s="262"/>
      <c r="T80" s="264"/>
    </row>
    <row r="81" spans="1:20" ht="12">
      <c r="A81" s="264"/>
      <c r="B81" s="265"/>
      <c r="C81" s="265"/>
      <c r="D81" s="564"/>
      <c r="E81" s="215"/>
      <c r="F81" s="281"/>
      <c r="G81" s="281"/>
      <c r="H81" s="993"/>
      <c r="I81" s="240"/>
      <c r="J81" s="241"/>
      <c r="K81" s="557"/>
      <c r="L81" s="281"/>
      <c r="M81" s="550"/>
      <c r="N81" s="281"/>
      <c r="O81" s="564"/>
      <c r="P81" s="215"/>
      <c r="Q81" s="219"/>
      <c r="R81" s="219"/>
      <c r="S81" s="550"/>
      <c r="T81" s="264"/>
    </row>
    <row r="82" spans="1:20" ht="12">
      <c r="A82" s="264"/>
      <c r="B82" s="271"/>
      <c r="C82" s="272" t="s">
        <v>47</v>
      </c>
      <c r="D82" s="620">
        <f aca="true" t="shared" si="9" ref="D82:D101">E82+F82+G82</f>
        <v>2353</v>
      </c>
      <c r="E82" s="595">
        <v>824</v>
      </c>
      <c r="F82" s="582">
        <v>780</v>
      </c>
      <c r="G82" s="582">
        <v>749</v>
      </c>
      <c r="H82" s="1019"/>
      <c r="I82" s="1017">
        <f aca="true" t="shared" si="10" ref="I82:J101">D82/O82-1</f>
        <v>0.009871244635193177</v>
      </c>
      <c r="J82" s="623">
        <f t="shared" si="10"/>
        <v>0.032581453634085156</v>
      </c>
      <c r="K82" s="1119"/>
      <c r="L82" s="1125">
        <f aca="true" t="shared" si="11" ref="L82:L101">N82+O82</f>
        <v>3098</v>
      </c>
      <c r="M82" s="974"/>
      <c r="N82" s="1111">
        <v>768</v>
      </c>
      <c r="O82" s="620">
        <f aca="true" t="shared" si="12" ref="O82:O101">P82+Q82+R82</f>
        <v>2330</v>
      </c>
      <c r="P82" s="595">
        <v>798</v>
      </c>
      <c r="Q82" s="582">
        <v>777</v>
      </c>
      <c r="R82" s="582">
        <v>755</v>
      </c>
      <c r="S82" s="281"/>
      <c r="T82" s="264"/>
    </row>
    <row r="83" spans="1:20" ht="12">
      <c r="A83" s="264"/>
      <c r="B83" s="271"/>
      <c r="C83" s="272" t="s">
        <v>48</v>
      </c>
      <c r="D83" s="620">
        <f t="shared" si="9"/>
        <v>551</v>
      </c>
      <c r="E83" s="595">
        <v>177</v>
      </c>
      <c r="F83" s="582">
        <v>185</v>
      </c>
      <c r="G83" s="582">
        <v>189</v>
      </c>
      <c r="H83" s="1019"/>
      <c r="I83" s="1017">
        <f t="shared" si="10"/>
        <v>-0.0018115942028985588</v>
      </c>
      <c r="J83" s="623">
        <f t="shared" si="10"/>
        <v>-0.048387096774193505</v>
      </c>
      <c r="K83" s="1119"/>
      <c r="L83" s="1125">
        <f t="shared" si="11"/>
        <v>744</v>
      </c>
      <c r="M83" s="974"/>
      <c r="N83" s="1111">
        <v>192</v>
      </c>
      <c r="O83" s="620">
        <f t="shared" si="12"/>
        <v>552</v>
      </c>
      <c r="P83" s="595">
        <v>186</v>
      </c>
      <c r="Q83" s="582">
        <v>189</v>
      </c>
      <c r="R83" s="582">
        <v>177</v>
      </c>
      <c r="S83" s="281"/>
      <c r="T83" s="264"/>
    </row>
    <row r="84" spans="1:20" ht="12">
      <c r="A84" s="264"/>
      <c r="B84" s="271"/>
      <c r="C84" s="272" t="s">
        <v>65</v>
      </c>
      <c r="D84" s="620">
        <f t="shared" si="9"/>
        <v>183</v>
      </c>
      <c r="E84" s="595">
        <v>72</v>
      </c>
      <c r="F84" s="582">
        <v>59</v>
      </c>
      <c r="G84" s="582">
        <v>52</v>
      </c>
      <c r="H84" s="1019"/>
      <c r="I84" s="1017">
        <f t="shared" si="10"/>
        <v>0.326086956521739</v>
      </c>
      <c r="J84" s="623">
        <f t="shared" si="10"/>
        <v>0.2857142857142858</v>
      </c>
      <c r="K84" s="1119"/>
      <c r="L84" s="1125">
        <f t="shared" si="11"/>
        <v>195</v>
      </c>
      <c r="M84" s="974"/>
      <c r="N84" s="1111">
        <v>57</v>
      </c>
      <c r="O84" s="620">
        <f t="shared" si="12"/>
        <v>138</v>
      </c>
      <c r="P84" s="595">
        <v>56</v>
      </c>
      <c r="Q84" s="582">
        <v>44</v>
      </c>
      <c r="R84" s="582">
        <v>38</v>
      </c>
      <c r="S84" s="281"/>
      <c r="T84" s="264"/>
    </row>
    <row r="85" spans="1:20" s="273" customFormat="1" ht="12">
      <c r="A85" s="277"/>
      <c r="B85" s="223"/>
      <c r="C85" s="223" t="s">
        <v>50</v>
      </c>
      <c r="D85" s="625">
        <f t="shared" si="9"/>
        <v>3087</v>
      </c>
      <c r="E85" s="587">
        <f>E82+E83+E84</f>
        <v>1073</v>
      </c>
      <c r="F85" s="589">
        <f>F82+F83+F84</f>
        <v>1024</v>
      </c>
      <c r="G85" s="589">
        <f>G82+G83+G84</f>
        <v>990</v>
      </c>
      <c r="H85" s="971"/>
      <c r="I85" s="1018">
        <f t="shared" si="10"/>
        <v>0.02218543046357624</v>
      </c>
      <c r="J85" s="627">
        <f t="shared" si="10"/>
        <v>0.03173076923076934</v>
      </c>
      <c r="K85" s="1116"/>
      <c r="L85" s="1126">
        <f t="shared" si="11"/>
        <v>4037</v>
      </c>
      <c r="M85" s="975"/>
      <c r="N85" s="1113">
        <f>N82+N83+N84</f>
        <v>1017</v>
      </c>
      <c r="O85" s="625">
        <f t="shared" si="12"/>
        <v>3020</v>
      </c>
      <c r="P85" s="587">
        <f>P82+P83+P84</f>
        <v>1040</v>
      </c>
      <c r="Q85" s="589">
        <f>Q82+Q83+Q84</f>
        <v>1010</v>
      </c>
      <c r="R85" s="589">
        <f>R82+R83+R84</f>
        <v>970</v>
      </c>
      <c r="S85" s="219"/>
      <c r="T85" s="277"/>
    </row>
    <row r="86" spans="1:20" ht="12">
      <c r="A86" s="264"/>
      <c r="B86" s="265"/>
      <c r="C86" s="280"/>
      <c r="D86" s="620"/>
      <c r="E86" s="637"/>
      <c r="F86" s="588"/>
      <c r="G86" s="588"/>
      <c r="H86" s="1024"/>
      <c r="I86" s="1017"/>
      <c r="J86" s="623"/>
      <c r="K86" s="1124"/>
      <c r="L86" s="1125"/>
      <c r="M86" s="1132"/>
      <c r="N86" s="1131"/>
      <c r="O86" s="620"/>
      <c r="P86" s="637"/>
      <c r="Q86" s="583"/>
      <c r="R86" s="583"/>
      <c r="S86" s="558"/>
      <c r="T86" s="264"/>
    </row>
    <row r="87" spans="1:20" ht="12">
      <c r="A87" s="264"/>
      <c r="B87" s="265"/>
      <c r="C87" s="272" t="s">
        <v>51</v>
      </c>
      <c r="D87" s="620">
        <f t="shared" si="9"/>
        <v>2825</v>
      </c>
      <c r="E87" s="595">
        <v>950</v>
      </c>
      <c r="F87" s="582">
        <v>947</v>
      </c>
      <c r="G87" s="582">
        <v>928</v>
      </c>
      <c r="H87" s="1019"/>
      <c r="I87" s="1017">
        <f t="shared" si="10"/>
        <v>-0.03715064758009545</v>
      </c>
      <c r="J87" s="623">
        <f t="shared" si="10"/>
        <v>-0.0175801447776629</v>
      </c>
      <c r="K87" s="1119"/>
      <c r="L87" s="1125">
        <f t="shared" si="11"/>
        <v>3890</v>
      </c>
      <c r="M87" s="974"/>
      <c r="N87" s="1111">
        <v>956</v>
      </c>
      <c r="O87" s="620">
        <f t="shared" si="12"/>
        <v>2934</v>
      </c>
      <c r="P87" s="595">
        <v>967</v>
      </c>
      <c r="Q87" s="582">
        <v>990</v>
      </c>
      <c r="R87" s="582">
        <v>977</v>
      </c>
      <c r="S87" s="281"/>
      <c r="T87" s="264"/>
    </row>
    <row r="88" spans="1:20" ht="12">
      <c r="A88" s="264"/>
      <c r="B88" s="265"/>
      <c r="C88" s="272" t="s">
        <v>52</v>
      </c>
      <c r="D88" s="620">
        <f t="shared" si="9"/>
        <v>1651</v>
      </c>
      <c r="E88" s="595">
        <v>521</v>
      </c>
      <c r="F88" s="582">
        <v>551</v>
      </c>
      <c r="G88" s="582">
        <v>579</v>
      </c>
      <c r="H88" s="1019"/>
      <c r="I88" s="1017">
        <f t="shared" si="10"/>
        <v>-0.0042219541616405065</v>
      </c>
      <c r="J88" s="623">
        <f t="shared" si="10"/>
        <v>-0.0261682242990654</v>
      </c>
      <c r="K88" s="1119"/>
      <c r="L88" s="1125">
        <f t="shared" si="11"/>
        <v>2219</v>
      </c>
      <c r="M88" s="974"/>
      <c r="N88" s="1111">
        <v>561</v>
      </c>
      <c r="O88" s="620">
        <f t="shared" si="12"/>
        <v>1658</v>
      </c>
      <c r="P88" s="595">
        <v>535</v>
      </c>
      <c r="Q88" s="582">
        <v>561</v>
      </c>
      <c r="R88" s="582">
        <v>562</v>
      </c>
      <c r="S88" s="281"/>
      <c r="T88" s="264"/>
    </row>
    <row r="89" spans="1:20" ht="12">
      <c r="A89" s="264"/>
      <c r="B89" s="265"/>
      <c r="C89" s="272" t="s">
        <v>586</v>
      </c>
      <c r="D89" s="620">
        <f t="shared" si="9"/>
        <v>478</v>
      </c>
      <c r="E89" s="595">
        <v>150</v>
      </c>
      <c r="F89" s="582">
        <v>169</v>
      </c>
      <c r="G89" s="582">
        <v>159</v>
      </c>
      <c r="H89" s="1019"/>
      <c r="I89" s="1017">
        <f t="shared" si="10"/>
        <v>-0.028455284552845517</v>
      </c>
      <c r="J89" s="623">
        <f t="shared" si="10"/>
        <v>0.06382978723404253</v>
      </c>
      <c r="K89" s="1119"/>
      <c r="L89" s="1125">
        <f t="shared" si="11"/>
        <v>656</v>
      </c>
      <c r="M89" s="974"/>
      <c r="N89" s="1111">
        <v>164</v>
      </c>
      <c r="O89" s="620">
        <f t="shared" si="12"/>
        <v>492</v>
      </c>
      <c r="P89" s="595">
        <v>141</v>
      </c>
      <c r="Q89" s="582">
        <v>177</v>
      </c>
      <c r="R89" s="582">
        <v>174</v>
      </c>
      <c r="S89" s="281"/>
      <c r="T89" s="264"/>
    </row>
    <row r="90" spans="1:23" ht="12">
      <c r="A90" s="264"/>
      <c r="B90" s="265"/>
      <c r="C90" s="272" t="s">
        <v>444</v>
      </c>
      <c r="D90" s="620">
        <f t="shared" si="9"/>
        <v>0</v>
      </c>
      <c r="E90" s="595">
        <v>0</v>
      </c>
      <c r="F90" s="582">
        <v>0</v>
      </c>
      <c r="G90" s="582">
        <v>0</v>
      </c>
      <c r="H90" s="1019"/>
      <c r="I90" s="1368">
        <f t="shared" si="10"/>
        <v>-1</v>
      </c>
      <c r="J90" s="623">
        <f t="shared" si="10"/>
        <v>-1</v>
      </c>
      <c r="K90" s="1119"/>
      <c r="L90" s="1125">
        <f t="shared" si="11"/>
        <v>2</v>
      </c>
      <c r="M90" s="974"/>
      <c r="N90" s="1111">
        <v>1</v>
      </c>
      <c r="O90" s="620">
        <f t="shared" si="12"/>
        <v>1</v>
      </c>
      <c r="P90" s="595">
        <v>1</v>
      </c>
      <c r="Q90" s="582">
        <v>-1</v>
      </c>
      <c r="R90" s="582">
        <v>1</v>
      </c>
      <c r="S90" s="281"/>
      <c r="T90" s="264"/>
      <c r="W90" s="300"/>
    </row>
    <row r="91" spans="1:20" s="273" customFormat="1" ht="12">
      <c r="A91" s="277"/>
      <c r="B91" s="223"/>
      <c r="C91" s="223" t="s">
        <v>449</v>
      </c>
      <c r="D91" s="625">
        <f t="shared" si="9"/>
        <v>4954</v>
      </c>
      <c r="E91" s="587">
        <f>E87+E88+E89+E90</f>
        <v>1621</v>
      </c>
      <c r="F91" s="589">
        <f>F87+F88+F89+F90</f>
        <v>1667</v>
      </c>
      <c r="G91" s="589">
        <f>G87+G88+G89+G90</f>
        <v>1666</v>
      </c>
      <c r="H91" s="971"/>
      <c r="I91" s="1018">
        <f t="shared" si="10"/>
        <v>-0.02576204523107173</v>
      </c>
      <c r="J91" s="627">
        <f t="shared" si="10"/>
        <v>-0.013990267639902632</v>
      </c>
      <c r="K91" s="1116"/>
      <c r="L91" s="1126">
        <f t="shared" si="11"/>
        <v>6767</v>
      </c>
      <c r="M91" s="975"/>
      <c r="N91" s="1113">
        <f>N87+N88+N89+N90</f>
        <v>1682</v>
      </c>
      <c r="O91" s="625">
        <f t="shared" si="12"/>
        <v>5085</v>
      </c>
      <c r="P91" s="587">
        <f>P87+P88+P89+P90</f>
        <v>1644</v>
      </c>
      <c r="Q91" s="589">
        <f>Q87+Q88+Q89+Q90</f>
        <v>1727</v>
      </c>
      <c r="R91" s="589">
        <f>R87+R88+R89+R90</f>
        <v>1714</v>
      </c>
      <c r="S91" s="219"/>
      <c r="T91" s="277"/>
    </row>
    <row r="92" spans="1:20" ht="12">
      <c r="A92" s="264"/>
      <c r="B92" s="265"/>
      <c r="C92" s="272"/>
      <c r="D92" s="620"/>
      <c r="E92" s="595"/>
      <c r="F92" s="582"/>
      <c r="G92" s="582"/>
      <c r="H92" s="1019"/>
      <c r="I92" s="1017"/>
      <c r="J92" s="623"/>
      <c r="K92" s="1119"/>
      <c r="L92" s="1125"/>
      <c r="M92" s="974"/>
      <c r="N92" s="1111"/>
      <c r="O92" s="620"/>
      <c r="P92" s="595"/>
      <c r="Q92" s="582"/>
      <c r="R92" s="582"/>
      <c r="S92" s="281"/>
      <c r="T92" s="264"/>
    </row>
    <row r="93" spans="1:20" ht="12">
      <c r="A93" s="571"/>
      <c r="B93" s="572"/>
      <c r="C93" s="272" t="s">
        <v>361</v>
      </c>
      <c r="D93" s="620">
        <f t="shared" si="9"/>
        <v>540</v>
      </c>
      <c r="E93" s="595">
        <v>192</v>
      </c>
      <c r="F93" s="582">
        <v>192</v>
      </c>
      <c r="G93" s="582">
        <v>156</v>
      </c>
      <c r="H93" s="1019"/>
      <c r="I93" s="1017">
        <f t="shared" si="10"/>
        <v>0.24423963133640547</v>
      </c>
      <c r="J93" s="623">
        <f t="shared" si="10"/>
        <v>0.41176470588235303</v>
      </c>
      <c r="K93" s="1119"/>
      <c r="L93" s="1125">
        <f t="shared" si="11"/>
        <v>558</v>
      </c>
      <c r="M93" s="974"/>
      <c r="N93" s="1111">
        <v>124</v>
      </c>
      <c r="O93" s="620">
        <f t="shared" si="12"/>
        <v>434</v>
      </c>
      <c r="P93" s="595">
        <v>136</v>
      </c>
      <c r="Q93" s="582">
        <v>138</v>
      </c>
      <c r="R93" s="582">
        <v>160</v>
      </c>
      <c r="S93" s="553"/>
      <c r="T93" s="571"/>
    </row>
    <row r="94" spans="1:20" ht="12">
      <c r="A94" s="571"/>
      <c r="B94" s="572"/>
      <c r="C94" s="272" t="s">
        <v>362</v>
      </c>
      <c r="D94" s="620">
        <f t="shared" si="9"/>
        <v>1307</v>
      </c>
      <c r="E94" s="595">
        <v>433</v>
      </c>
      <c r="F94" s="638">
        <v>440</v>
      </c>
      <c r="G94" s="638">
        <v>434</v>
      </c>
      <c r="H94" s="1019"/>
      <c r="I94" s="1017">
        <f t="shared" si="10"/>
        <v>-0.10171821305841922</v>
      </c>
      <c r="J94" s="623">
        <f t="shared" si="10"/>
        <v>-0.0483516483516484</v>
      </c>
      <c r="K94" s="1119"/>
      <c r="L94" s="1125">
        <f t="shared" si="11"/>
        <v>1948</v>
      </c>
      <c r="M94" s="974"/>
      <c r="N94" s="1279">
        <v>493</v>
      </c>
      <c r="O94" s="620">
        <f t="shared" si="12"/>
        <v>1455</v>
      </c>
      <c r="P94" s="595">
        <v>455</v>
      </c>
      <c r="Q94" s="638">
        <v>495</v>
      </c>
      <c r="R94" s="638">
        <v>505</v>
      </c>
      <c r="S94" s="553"/>
      <c r="T94" s="571"/>
    </row>
    <row r="95" spans="1:20" ht="12">
      <c r="A95" s="571"/>
      <c r="B95" s="572"/>
      <c r="C95" s="272" t="s">
        <v>127</v>
      </c>
      <c r="D95" s="620">
        <f t="shared" si="9"/>
        <v>0</v>
      </c>
      <c r="E95" s="640">
        <v>0</v>
      </c>
      <c r="F95" s="582">
        <v>0</v>
      </c>
      <c r="G95" s="582">
        <v>0</v>
      </c>
      <c r="H95" s="1023"/>
      <c r="I95" s="962" t="s">
        <v>595</v>
      </c>
      <c r="J95" s="585" t="s">
        <v>595</v>
      </c>
      <c r="K95" s="1119"/>
      <c r="L95" s="1125">
        <f t="shared" si="11"/>
        <v>-1</v>
      </c>
      <c r="M95" s="974"/>
      <c r="N95" s="1111">
        <v>-1</v>
      </c>
      <c r="O95" s="620">
        <f t="shared" si="12"/>
        <v>0</v>
      </c>
      <c r="P95" s="640">
        <v>0</v>
      </c>
      <c r="Q95" s="582">
        <v>0</v>
      </c>
      <c r="R95" s="582">
        <v>0</v>
      </c>
      <c r="S95" s="553"/>
      <c r="T95" s="571"/>
    </row>
    <row r="96" spans="1:20" s="309" customFormat="1" ht="12">
      <c r="A96" s="571"/>
      <c r="B96" s="572"/>
      <c r="C96" s="407" t="s">
        <v>363</v>
      </c>
      <c r="D96" s="1338">
        <f t="shared" si="9"/>
        <v>0</v>
      </c>
      <c r="E96" s="639">
        <v>0</v>
      </c>
      <c r="F96" s="612">
        <v>0</v>
      </c>
      <c r="G96" s="612">
        <v>0</v>
      </c>
      <c r="H96" s="1023"/>
      <c r="I96" s="966" t="s">
        <v>595</v>
      </c>
      <c r="J96" s="614" t="s">
        <v>595</v>
      </c>
      <c r="K96" s="1123"/>
      <c r="L96" s="1229">
        <f t="shared" si="11"/>
        <v>0</v>
      </c>
      <c r="M96" s="1133"/>
      <c r="N96" s="1112">
        <v>0</v>
      </c>
      <c r="O96" s="1338">
        <f t="shared" si="12"/>
        <v>0</v>
      </c>
      <c r="P96" s="639">
        <v>0</v>
      </c>
      <c r="Q96" s="612">
        <v>0</v>
      </c>
      <c r="R96" s="612">
        <v>0</v>
      </c>
      <c r="S96" s="553"/>
      <c r="T96" s="571"/>
    </row>
    <row r="97" spans="1:20" s="273" customFormat="1" ht="12">
      <c r="A97" s="277"/>
      <c r="B97" s="223"/>
      <c r="C97" s="223" t="s">
        <v>313</v>
      </c>
      <c r="D97" s="625">
        <f t="shared" si="9"/>
        <v>6801</v>
      </c>
      <c r="E97" s="587">
        <f>E91+E93+E94+E95</f>
        <v>2246</v>
      </c>
      <c r="F97" s="589">
        <f>F91+F93+F94+F95</f>
        <v>2299</v>
      </c>
      <c r="G97" s="589">
        <f>G91+G93+G94+G95</f>
        <v>2256</v>
      </c>
      <c r="H97" s="971"/>
      <c r="I97" s="1018">
        <f t="shared" si="10"/>
        <v>-0.024806423860051607</v>
      </c>
      <c r="J97" s="627">
        <f t="shared" si="10"/>
        <v>0.004921700223713632</v>
      </c>
      <c r="K97" s="1116"/>
      <c r="L97" s="1126">
        <f t="shared" si="11"/>
        <v>9272</v>
      </c>
      <c r="M97" s="975"/>
      <c r="N97" s="1113">
        <f>N91+N93+N94+N95</f>
        <v>2298</v>
      </c>
      <c r="O97" s="625">
        <f t="shared" si="12"/>
        <v>6974</v>
      </c>
      <c r="P97" s="587">
        <f>P91+P93+P94+P95</f>
        <v>2235</v>
      </c>
      <c r="Q97" s="589">
        <f>Q91+Q93+Q94+Q95</f>
        <v>2360</v>
      </c>
      <c r="R97" s="589">
        <f>R91+R93+R94+R95</f>
        <v>2379</v>
      </c>
      <c r="S97" s="219"/>
      <c r="T97" s="277"/>
    </row>
    <row r="98" spans="1:20" ht="12">
      <c r="A98" s="264"/>
      <c r="B98" s="265"/>
      <c r="C98" s="280"/>
      <c r="D98" s="620"/>
      <c r="E98" s="587"/>
      <c r="F98" s="589"/>
      <c r="G98" s="589"/>
      <c r="H98" s="1022"/>
      <c r="I98" s="1017"/>
      <c r="J98" s="623"/>
      <c r="K98" s="1122"/>
      <c r="L98" s="1125"/>
      <c r="M98" s="975"/>
      <c r="N98" s="1113"/>
      <c r="O98" s="620"/>
      <c r="P98" s="587"/>
      <c r="Q98" s="588"/>
      <c r="R98" s="588"/>
      <c r="S98" s="219"/>
      <c r="T98" s="264"/>
    </row>
    <row r="99" spans="1:20" s="273" customFormat="1" ht="12">
      <c r="A99" s="277"/>
      <c r="B99" s="223"/>
      <c r="C99" s="223" t="s">
        <v>54</v>
      </c>
      <c r="D99" s="625">
        <f t="shared" si="9"/>
        <v>66</v>
      </c>
      <c r="E99" s="597">
        <v>16</v>
      </c>
      <c r="F99" s="636">
        <v>25</v>
      </c>
      <c r="G99" s="636">
        <v>25</v>
      </c>
      <c r="H99" s="971"/>
      <c r="I99" s="1018">
        <f t="shared" si="10"/>
        <v>-0.39449541284403666</v>
      </c>
      <c r="J99" s="627">
        <f t="shared" si="10"/>
        <v>-0.5</v>
      </c>
      <c r="K99" s="1116"/>
      <c r="L99" s="1126">
        <f t="shared" si="11"/>
        <v>142</v>
      </c>
      <c r="M99" s="975"/>
      <c r="N99" s="1131">
        <v>33</v>
      </c>
      <c r="O99" s="625">
        <f t="shared" si="12"/>
        <v>109</v>
      </c>
      <c r="P99" s="597">
        <v>32</v>
      </c>
      <c r="Q99" s="588">
        <v>38</v>
      </c>
      <c r="R99" s="588">
        <v>39</v>
      </c>
      <c r="S99" s="219"/>
      <c r="T99" s="277"/>
    </row>
    <row r="100" spans="1:24" ht="12">
      <c r="A100" s="264"/>
      <c r="B100" s="265"/>
      <c r="C100" s="280"/>
      <c r="D100" s="620"/>
      <c r="E100" s="595"/>
      <c r="F100" s="588"/>
      <c r="G100" s="588"/>
      <c r="H100" s="1024"/>
      <c r="I100" s="1017"/>
      <c r="J100" s="623"/>
      <c r="K100" s="1124"/>
      <c r="L100" s="1125"/>
      <c r="M100" s="1132"/>
      <c r="N100" s="1131"/>
      <c r="O100" s="620"/>
      <c r="P100" s="595"/>
      <c r="Q100" s="589"/>
      <c r="R100" s="589"/>
      <c r="S100" s="558"/>
      <c r="T100" s="264"/>
      <c r="X100" s="300"/>
    </row>
    <row r="101" spans="1:20" s="273" customFormat="1" ht="12">
      <c r="A101" s="277"/>
      <c r="B101" s="223"/>
      <c r="C101" s="223" t="s">
        <v>365</v>
      </c>
      <c r="D101" s="625">
        <f t="shared" si="9"/>
        <v>9954</v>
      </c>
      <c r="E101" s="635">
        <f>+E85+E97+E99</f>
        <v>3335</v>
      </c>
      <c r="F101" s="636">
        <f>+F85+F97+F99</f>
        <v>3348</v>
      </c>
      <c r="G101" s="636">
        <f>+G85+G97+G99</f>
        <v>3271</v>
      </c>
      <c r="H101" s="971"/>
      <c r="I101" s="1018">
        <f t="shared" si="10"/>
        <v>-0.014748094625358754</v>
      </c>
      <c r="J101" s="627">
        <f t="shared" si="10"/>
        <v>0.00846688841850618</v>
      </c>
      <c r="K101" s="1116"/>
      <c r="L101" s="1126">
        <f t="shared" si="11"/>
        <v>13451</v>
      </c>
      <c r="M101" s="975"/>
      <c r="N101" s="1278">
        <f>+N85+N97+N99</f>
        <v>3348</v>
      </c>
      <c r="O101" s="625">
        <f t="shared" si="12"/>
        <v>10103</v>
      </c>
      <c r="P101" s="635">
        <f>+P85+P97+P99</f>
        <v>3307</v>
      </c>
      <c r="Q101" s="636">
        <f>+Q85+Q97+Q99</f>
        <v>3408</v>
      </c>
      <c r="R101" s="636">
        <f>+R85+R97+R99</f>
        <v>3388</v>
      </c>
      <c r="S101" s="219"/>
      <c r="T101" s="277"/>
    </row>
    <row r="102" spans="1:20" ht="12">
      <c r="A102" s="264"/>
      <c r="B102" s="265"/>
      <c r="C102" s="223"/>
      <c r="D102" s="562"/>
      <c r="E102" s="225"/>
      <c r="F102" s="223"/>
      <c r="G102" s="223"/>
      <c r="H102" s="994"/>
      <c r="I102" s="363"/>
      <c r="J102" s="333"/>
      <c r="K102" s="217"/>
      <c r="L102" s="223"/>
      <c r="M102" s="217"/>
      <c r="N102" s="223"/>
      <c r="O102" s="562"/>
      <c r="P102" s="225"/>
      <c r="Q102" s="223"/>
      <c r="R102" s="223"/>
      <c r="S102" s="217"/>
      <c r="T102" s="264"/>
    </row>
    <row r="103" spans="1:20" ht="9" customHeight="1">
      <c r="A103" s="264"/>
      <c r="B103" s="264"/>
      <c r="C103" s="264"/>
      <c r="D103" s="264"/>
      <c r="E103" s="573"/>
      <c r="F103" s="264"/>
      <c r="G103" s="264"/>
      <c r="H103" s="264"/>
      <c r="I103" s="378"/>
      <c r="J103" s="378"/>
      <c r="K103" s="264"/>
      <c r="L103" s="264"/>
      <c r="M103" s="264"/>
      <c r="N103" s="264"/>
      <c r="O103" s="264"/>
      <c r="P103" s="573"/>
      <c r="Q103" s="264"/>
      <c r="R103" s="264"/>
      <c r="S103" s="264"/>
      <c r="T103" s="264"/>
    </row>
    <row r="104" spans="1:21" s="566" customFormat="1" ht="13.5" customHeight="1">
      <c r="A104" s="268"/>
      <c r="B104" s="287"/>
      <c r="C104" s="268"/>
      <c r="D104" s="293"/>
      <c r="E104" s="286"/>
      <c r="F104" s="268"/>
      <c r="G104" s="268"/>
      <c r="H104" s="293"/>
      <c r="I104" s="350"/>
      <c r="J104" s="270"/>
      <c r="K104" s="268"/>
      <c r="L104" s="293"/>
      <c r="M104" s="288"/>
      <c r="N104" s="293"/>
      <c r="O104" s="293"/>
      <c r="P104" s="286"/>
      <c r="Q104" s="293"/>
      <c r="R104" s="293"/>
      <c r="S104" s="287"/>
      <c r="T104" s="287"/>
      <c r="U104" s="293"/>
    </row>
  </sheetData>
  <sheetProtection password="8355" sheet="1"/>
  <printOptions horizontalCentered="1"/>
  <pageMargins left="0.75" right="0.75" top="1" bottom="1" header="0.5" footer="0.5"/>
  <pageSetup fitToHeight="1" fitToWidth="1" horizontalDpi="600" verticalDpi="600" orientation="portrait" paperSize="9" scale="55" r:id="rId1"/>
  <headerFooter alignWithMargins="0">
    <oddFooter>&amp;L&amp;8KPN Investor Relations&amp;C&amp;8&amp;A&amp;R&amp;8Q3 2010</oddFooter>
  </headerFooter>
  <rowBreaks count="1" manualBreakCount="1">
    <brk id="77" max="18" man="1"/>
  </rowBreaks>
</worksheet>
</file>

<file path=xl/worksheets/sheet4.xml><?xml version="1.0" encoding="utf-8"?>
<worksheet xmlns="http://schemas.openxmlformats.org/spreadsheetml/2006/main" xmlns:r="http://schemas.openxmlformats.org/officeDocument/2006/relationships">
  <sheetPr>
    <pageSetUpPr fitToPage="1"/>
  </sheetPr>
  <dimension ref="A1:W86"/>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251" customWidth="1"/>
    <col min="2" max="2" width="1.8515625" style="251" customWidth="1"/>
    <col min="3" max="3" width="44.7109375" style="251" bestFit="1" customWidth="1"/>
    <col min="4" max="4" width="8.7109375" style="300" customWidth="1"/>
    <col min="5" max="7" width="8.7109375" style="251" customWidth="1"/>
    <col min="8" max="8" width="1.7109375" style="300" customWidth="1"/>
    <col min="9" max="9" width="7.28125" style="316" customWidth="1"/>
    <col min="10" max="10" width="8.7109375" style="317" customWidth="1"/>
    <col min="11" max="11" width="1.7109375" style="251" customWidth="1"/>
    <col min="12" max="12" width="7.28125" style="300" customWidth="1"/>
    <col min="13" max="13" width="1.7109375" style="251" customWidth="1"/>
    <col min="14" max="14" width="7.28125" style="300" customWidth="1"/>
    <col min="15" max="15" width="8.7109375" style="300" customWidth="1"/>
    <col min="16" max="18" width="8.7109375" style="251" customWidth="1"/>
    <col min="19" max="19" width="1.7109375" style="251" customWidth="1"/>
    <col min="20" max="20" width="1.28515625" style="251" customWidth="1"/>
    <col min="21" max="16384" width="9.140625" style="251" customWidth="1"/>
  </cols>
  <sheetData>
    <row r="1" spans="1:20" ht="9" customHeight="1">
      <c r="A1" s="249" t="s">
        <v>341</v>
      </c>
      <c r="B1" s="249"/>
      <c r="C1" s="249"/>
      <c r="D1" s="249"/>
      <c r="E1" s="249"/>
      <c r="F1" s="249"/>
      <c r="G1" s="249"/>
      <c r="H1" s="249"/>
      <c r="I1" s="250"/>
      <c r="J1" s="250"/>
      <c r="K1" s="249"/>
      <c r="L1" s="249"/>
      <c r="M1" s="249"/>
      <c r="N1" s="249"/>
      <c r="O1" s="249"/>
      <c r="P1" s="249"/>
      <c r="Q1" s="249"/>
      <c r="R1" s="249"/>
      <c r="S1" s="249"/>
      <c r="T1" s="249"/>
    </row>
    <row r="2" spans="1:20" ht="12">
      <c r="A2" s="252"/>
      <c r="B2" s="257"/>
      <c r="C2" s="254" t="s">
        <v>66</v>
      </c>
      <c r="D2" s="255" t="s">
        <v>489</v>
      </c>
      <c r="E2" s="256" t="s">
        <v>490</v>
      </c>
      <c r="F2" s="257" t="s">
        <v>474</v>
      </c>
      <c r="G2" s="257" t="s">
        <v>360</v>
      </c>
      <c r="H2" s="961"/>
      <c r="I2" s="259" t="s">
        <v>475</v>
      </c>
      <c r="J2" s="260" t="s">
        <v>475</v>
      </c>
      <c r="K2" s="396"/>
      <c r="L2" s="257">
        <v>2009</v>
      </c>
      <c r="M2" s="258"/>
      <c r="N2" s="257" t="s">
        <v>343</v>
      </c>
      <c r="O2" s="255" t="s">
        <v>492</v>
      </c>
      <c r="P2" s="256" t="s">
        <v>332</v>
      </c>
      <c r="Q2" s="257" t="s">
        <v>327</v>
      </c>
      <c r="R2" s="257" t="s">
        <v>137</v>
      </c>
      <c r="S2" s="540"/>
      <c r="T2" s="252"/>
    </row>
    <row r="3" spans="1:20" ht="12">
      <c r="A3" s="249"/>
      <c r="B3" s="262"/>
      <c r="C3" s="292" t="s">
        <v>302</v>
      </c>
      <c r="D3" s="255"/>
      <c r="E3" s="256"/>
      <c r="F3" s="262"/>
      <c r="G3" s="262"/>
      <c r="H3" s="267"/>
      <c r="I3" s="259" t="s">
        <v>476</v>
      </c>
      <c r="J3" s="263" t="s">
        <v>491</v>
      </c>
      <c r="K3" s="567"/>
      <c r="L3" s="257"/>
      <c r="M3" s="237"/>
      <c r="N3" s="257"/>
      <c r="O3" s="255"/>
      <c r="P3" s="256"/>
      <c r="Q3" s="262"/>
      <c r="R3" s="262"/>
      <c r="S3" s="262"/>
      <c r="T3" s="249"/>
    </row>
    <row r="4" spans="1:20" ht="12">
      <c r="A4" s="249"/>
      <c r="B4" s="262"/>
      <c r="C4" s="262"/>
      <c r="D4" s="556"/>
      <c r="E4" s="225"/>
      <c r="F4" s="265"/>
      <c r="G4" s="265"/>
      <c r="H4" s="993"/>
      <c r="I4" s="332"/>
      <c r="J4" s="333"/>
      <c r="K4" s="557"/>
      <c r="L4" s="265"/>
      <c r="M4" s="557"/>
      <c r="N4" s="265"/>
      <c r="O4" s="556"/>
      <c r="P4" s="225"/>
      <c r="Q4" s="265"/>
      <c r="R4" s="265"/>
      <c r="S4" s="557"/>
      <c r="T4" s="249"/>
    </row>
    <row r="5" spans="1:20" ht="12">
      <c r="A5" s="249"/>
      <c r="B5" s="271"/>
      <c r="C5" s="272" t="s">
        <v>47</v>
      </c>
      <c r="D5" s="641">
        <f>E5+F5+G5</f>
        <v>1855</v>
      </c>
      <c r="E5" s="595">
        <v>638</v>
      </c>
      <c r="F5" s="582">
        <v>616</v>
      </c>
      <c r="G5" s="582">
        <v>601</v>
      </c>
      <c r="H5" s="1019"/>
      <c r="I5" s="962">
        <f>D5/O5-1</f>
        <v>-0.023170089520800463</v>
      </c>
      <c r="J5" s="585">
        <f>E5/P5-1</f>
        <v>-0.009316770186335366</v>
      </c>
      <c r="K5" s="1119"/>
      <c r="L5" s="1111">
        <f>N5+O5</f>
        <v>2536</v>
      </c>
      <c r="M5" s="974"/>
      <c r="N5" s="1111">
        <v>637</v>
      </c>
      <c r="O5" s="641">
        <f>P5+Q5+R5</f>
        <v>1899</v>
      </c>
      <c r="P5" s="595">
        <v>644</v>
      </c>
      <c r="Q5" s="582">
        <v>634</v>
      </c>
      <c r="R5" s="582">
        <v>621</v>
      </c>
      <c r="S5" s="281"/>
      <c r="T5" s="249"/>
    </row>
    <row r="6" spans="1:20" ht="12">
      <c r="A6" s="249"/>
      <c r="B6" s="271"/>
      <c r="C6" s="272" t="s">
        <v>48</v>
      </c>
      <c r="D6" s="641">
        <f aca="true" t="shared" si="0" ref="D6:D26">E6+F6+G6</f>
        <v>469</v>
      </c>
      <c r="E6" s="595">
        <v>154</v>
      </c>
      <c r="F6" s="582">
        <v>151</v>
      </c>
      <c r="G6" s="582">
        <v>164</v>
      </c>
      <c r="H6" s="1019"/>
      <c r="I6" s="962">
        <f aca="true" t="shared" si="1" ref="I6:I26">D6/O6-1</f>
        <v>-0.062000000000000055</v>
      </c>
      <c r="J6" s="585">
        <f aca="true" t="shared" si="2" ref="J6:J26">E6/P6-1</f>
        <v>-0.08875739644970415</v>
      </c>
      <c r="K6" s="1119"/>
      <c r="L6" s="1111">
        <f aca="true" t="shared" si="3" ref="L6:L26">N6+O6</f>
        <v>678</v>
      </c>
      <c r="M6" s="974"/>
      <c r="N6" s="1111">
        <v>178</v>
      </c>
      <c r="O6" s="641">
        <f aca="true" t="shared" si="4" ref="O6:O26">P6+Q6+R6</f>
        <v>500</v>
      </c>
      <c r="P6" s="595">
        <v>169</v>
      </c>
      <c r="Q6" s="582">
        <v>167</v>
      </c>
      <c r="R6" s="582">
        <v>164</v>
      </c>
      <c r="S6" s="281"/>
      <c r="T6" s="249"/>
    </row>
    <row r="7" spans="1:20" ht="12">
      <c r="A7" s="249"/>
      <c r="B7" s="271"/>
      <c r="C7" s="272" t="s">
        <v>49</v>
      </c>
      <c r="D7" s="641">
        <f t="shared" si="0"/>
        <v>123</v>
      </c>
      <c r="E7" s="595">
        <v>48</v>
      </c>
      <c r="F7" s="582">
        <v>39</v>
      </c>
      <c r="G7" s="582">
        <v>36</v>
      </c>
      <c r="H7" s="1019"/>
      <c r="I7" s="962">
        <f t="shared" si="1"/>
        <v>0.2178217821782178</v>
      </c>
      <c r="J7" s="585">
        <f t="shared" si="2"/>
        <v>0.4545454545454546</v>
      </c>
      <c r="K7" s="1119"/>
      <c r="L7" s="1111">
        <f t="shared" si="3"/>
        <v>147</v>
      </c>
      <c r="M7" s="974"/>
      <c r="N7" s="1111">
        <v>46</v>
      </c>
      <c r="O7" s="641">
        <f t="shared" si="4"/>
        <v>101</v>
      </c>
      <c r="P7" s="595">
        <v>33</v>
      </c>
      <c r="Q7" s="582">
        <v>35</v>
      </c>
      <c r="R7" s="582">
        <v>33</v>
      </c>
      <c r="S7" s="281"/>
      <c r="T7" s="249"/>
    </row>
    <row r="8" spans="1:20" s="273" customFormat="1" ht="12">
      <c r="A8" s="252"/>
      <c r="B8" s="222"/>
      <c r="C8" s="222" t="s">
        <v>50</v>
      </c>
      <c r="D8" s="642">
        <f t="shared" si="0"/>
        <v>2447</v>
      </c>
      <c r="E8" s="587">
        <f>E5+E6+E7</f>
        <v>840</v>
      </c>
      <c r="F8" s="589">
        <f>F5+F6+F7</f>
        <v>806</v>
      </c>
      <c r="G8" s="589">
        <f>G5+G6+G7</f>
        <v>801</v>
      </c>
      <c r="H8" s="1020"/>
      <c r="I8" s="963">
        <f t="shared" si="1"/>
        <v>-0.021199999999999997</v>
      </c>
      <c r="J8" s="591">
        <f t="shared" si="2"/>
        <v>-0.007092198581560294</v>
      </c>
      <c r="K8" s="1120"/>
      <c r="L8" s="1131">
        <f t="shared" si="3"/>
        <v>3361</v>
      </c>
      <c r="M8" s="975"/>
      <c r="N8" s="1113">
        <f>N5+N6+N7</f>
        <v>861</v>
      </c>
      <c r="O8" s="642">
        <f t="shared" si="4"/>
        <v>2500</v>
      </c>
      <c r="P8" s="587">
        <f>P5+P6+P7</f>
        <v>846</v>
      </c>
      <c r="Q8" s="589">
        <f>Q5+Q6+Q7</f>
        <v>836</v>
      </c>
      <c r="R8" s="589">
        <f>R5+R6+R7</f>
        <v>818</v>
      </c>
      <c r="S8" s="219"/>
      <c r="T8" s="252"/>
    </row>
    <row r="9" spans="1:20" ht="12">
      <c r="A9" s="249"/>
      <c r="B9" s="262"/>
      <c r="C9" s="262"/>
      <c r="D9" s="641"/>
      <c r="E9" s="637"/>
      <c r="F9" s="588"/>
      <c r="G9" s="588"/>
      <c r="H9" s="1021"/>
      <c r="I9" s="962"/>
      <c r="J9" s="585"/>
      <c r="K9" s="1121"/>
      <c r="L9" s="1111"/>
      <c r="M9" s="1132"/>
      <c r="N9" s="1131"/>
      <c r="O9" s="641"/>
      <c r="P9" s="637"/>
      <c r="Q9" s="588"/>
      <c r="R9" s="588"/>
      <c r="S9" s="558"/>
      <c r="T9" s="249"/>
    </row>
    <row r="10" spans="1:20" ht="12">
      <c r="A10" s="249"/>
      <c r="B10" s="262"/>
      <c r="C10" s="272" t="s">
        <v>51</v>
      </c>
      <c r="D10" s="641">
        <f t="shared" si="0"/>
        <v>2297</v>
      </c>
      <c r="E10" s="595">
        <v>775</v>
      </c>
      <c r="F10" s="582">
        <v>759</v>
      </c>
      <c r="G10" s="582">
        <v>763</v>
      </c>
      <c r="H10" s="1022"/>
      <c r="I10" s="962">
        <f t="shared" si="1"/>
        <v>-0.09281200631911535</v>
      </c>
      <c r="J10" s="585">
        <f t="shared" si="2"/>
        <v>-0.06400966183574874</v>
      </c>
      <c r="K10" s="1122"/>
      <c r="L10" s="1111">
        <f t="shared" si="3"/>
        <v>3353</v>
      </c>
      <c r="M10" s="974"/>
      <c r="N10" s="1111">
        <v>821</v>
      </c>
      <c r="O10" s="641">
        <f t="shared" si="4"/>
        <v>2532</v>
      </c>
      <c r="P10" s="595">
        <v>828</v>
      </c>
      <c r="Q10" s="582">
        <v>839</v>
      </c>
      <c r="R10" s="582">
        <v>865</v>
      </c>
      <c r="S10" s="281"/>
      <c r="T10" s="249"/>
    </row>
    <row r="11" spans="1:20" ht="12">
      <c r="A11" s="249"/>
      <c r="B11" s="262"/>
      <c r="C11" s="272" t="s">
        <v>52</v>
      </c>
      <c r="D11" s="641">
        <f t="shared" si="0"/>
        <v>1275</v>
      </c>
      <c r="E11" s="595">
        <v>411</v>
      </c>
      <c r="F11" s="582">
        <v>430</v>
      </c>
      <c r="G11" s="582">
        <v>434</v>
      </c>
      <c r="H11" s="1022"/>
      <c r="I11" s="962">
        <f t="shared" si="1"/>
        <v>-0.03918613413715144</v>
      </c>
      <c r="J11" s="585">
        <f t="shared" si="2"/>
        <v>-0.04418604651162794</v>
      </c>
      <c r="K11" s="1122"/>
      <c r="L11" s="1111">
        <f t="shared" si="3"/>
        <v>1778</v>
      </c>
      <c r="M11" s="974"/>
      <c r="N11" s="1111">
        <v>451</v>
      </c>
      <c r="O11" s="641">
        <f t="shared" si="4"/>
        <v>1327</v>
      </c>
      <c r="P11" s="595">
        <v>430</v>
      </c>
      <c r="Q11" s="582">
        <v>440</v>
      </c>
      <c r="R11" s="582">
        <v>457</v>
      </c>
      <c r="S11" s="281"/>
      <c r="T11" s="249"/>
    </row>
    <row r="12" spans="1:20" ht="12">
      <c r="A12" s="249"/>
      <c r="B12" s="262"/>
      <c r="C12" s="272" t="s">
        <v>586</v>
      </c>
      <c r="D12" s="641">
        <f t="shared" si="0"/>
        <v>1464</v>
      </c>
      <c r="E12" s="595">
        <v>475</v>
      </c>
      <c r="F12" s="582">
        <v>499</v>
      </c>
      <c r="G12" s="582">
        <v>490</v>
      </c>
      <c r="H12" s="1022"/>
      <c r="I12" s="962">
        <f t="shared" si="1"/>
        <v>-0.03937007874015752</v>
      </c>
      <c r="J12" s="585">
        <f t="shared" si="2"/>
        <v>-0.0365111561866126</v>
      </c>
      <c r="K12" s="1122"/>
      <c r="L12" s="1111">
        <f t="shared" si="3"/>
        <v>2029</v>
      </c>
      <c r="M12" s="974"/>
      <c r="N12" s="1111">
        <v>505</v>
      </c>
      <c r="O12" s="641">
        <f t="shared" si="4"/>
        <v>1524</v>
      </c>
      <c r="P12" s="595">
        <v>493</v>
      </c>
      <c r="Q12" s="582">
        <v>514</v>
      </c>
      <c r="R12" s="582">
        <v>517</v>
      </c>
      <c r="S12" s="281"/>
      <c r="T12" s="249"/>
    </row>
    <row r="13" spans="1:20" ht="12">
      <c r="A13" s="249"/>
      <c r="B13" s="262"/>
      <c r="C13" s="272" t="s">
        <v>444</v>
      </c>
      <c r="D13" s="641">
        <f t="shared" si="0"/>
        <v>-1616</v>
      </c>
      <c r="E13" s="595">
        <v>-531</v>
      </c>
      <c r="F13" s="582">
        <v>-539</v>
      </c>
      <c r="G13" s="582">
        <v>-546</v>
      </c>
      <c r="H13" s="1022"/>
      <c r="I13" s="962">
        <f t="shared" si="1"/>
        <v>-0.02826217678893561</v>
      </c>
      <c r="J13" s="585">
        <f t="shared" si="2"/>
        <v>-0.03804347826086951</v>
      </c>
      <c r="K13" s="1122"/>
      <c r="L13" s="1111">
        <f t="shared" si="3"/>
        <v>-2220</v>
      </c>
      <c r="M13" s="974"/>
      <c r="N13" s="1111">
        <v>-557</v>
      </c>
      <c r="O13" s="641">
        <f t="shared" si="4"/>
        <v>-1663</v>
      </c>
      <c r="P13" s="595">
        <v>-552</v>
      </c>
      <c r="Q13" s="582">
        <v>-546</v>
      </c>
      <c r="R13" s="582">
        <v>-565</v>
      </c>
      <c r="S13" s="281"/>
      <c r="T13" s="249"/>
    </row>
    <row r="14" spans="1:23" s="273" customFormat="1" ht="12">
      <c r="A14" s="559"/>
      <c r="B14" s="401"/>
      <c r="C14" s="223" t="s">
        <v>449</v>
      </c>
      <c r="D14" s="642">
        <f t="shared" si="0"/>
        <v>3420</v>
      </c>
      <c r="E14" s="587">
        <f>E10+E11+E12+E13</f>
        <v>1130</v>
      </c>
      <c r="F14" s="589">
        <f>F10+F11+F12+F13</f>
        <v>1149</v>
      </c>
      <c r="G14" s="589">
        <f>G10+G11+G12+G13</f>
        <v>1141</v>
      </c>
      <c r="H14" s="1020"/>
      <c r="I14" s="963">
        <f t="shared" si="1"/>
        <v>-0.08064516129032262</v>
      </c>
      <c r="J14" s="591">
        <f t="shared" si="2"/>
        <v>-0.057547956630525476</v>
      </c>
      <c r="K14" s="1120"/>
      <c r="L14" s="1131">
        <f t="shared" si="3"/>
        <v>4940</v>
      </c>
      <c r="M14" s="975"/>
      <c r="N14" s="1113">
        <f>N10+N11+N12+N13</f>
        <v>1220</v>
      </c>
      <c r="O14" s="642">
        <f t="shared" si="4"/>
        <v>3720</v>
      </c>
      <c r="P14" s="587">
        <f>P10+P11+P12+P13</f>
        <v>1199</v>
      </c>
      <c r="Q14" s="589">
        <f>Q10+Q11+Q12+Q13</f>
        <v>1247</v>
      </c>
      <c r="R14" s="589">
        <f>R10+R11+R12+R13</f>
        <v>1274</v>
      </c>
      <c r="S14" s="560"/>
      <c r="T14" s="559"/>
      <c r="W14" s="283"/>
    </row>
    <row r="15" spans="1:20" ht="12">
      <c r="A15" s="304"/>
      <c r="B15" s="551"/>
      <c r="C15" s="223"/>
      <c r="D15" s="641"/>
      <c r="E15" s="639"/>
      <c r="F15" s="612"/>
      <c r="G15" s="612"/>
      <c r="H15" s="1025"/>
      <c r="I15" s="962"/>
      <c r="J15" s="585"/>
      <c r="K15" s="1127"/>
      <c r="L15" s="1111"/>
      <c r="M15" s="1133"/>
      <c r="N15" s="1112"/>
      <c r="O15" s="641"/>
      <c r="P15" s="639"/>
      <c r="Q15" s="612"/>
      <c r="R15" s="612"/>
      <c r="S15" s="553"/>
      <c r="T15" s="304"/>
    </row>
    <row r="16" spans="1:20" ht="12">
      <c r="A16" s="304"/>
      <c r="B16" s="551"/>
      <c r="C16" s="272" t="s">
        <v>361</v>
      </c>
      <c r="D16" s="641">
        <f t="shared" si="0"/>
        <v>673</v>
      </c>
      <c r="E16" s="595">
        <v>247</v>
      </c>
      <c r="F16" s="582">
        <v>234</v>
      </c>
      <c r="G16" s="582">
        <v>192</v>
      </c>
      <c r="H16" s="1022"/>
      <c r="I16" s="962">
        <f t="shared" si="1"/>
        <v>0.17657342657342667</v>
      </c>
      <c r="J16" s="585">
        <f t="shared" si="2"/>
        <v>0.33513513513513504</v>
      </c>
      <c r="K16" s="1122"/>
      <c r="L16" s="1111">
        <f t="shared" si="3"/>
        <v>734</v>
      </c>
      <c r="M16" s="974"/>
      <c r="N16" s="1111">
        <v>162</v>
      </c>
      <c r="O16" s="641">
        <f t="shared" si="4"/>
        <v>572</v>
      </c>
      <c r="P16" s="595">
        <v>185</v>
      </c>
      <c r="Q16" s="582">
        <v>178</v>
      </c>
      <c r="R16" s="582">
        <v>209</v>
      </c>
      <c r="S16" s="553"/>
      <c r="T16" s="304"/>
    </row>
    <row r="17" spans="1:20" ht="12">
      <c r="A17" s="304"/>
      <c r="B17" s="551"/>
      <c r="C17" s="272" t="s">
        <v>362</v>
      </c>
      <c r="D17" s="641">
        <f t="shared" si="0"/>
        <v>1436</v>
      </c>
      <c r="E17" s="595">
        <v>478</v>
      </c>
      <c r="F17" s="638">
        <v>477</v>
      </c>
      <c r="G17" s="638">
        <v>481</v>
      </c>
      <c r="H17" s="1022"/>
      <c r="I17" s="962">
        <f t="shared" si="1"/>
        <v>-0.1302241066020594</v>
      </c>
      <c r="J17" s="585">
        <f t="shared" si="2"/>
        <v>-0.02647657841140527</v>
      </c>
      <c r="K17" s="1122"/>
      <c r="L17" s="1111">
        <f t="shared" si="3"/>
        <v>2187</v>
      </c>
      <c r="M17" s="974"/>
      <c r="N17" s="1279">
        <v>536</v>
      </c>
      <c r="O17" s="641">
        <f t="shared" si="4"/>
        <v>1651</v>
      </c>
      <c r="P17" s="595">
        <v>491</v>
      </c>
      <c r="Q17" s="638">
        <v>559</v>
      </c>
      <c r="R17" s="638">
        <v>601</v>
      </c>
      <c r="S17" s="553"/>
      <c r="T17" s="304"/>
    </row>
    <row r="18" spans="1:20" ht="12">
      <c r="A18" s="304"/>
      <c r="B18" s="551"/>
      <c r="C18" s="272" t="s">
        <v>127</v>
      </c>
      <c r="D18" s="641">
        <f t="shared" si="0"/>
        <v>-404</v>
      </c>
      <c r="E18" s="595">
        <v>-134</v>
      </c>
      <c r="F18" s="582">
        <v>-136</v>
      </c>
      <c r="G18" s="582">
        <v>-134</v>
      </c>
      <c r="H18" s="1022"/>
      <c r="I18" s="962">
        <f t="shared" si="1"/>
        <v>-0.12173913043478257</v>
      </c>
      <c r="J18" s="585">
        <f t="shared" si="2"/>
        <v>-0.11258278145695366</v>
      </c>
      <c r="K18" s="1122"/>
      <c r="L18" s="1111">
        <f t="shared" si="3"/>
        <v>-611</v>
      </c>
      <c r="M18" s="974"/>
      <c r="N18" s="1111">
        <v>-151</v>
      </c>
      <c r="O18" s="641">
        <f t="shared" si="4"/>
        <v>-460</v>
      </c>
      <c r="P18" s="595">
        <v>-151</v>
      </c>
      <c r="Q18" s="582">
        <v>-155</v>
      </c>
      <c r="R18" s="582">
        <v>-154</v>
      </c>
      <c r="S18" s="553"/>
      <c r="T18" s="304"/>
    </row>
    <row r="19" spans="1:20" s="309" customFormat="1" ht="12">
      <c r="A19" s="304"/>
      <c r="B19" s="551"/>
      <c r="C19" s="407" t="s">
        <v>363</v>
      </c>
      <c r="D19" s="1339">
        <f t="shared" si="0"/>
        <v>7</v>
      </c>
      <c r="E19" s="639">
        <v>3</v>
      </c>
      <c r="F19" s="612">
        <v>2</v>
      </c>
      <c r="G19" s="612">
        <v>2</v>
      </c>
      <c r="H19" s="1023"/>
      <c r="I19" s="966">
        <f t="shared" si="1"/>
        <v>-0.2222222222222222</v>
      </c>
      <c r="J19" s="614">
        <f t="shared" si="2"/>
        <v>0</v>
      </c>
      <c r="K19" s="1123"/>
      <c r="L19" s="1112">
        <f t="shared" si="3"/>
        <v>12</v>
      </c>
      <c r="M19" s="1133"/>
      <c r="N19" s="1112">
        <v>3</v>
      </c>
      <c r="O19" s="1339">
        <f t="shared" si="4"/>
        <v>9</v>
      </c>
      <c r="P19" s="639">
        <v>3</v>
      </c>
      <c r="Q19" s="612">
        <v>2</v>
      </c>
      <c r="R19" s="612">
        <v>4</v>
      </c>
      <c r="S19" s="553"/>
      <c r="T19" s="304"/>
    </row>
    <row r="20" spans="1:20" s="273" customFormat="1" ht="12">
      <c r="A20" s="252"/>
      <c r="B20" s="222"/>
      <c r="C20" s="223" t="s">
        <v>313</v>
      </c>
      <c r="D20" s="642">
        <f t="shared" si="0"/>
        <v>5125</v>
      </c>
      <c r="E20" s="587">
        <f>E14+E16+E17+E18</f>
        <v>1721</v>
      </c>
      <c r="F20" s="589">
        <f>F14+F16+F17+F18</f>
        <v>1724</v>
      </c>
      <c r="G20" s="589">
        <f>G14+G16+G17+G18</f>
        <v>1680</v>
      </c>
      <c r="H20" s="1026"/>
      <c r="I20" s="963">
        <f t="shared" si="1"/>
        <v>-0.06529272296188215</v>
      </c>
      <c r="J20" s="591">
        <f t="shared" si="2"/>
        <v>-0.0017401392111369152</v>
      </c>
      <c r="K20" s="1128"/>
      <c r="L20" s="1131">
        <f t="shared" si="3"/>
        <v>7250</v>
      </c>
      <c r="M20" s="975"/>
      <c r="N20" s="1113">
        <f>N14+N16+N17+N18</f>
        <v>1767</v>
      </c>
      <c r="O20" s="642">
        <f t="shared" si="4"/>
        <v>5483</v>
      </c>
      <c r="P20" s="587">
        <f>P14+P16+P17+P18</f>
        <v>1724</v>
      </c>
      <c r="Q20" s="589">
        <f>Q14+Q16+Q17+Q18</f>
        <v>1829</v>
      </c>
      <c r="R20" s="589">
        <f>R14+R16+R17+R18</f>
        <v>1930</v>
      </c>
      <c r="S20" s="219"/>
      <c r="T20" s="252"/>
    </row>
    <row r="21" spans="1:20" ht="12">
      <c r="A21" s="249"/>
      <c r="B21" s="262"/>
      <c r="C21" s="262"/>
      <c r="D21" s="641"/>
      <c r="E21" s="637"/>
      <c r="F21" s="583"/>
      <c r="G21" s="583"/>
      <c r="H21" s="1027"/>
      <c r="I21" s="962"/>
      <c r="J21" s="585"/>
      <c r="K21" s="1129"/>
      <c r="L21" s="1111"/>
      <c r="M21" s="974"/>
      <c r="N21" s="1230"/>
      <c r="O21" s="641"/>
      <c r="P21" s="637"/>
      <c r="Q21" s="583"/>
      <c r="R21" s="583"/>
      <c r="S21" s="281"/>
      <c r="T21" s="249"/>
    </row>
    <row r="22" spans="1:20" s="273" customFormat="1" ht="12">
      <c r="A22" s="252"/>
      <c r="B22" s="222"/>
      <c r="C22" s="222" t="s">
        <v>54</v>
      </c>
      <c r="D22" s="642">
        <f t="shared" si="0"/>
        <v>103</v>
      </c>
      <c r="E22" s="597">
        <v>28</v>
      </c>
      <c r="F22" s="636">
        <v>32</v>
      </c>
      <c r="G22" s="636">
        <v>43</v>
      </c>
      <c r="H22" s="1026"/>
      <c r="I22" s="963">
        <f t="shared" si="1"/>
        <v>-0.29452054794520544</v>
      </c>
      <c r="J22" s="591">
        <f t="shared" si="2"/>
        <v>-0.3913043478260869</v>
      </c>
      <c r="K22" s="1128"/>
      <c r="L22" s="1131">
        <f t="shared" si="3"/>
        <v>205</v>
      </c>
      <c r="M22" s="975"/>
      <c r="N22" s="1131">
        <v>59</v>
      </c>
      <c r="O22" s="642">
        <f t="shared" si="4"/>
        <v>146</v>
      </c>
      <c r="P22" s="597">
        <v>46</v>
      </c>
      <c r="Q22" s="636">
        <v>46</v>
      </c>
      <c r="R22" s="636">
        <v>54</v>
      </c>
      <c r="S22" s="219"/>
      <c r="T22" s="252"/>
    </row>
    <row r="23" spans="1:20" ht="12">
      <c r="A23" s="252"/>
      <c r="B23" s="222"/>
      <c r="C23" s="262"/>
      <c r="D23" s="641"/>
      <c r="E23" s="595"/>
      <c r="F23" s="589"/>
      <c r="G23" s="589"/>
      <c r="H23" s="1026"/>
      <c r="I23" s="962"/>
      <c r="J23" s="585"/>
      <c r="K23" s="1128"/>
      <c r="L23" s="1111"/>
      <c r="M23" s="974"/>
      <c r="N23" s="1113"/>
      <c r="O23" s="641"/>
      <c r="P23" s="595"/>
      <c r="Q23" s="589"/>
      <c r="R23" s="589"/>
      <c r="S23" s="281"/>
      <c r="T23" s="252"/>
    </row>
    <row r="24" spans="1:20" s="273" customFormat="1" ht="12">
      <c r="A24" s="252"/>
      <c r="B24" s="222"/>
      <c r="C24" s="222" t="s">
        <v>67</v>
      </c>
      <c r="D24" s="642">
        <f t="shared" si="0"/>
        <v>-145</v>
      </c>
      <c r="E24" s="597">
        <v>-58</v>
      </c>
      <c r="F24" s="636">
        <v>-47</v>
      </c>
      <c r="G24" s="636">
        <v>-40</v>
      </c>
      <c r="H24" s="1026"/>
      <c r="I24" s="963">
        <f t="shared" si="1"/>
        <v>0.23931623931623935</v>
      </c>
      <c r="J24" s="591">
        <f t="shared" si="2"/>
        <v>0.5675675675675675</v>
      </c>
      <c r="K24" s="1128"/>
      <c r="L24" s="1131">
        <f t="shared" si="3"/>
        <v>-157</v>
      </c>
      <c r="M24" s="975"/>
      <c r="N24" s="1131">
        <v>-40</v>
      </c>
      <c r="O24" s="642">
        <f t="shared" si="4"/>
        <v>-117</v>
      </c>
      <c r="P24" s="597">
        <v>-37</v>
      </c>
      <c r="Q24" s="636">
        <v>-42</v>
      </c>
      <c r="R24" s="636">
        <v>-38</v>
      </c>
      <c r="S24" s="219"/>
      <c r="T24" s="252"/>
    </row>
    <row r="25" spans="1:20" ht="12">
      <c r="A25" s="249"/>
      <c r="B25" s="262"/>
      <c r="C25" s="262"/>
      <c r="D25" s="641"/>
      <c r="E25" s="637"/>
      <c r="F25" s="583"/>
      <c r="G25" s="583"/>
      <c r="H25" s="1027"/>
      <c r="I25" s="962"/>
      <c r="J25" s="585"/>
      <c r="K25" s="1129"/>
      <c r="L25" s="1111"/>
      <c r="M25" s="974"/>
      <c r="N25" s="1230"/>
      <c r="O25" s="641"/>
      <c r="P25" s="637"/>
      <c r="Q25" s="583"/>
      <c r="R25" s="583"/>
      <c r="S25" s="281"/>
      <c r="T25" s="249"/>
    </row>
    <row r="26" spans="1:20" s="273" customFormat="1" ht="12">
      <c r="A26" s="252"/>
      <c r="B26" s="222"/>
      <c r="C26" s="222" t="s">
        <v>68</v>
      </c>
      <c r="D26" s="642">
        <f t="shared" si="0"/>
        <v>7530</v>
      </c>
      <c r="E26" s="635">
        <f>+E8+E20+E22+E24</f>
        <v>2531</v>
      </c>
      <c r="F26" s="636">
        <f>+F8+F20+F22+F24</f>
        <v>2515</v>
      </c>
      <c r="G26" s="636">
        <f>+G8+G20+G22+G24</f>
        <v>2484</v>
      </c>
      <c r="H26" s="1026"/>
      <c r="I26" s="963">
        <f t="shared" si="1"/>
        <v>-0.0601597603594608</v>
      </c>
      <c r="J26" s="591">
        <f t="shared" si="2"/>
        <v>-0.018611865063978272</v>
      </c>
      <c r="K26" s="1128"/>
      <c r="L26" s="1131">
        <f t="shared" si="3"/>
        <v>10659</v>
      </c>
      <c r="M26" s="975"/>
      <c r="N26" s="1278">
        <f>+N8+N20+N22+N24</f>
        <v>2647</v>
      </c>
      <c r="O26" s="642">
        <f t="shared" si="4"/>
        <v>8012</v>
      </c>
      <c r="P26" s="635">
        <f>+P8+P20+P22+P24</f>
        <v>2579</v>
      </c>
      <c r="Q26" s="636">
        <f>+Q8+Q20+Q22+Q24</f>
        <v>2669</v>
      </c>
      <c r="R26" s="636">
        <f>+R8+R20+R22+R24</f>
        <v>2764</v>
      </c>
      <c r="S26" s="219"/>
      <c r="T26" s="252"/>
    </row>
    <row r="27" spans="1:20" ht="12">
      <c r="A27" s="249"/>
      <c r="B27" s="262"/>
      <c r="C27" s="222"/>
      <c r="D27" s="221"/>
      <c r="E27" s="220"/>
      <c r="F27" s="222"/>
      <c r="G27" s="222"/>
      <c r="H27" s="221"/>
      <c r="I27" s="247"/>
      <c r="J27" s="285"/>
      <c r="K27" s="222"/>
      <c r="L27" s="222"/>
      <c r="M27" s="222"/>
      <c r="N27" s="222"/>
      <c r="O27" s="221"/>
      <c r="P27" s="220"/>
      <c r="Q27" s="222"/>
      <c r="R27" s="222"/>
      <c r="S27" s="222"/>
      <c r="T27" s="249"/>
    </row>
    <row r="28" spans="1:20" ht="9" customHeight="1">
      <c r="A28" s="249"/>
      <c r="B28" s="249"/>
      <c r="C28" s="249"/>
      <c r="D28" s="249"/>
      <c r="E28" s="249"/>
      <c r="F28" s="249"/>
      <c r="G28" s="249"/>
      <c r="H28" s="249"/>
      <c r="I28" s="250"/>
      <c r="J28" s="250"/>
      <c r="K28" s="249"/>
      <c r="L28" s="249"/>
      <c r="M28" s="249"/>
      <c r="N28" s="249"/>
      <c r="O28" s="249"/>
      <c r="P28" s="249"/>
      <c r="Q28" s="249"/>
      <c r="R28" s="249"/>
      <c r="S28" s="249"/>
      <c r="T28" s="249"/>
    </row>
    <row r="29" spans="1:20" ht="14.25">
      <c r="A29" s="268"/>
      <c r="B29" s="287"/>
      <c r="C29" s="268"/>
      <c r="D29" s="293"/>
      <c r="E29" s="268"/>
      <c r="F29" s="268"/>
      <c r="G29" s="268"/>
      <c r="H29" s="293"/>
      <c r="I29" s="350"/>
      <c r="J29" s="270"/>
      <c r="K29" s="268"/>
      <c r="L29" s="293"/>
      <c r="M29" s="268"/>
      <c r="N29" s="293"/>
      <c r="O29" s="293"/>
      <c r="P29" s="268"/>
      <c r="Q29" s="268"/>
      <c r="R29" s="268"/>
      <c r="S29" s="268"/>
      <c r="T29" s="293"/>
    </row>
    <row r="30" spans="1:20" ht="9" customHeight="1">
      <c r="A30" s="249"/>
      <c r="B30" s="249"/>
      <c r="C30" s="249"/>
      <c r="D30" s="249"/>
      <c r="E30" s="249"/>
      <c r="F30" s="249"/>
      <c r="G30" s="249"/>
      <c r="H30" s="249"/>
      <c r="I30" s="250"/>
      <c r="J30" s="250"/>
      <c r="K30" s="249"/>
      <c r="L30" s="249"/>
      <c r="M30" s="249"/>
      <c r="N30" s="249"/>
      <c r="O30" s="249"/>
      <c r="P30" s="249"/>
      <c r="Q30" s="249"/>
      <c r="R30" s="249"/>
      <c r="S30" s="249"/>
      <c r="T30" s="249"/>
    </row>
    <row r="31" spans="1:20" ht="12">
      <c r="A31" s="252"/>
      <c r="B31" s="257"/>
      <c r="C31" s="254" t="s">
        <v>66</v>
      </c>
      <c r="D31" s="255" t="s">
        <v>489</v>
      </c>
      <c r="E31" s="256" t="s">
        <v>490</v>
      </c>
      <c r="F31" s="257" t="s">
        <v>474</v>
      </c>
      <c r="G31" s="257" t="s">
        <v>360</v>
      </c>
      <c r="H31" s="961"/>
      <c r="I31" s="259" t="s">
        <v>475</v>
      </c>
      <c r="J31" s="260" t="s">
        <v>475</v>
      </c>
      <c r="K31" s="396"/>
      <c r="L31" s="257">
        <v>2009</v>
      </c>
      <c r="M31" s="258"/>
      <c r="N31" s="257" t="s">
        <v>343</v>
      </c>
      <c r="O31" s="255" t="s">
        <v>492</v>
      </c>
      <c r="P31" s="256" t="s">
        <v>332</v>
      </c>
      <c r="Q31" s="257" t="s">
        <v>327</v>
      </c>
      <c r="R31" s="257" t="s">
        <v>137</v>
      </c>
      <c r="S31" s="540"/>
      <c r="T31" s="252"/>
    </row>
    <row r="32" spans="1:20" ht="14.25">
      <c r="A32" s="249"/>
      <c r="B32" s="262"/>
      <c r="C32" s="292" t="s">
        <v>512</v>
      </c>
      <c r="D32" s="255"/>
      <c r="E32" s="256"/>
      <c r="F32" s="262"/>
      <c r="G32" s="262"/>
      <c r="H32" s="267"/>
      <c r="I32" s="259" t="s">
        <v>476</v>
      </c>
      <c r="J32" s="263" t="s">
        <v>491</v>
      </c>
      <c r="K32" s="567"/>
      <c r="L32" s="257"/>
      <c r="M32" s="237"/>
      <c r="N32" s="257"/>
      <c r="O32" s="255"/>
      <c r="P32" s="256"/>
      <c r="Q32" s="262"/>
      <c r="R32" s="262"/>
      <c r="S32" s="262"/>
      <c r="T32" s="249"/>
    </row>
    <row r="33" spans="1:20" ht="12">
      <c r="A33" s="249"/>
      <c r="B33" s="262"/>
      <c r="C33" s="262"/>
      <c r="D33" s="564"/>
      <c r="E33" s="215"/>
      <c r="F33" s="281"/>
      <c r="G33" s="281"/>
      <c r="H33" s="267"/>
      <c r="I33" s="240"/>
      <c r="J33" s="241"/>
      <c r="K33" s="262"/>
      <c r="L33" s="568"/>
      <c r="M33" s="550"/>
      <c r="N33" s="281"/>
      <c r="O33" s="564"/>
      <c r="P33" s="215"/>
      <c r="Q33" s="281"/>
      <c r="R33" s="281"/>
      <c r="S33" s="550"/>
      <c r="T33" s="249"/>
    </row>
    <row r="34" spans="1:20" ht="12">
      <c r="A34" s="249"/>
      <c r="B34" s="262"/>
      <c r="C34" s="272" t="s">
        <v>47</v>
      </c>
      <c r="D34" s="641">
        <f aca="true" t="shared" si="5" ref="D34:D53">E34+F34+G34</f>
        <v>273</v>
      </c>
      <c r="E34" s="595">
        <v>96</v>
      </c>
      <c r="F34" s="582">
        <v>90</v>
      </c>
      <c r="G34" s="582">
        <v>87</v>
      </c>
      <c r="H34" s="1027"/>
      <c r="I34" s="962">
        <f aca="true" t="shared" si="6" ref="I34:J53">D34/O34-1</f>
        <v>-0.11363636363636365</v>
      </c>
      <c r="J34" s="585">
        <f t="shared" si="6"/>
        <v>-0.06796116504854366</v>
      </c>
      <c r="K34" s="1129"/>
      <c r="L34" s="1111">
        <f aca="true" t="shared" si="7" ref="L34:L53">N34+O34</f>
        <v>413</v>
      </c>
      <c r="M34" s="974"/>
      <c r="N34" s="1111">
        <v>105</v>
      </c>
      <c r="O34" s="641">
        <f aca="true" t="shared" si="8" ref="O34:O53">P34+Q34+R34</f>
        <v>308</v>
      </c>
      <c r="P34" s="595">
        <v>103</v>
      </c>
      <c r="Q34" s="582">
        <v>103</v>
      </c>
      <c r="R34" s="582">
        <v>102</v>
      </c>
      <c r="S34" s="281"/>
      <c r="T34" s="249"/>
    </row>
    <row r="35" spans="1:20" ht="12">
      <c r="A35" s="249"/>
      <c r="B35" s="262"/>
      <c r="C35" s="272" t="s">
        <v>48</v>
      </c>
      <c r="D35" s="641">
        <f t="shared" si="5"/>
        <v>57</v>
      </c>
      <c r="E35" s="595">
        <v>18</v>
      </c>
      <c r="F35" s="582">
        <v>19</v>
      </c>
      <c r="G35" s="582">
        <v>20</v>
      </c>
      <c r="H35" s="1027"/>
      <c r="I35" s="962">
        <f t="shared" si="6"/>
        <v>-0.2784810126582279</v>
      </c>
      <c r="J35" s="585">
        <f t="shared" si="6"/>
        <v>-0.3076923076923077</v>
      </c>
      <c r="K35" s="1129"/>
      <c r="L35" s="1111">
        <f t="shared" si="7"/>
        <v>106</v>
      </c>
      <c r="M35" s="974"/>
      <c r="N35" s="1111">
        <v>27</v>
      </c>
      <c r="O35" s="641">
        <f t="shared" si="8"/>
        <v>79</v>
      </c>
      <c r="P35" s="595">
        <v>26</v>
      </c>
      <c r="Q35" s="582">
        <v>24</v>
      </c>
      <c r="R35" s="582">
        <v>29</v>
      </c>
      <c r="S35" s="281"/>
      <c r="T35" s="249"/>
    </row>
    <row r="36" spans="1:20" ht="12">
      <c r="A36" s="249"/>
      <c r="B36" s="262"/>
      <c r="C36" s="272" t="s">
        <v>65</v>
      </c>
      <c r="D36" s="641">
        <f t="shared" si="5"/>
        <v>-1</v>
      </c>
      <c r="E36" s="595">
        <v>-1</v>
      </c>
      <c r="F36" s="582">
        <v>-1</v>
      </c>
      <c r="G36" s="582">
        <v>1</v>
      </c>
      <c r="H36" s="1027"/>
      <c r="I36" s="962" t="s">
        <v>595</v>
      </c>
      <c r="J36" s="585" t="s">
        <v>595</v>
      </c>
      <c r="K36" s="1129"/>
      <c r="L36" s="1111">
        <f t="shared" si="7"/>
        <v>1</v>
      </c>
      <c r="M36" s="974"/>
      <c r="N36" s="1111">
        <v>0</v>
      </c>
      <c r="O36" s="641">
        <f t="shared" si="8"/>
        <v>1</v>
      </c>
      <c r="P36" s="595">
        <v>1</v>
      </c>
      <c r="Q36" s="582">
        <v>1</v>
      </c>
      <c r="R36" s="582">
        <v>-1</v>
      </c>
      <c r="S36" s="281"/>
      <c r="T36" s="249"/>
    </row>
    <row r="37" spans="1:20" s="273" customFormat="1" ht="12">
      <c r="A37" s="252"/>
      <c r="B37" s="222"/>
      <c r="C37" s="222" t="s">
        <v>50</v>
      </c>
      <c r="D37" s="642">
        <f t="shared" si="5"/>
        <v>329</v>
      </c>
      <c r="E37" s="587">
        <f>E34+E35+E36</f>
        <v>113</v>
      </c>
      <c r="F37" s="589">
        <f>F34+F35+F36</f>
        <v>108</v>
      </c>
      <c r="G37" s="589">
        <f>G34+G35+G36</f>
        <v>108</v>
      </c>
      <c r="H37" s="1026"/>
      <c r="I37" s="963">
        <f t="shared" si="6"/>
        <v>-0.1520618556701031</v>
      </c>
      <c r="J37" s="591">
        <f t="shared" si="6"/>
        <v>-0.13076923076923075</v>
      </c>
      <c r="K37" s="1128"/>
      <c r="L37" s="1131">
        <f t="shared" si="7"/>
        <v>520</v>
      </c>
      <c r="M37" s="975"/>
      <c r="N37" s="1113">
        <f>N34+N35+N36</f>
        <v>132</v>
      </c>
      <c r="O37" s="642">
        <f t="shared" si="8"/>
        <v>388</v>
      </c>
      <c r="P37" s="587">
        <f>P34+P35+P36</f>
        <v>130</v>
      </c>
      <c r="Q37" s="589">
        <f>Q34+Q35+Q36</f>
        <v>128</v>
      </c>
      <c r="R37" s="589">
        <f>R34+R35+R36</f>
        <v>130</v>
      </c>
      <c r="S37" s="219"/>
      <c r="T37" s="252"/>
    </row>
    <row r="38" spans="1:20" ht="12">
      <c r="A38" s="249"/>
      <c r="B38" s="262"/>
      <c r="C38" s="262"/>
      <c r="D38" s="641"/>
      <c r="E38" s="637"/>
      <c r="F38" s="588"/>
      <c r="G38" s="588"/>
      <c r="H38" s="1027"/>
      <c r="I38" s="962"/>
      <c r="J38" s="585"/>
      <c r="K38" s="1129"/>
      <c r="L38" s="1111"/>
      <c r="M38" s="1132"/>
      <c r="N38" s="1131"/>
      <c r="O38" s="641"/>
      <c r="P38" s="637"/>
      <c r="Q38" s="588"/>
      <c r="R38" s="588"/>
      <c r="S38" s="558"/>
      <c r="T38" s="249"/>
    </row>
    <row r="39" spans="1:20" ht="12">
      <c r="A39" s="249"/>
      <c r="B39" s="262"/>
      <c r="C39" s="272" t="s">
        <v>51</v>
      </c>
      <c r="D39" s="641">
        <f t="shared" si="5"/>
        <v>79</v>
      </c>
      <c r="E39" s="595">
        <v>29</v>
      </c>
      <c r="F39" s="582">
        <v>26</v>
      </c>
      <c r="G39" s="582">
        <v>24</v>
      </c>
      <c r="H39" s="1027"/>
      <c r="I39" s="962">
        <f t="shared" si="6"/>
        <v>-0.059523809523809534</v>
      </c>
      <c r="J39" s="585">
        <f t="shared" si="6"/>
        <v>0.11538461538461542</v>
      </c>
      <c r="K39" s="1129"/>
      <c r="L39" s="1111">
        <f t="shared" si="7"/>
        <v>113</v>
      </c>
      <c r="M39" s="974"/>
      <c r="N39" s="1111">
        <v>29</v>
      </c>
      <c r="O39" s="641">
        <f t="shared" si="8"/>
        <v>84</v>
      </c>
      <c r="P39" s="595">
        <v>26</v>
      </c>
      <c r="Q39" s="582">
        <v>29</v>
      </c>
      <c r="R39" s="582">
        <v>29</v>
      </c>
      <c r="S39" s="281"/>
      <c r="T39" s="249"/>
    </row>
    <row r="40" spans="1:20" ht="12">
      <c r="A40" s="249"/>
      <c r="B40" s="262"/>
      <c r="C40" s="272" t="s">
        <v>52</v>
      </c>
      <c r="D40" s="641">
        <f t="shared" si="5"/>
        <v>22</v>
      </c>
      <c r="E40" s="595">
        <v>7</v>
      </c>
      <c r="F40" s="582">
        <v>7</v>
      </c>
      <c r="G40" s="582">
        <v>8</v>
      </c>
      <c r="H40" s="1027"/>
      <c r="I40" s="962">
        <f t="shared" si="6"/>
        <v>-0.15384615384615385</v>
      </c>
      <c r="J40" s="585">
        <f t="shared" si="6"/>
        <v>-0.125</v>
      </c>
      <c r="K40" s="1129"/>
      <c r="L40" s="1111">
        <f t="shared" si="7"/>
        <v>34</v>
      </c>
      <c r="M40" s="974"/>
      <c r="N40" s="1111">
        <v>8</v>
      </c>
      <c r="O40" s="641">
        <f t="shared" si="8"/>
        <v>26</v>
      </c>
      <c r="P40" s="595">
        <v>8</v>
      </c>
      <c r="Q40" s="582">
        <v>9</v>
      </c>
      <c r="R40" s="582">
        <v>9</v>
      </c>
      <c r="S40" s="281"/>
      <c r="T40" s="249"/>
    </row>
    <row r="41" spans="1:20" ht="12">
      <c r="A41" s="249"/>
      <c r="B41" s="262"/>
      <c r="C41" s="272" t="s">
        <v>586</v>
      </c>
      <c r="D41" s="641">
        <f t="shared" si="5"/>
        <v>522</v>
      </c>
      <c r="E41" s="595">
        <v>170</v>
      </c>
      <c r="F41" s="582">
        <v>176</v>
      </c>
      <c r="G41" s="582">
        <v>176</v>
      </c>
      <c r="H41" s="1027"/>
      <c r="I41" s="962">
        <f t="shared" si="6"/>
        <v>-0.09217391304347822</v>
      </c>
      <c r="J41" s="585">
        <f t="shared" si="6"/>
        <v>-0.09090909090909094</v>
      </c>
      <c r="K41" s="1129"/>
      <c r="L41" s="1111">
        <f t="shared" si="7"/>
        <v>760</v>
      </c>
      <c r="M41" s="974"/>
      <c r="N41" s="1111">
        <v>185</v>
      </c>
      <c r="O41" s="641">
        <f t="shared" si="8"/>
        <v>575</v>
      </c>
      <c r="P41" s="595">
        <v>187</v>
      </c>
      <c r="Q41" s="582">
        <v>192</v>
      </c>
      <c r="R41" s="582">
        <v>196</v>
      </c>
      <c r="S41" s="281"/>
      <c r="T41" s="249"/>
    </row>
    <row r="42" spans="1:20" ht="12">
      <c r="A42" s="249"/>
      <c r="B42" s="262"/>
      <c r="C42" s="272" t="s">
        <v>444</v>
      </c>
      <c r="D42" s="641">
        <f t="shared" si="5"/>
        <v>15</v>
      </c>
      <c r="E42" s="595">
        <v>6</v>
      </c>
      <c r="F42" s="582">
        <v>4</v>
      </c>
      <c r="G42" s="582">
        <v>5</v>
      </c>
      <c r="H42" s="1027"/>
      <c r="I42" s="962">
        <f t="shared" si="6"/>
        <v>0.15384615384615374</v>
      </c>
      <c r="J42" s="585">
        <f t="shared" si="6"/>
        <v>0.19999999999999996</v>
      </c>
      <c r="K42" s="1129"/>
      <c r="L42" s="1111">
        <f t="shared" si="7"/>
        <v>15</v>
      </c>
      <c r="M42" s="974"/>
      <c r="N42" s="1111">
        <v>2</v>
      </c>
      <c r="O42" s="641">
        <f t="shared" si="8"/>
        <v>13</v>
      </c>
      <c r="P42" s="595">
        <v>5</v>
      </c>
      <c r="Q42" s="582">
        <v>5</v>
      </c>
      <c r="R42" s="582">
        <v>3</v>
      </c>
      <c r="S42" s="281"/>
      <c r="T42" s="249"/>
    </row>
    <row r="43" spans="1:23" s="273" customFormat="1" ht="12">
      <c r="A43" s="559"/>
      <c r="B43" s="401"/>
      <c r="C43" s="223" t="s">
        <v>449</v>
      </c>
      <c r="D43" s="642">
        <f t="shared" si="5"/>
        <v>638</v>
      </c>
      <c r="E43" s="587">
        <f>E39+E40+E41+E42</f>
        <v>212</v>
      </c>
      <c r="F43" s="589">
        <f>F39+F40+F41+F42</f>
        <v>213</v>
      </c>
      <c r="G43" s="589">
        <f>G39+G40+G41+G42</f>
        <v>213</v>
      </c>
      <c r="H43" s="1020"/>
      <c r="I43" s="963">
        <f t="shared" si="6"/>
        <v>-0.08595988538681953</v>
      </c>
      <c r="J43" s="591">
        <f t="shared" si="6"/>
        <v>-0.06194690265486724</v>
      </c>
      <c r="K43" s="1120"/>
      <c r="L43" s="1131">
        <f t="shared" si="7"/>
        <v>922</v>
      </c>
      <c r="M43" s="975"/>
      <c r="N43" s="1113">
        <f>N39+N40+N41+N42</f>
        <v>224</v>
      </c>
      <c r="O43" s="642">
        <f t="shared" si="8"/>
        <v>698</v>
      </c>
      <c r="P43" s="587">
        <f>P39+P40+P41+P42</f>
        <v>226</v>
      </c>
      <c r="Q43" s="589">
        <f>Q39+Q40+Q41+Q42</f>
        <v>235</v>
      </c>
      <c r="R43" s="589">
        <f>R39+R40+R41+R42</f>
        <v>237</v>
      </c>
      <c r="S43" s="560"/>
      <c r="T43" s="559"/>
      <c r="W43" s="283"/>
    </row>
    <row r="44" spans="1:20" ht="12">
      <c r="A44" s="304"/>
      <c r="B44" s="551"/>
      <c r="C44" s="223"/>
      <c r="D44" s="641"/>
      <c r="E44" s="639"/>
      <c r="F44" s="612"/>
      <c r="G44" s="612"/>
      <c r="H44" s="1025"/>
      <c r="I44" s="962"/>
      <c r="J44" s="585"/>
      <c r="K44" s="1127"/>
      <c r="L44" s="1111"/>
      <c r="M44" s="1133"/>
      <c r="N44" s="1112"/>
      <c r="O44" s="641"/>
      <c r="P44" s="639"/>
      <c r="Q44" s="612"/>
      <c r="R44" s="612"/>
      <c r="S44" s="553"/>
      <c r="T44" s="304"/>
    </row>
    <row r="45" spans="1:20" ht="12">
      <c r="A45" s="304"/>
      <c r="B45" s="551"/>
      <c r="C45" s="272" t="s">
        <v>361</v>
      </c>
      <c r="D45" s="641">
        <f t="shared" si="5"/>
        <v>10</v>
      </c>
      <c r="E45" s="595">
        <v>4</v>
      </c>
      <c r="F45" s="582">
        <v>2</v>
      </c>
      <c r="G45" s="582">
        <v>4</v>
      </c>
      <c r="H45" s="1027"/>
      <c r="I45" s="962">
        <f t="shared" si="6"/>
        <v>0</v>
      </c>
      <c r="J45" s="585">
        <f t="shared" si="6"/>
        <v>0</v>
      </c>
      <c r="K45" s="1129"/>
      <c r="L45" s="1111">
        <f t="shared" si="7"/>
        <v>13</v>
      </c>
      <c r="M45" s="974"/>
      <c r="N45" s="1111">
        <v>3</v>
      </c>
      <c r="O45" s="641">
        <f t="shared" si="8"/>
        <v>10</v>
      </c>
      <c r="P45" s="595">
        <v>4</v>
      </c>
      <c r="Q45" s="582">
        <v>3</v>
      </c>
      <c r="R45" s="582">
        <v>3</v>
      </c>
      <c r="S45" s="553"/>
      <c r="T45" s="304"/>
    </row>
    <row r="46" spans="1:20" ht="12">
      <c r="A46" s="304"/>
      <c r="B46" s="551"/>
      <c r="C46" s="272" t="s">
        <v>362</v>
      </c>
      <c r="D46" s="641">
        <f t="shared" si="5"/>
        <v>71</v>
      </c>
      <c r="E46" s="595">
        <v>22</v>
      </c>
      <c r="F46" s="638">
        <v>25</v>
      </c>
      <c r="G46" s="638">
        <v>24</v>
      </c>
      <c r="H46" s="1027"/>
      <c r="I46" s="962">
        <f t="shared" si="6"/>
        <v>0.0923076923076922</v>
      </c>
      <c r="J46" s="585">
        <f t="shared" si="6"/>
        <v>0</v>
      </c>
      <c r="K46" s="1129"/>
      <c r="L46" s="1111">
        <f t="shared" si="7"/>
        <v>87</v>
      </c>
      <c r="M46" s="974"/>
      <c r="N46" s="1279">
        <v>22</v>
      </c>
      <c r="O46" s="641">
        <f t="shared" si="8"/>
        <v>65</v>
      </c>
      <c r="P46" s="595">
        <v>22</v>
      </c>
      <c r="Q46" s="638">
        <v>23</v>
      </c>
      <c r="R46" s="638">
        <v>20</v>
      </c>
      <c r="S46" s="553"/>
      <c r="T46" s="304"/>
    </row>
    <row r="47" spans="1:20" ht="12">
      <c r="A47" s="304"/>
      <c r="B47" s="551"/>
      <c r="C47" s="272" t="s">
        <v>127</v>
      </c>
      <c r="D47" s="641">
        <f t="shared" si="5"/>
        <v>1</v>
      </c>
      <c r="E47" s="595">
        <v>1</v>
      </c>
      <c r="F47" s="582">
        <v>1</v>
      </c>
      <c r="G47" s="582">
        <v>-1</v>
      </c>
      <c r="H47" s="1027"/>
      <c r="I47" s="962">
        <f t="shared" si="6"/>
        <v>0</v>
      </c>
      <c r="J47" s="585">
        <f t="shared" si="6"/>
        <v>-0.5</v>
      </c>
      <c r="K47" s="1129"/>
      <c r="L47" s="1111">
        <f t="shared" si="7"/>
        <v>2</v>
      </c>
      <c r="M47" s="974"/>
      <c r="N47" s="1111">
        <v>1</v>
      </c>
      <c r="O47" s="641">
        <f t="shared" si="8"/>
        <v>1</v>
      </c>
      <c r="P47" s="595">
        <v>2</v>
      </c>
      <c r="Q47" s="582">
        <v>-1</v>
      </c>
      <c r="R47" s="582">
        <v>0</v>
      </c>
      <c r="S47" s="553"/>
      <c r="T47" s="304"/>
    </row>
    <row r="48" spans="1:20" s="309" customFormat="1" ht="12">
      <c r="A48" s="304"/>
      <c r="B48" s="551"/>
      <c r="C48" s="407" t="s">
        <v>363</v>
      </c>
      <c r="D48" s="1339">
        <f t="shared" si="5"/>
        <v>0</v>
      </c>
      <c r="E48" s="639">
        <v>0</v>
      </c>
      <c r="F48" s="612">
        <v>0</v>
      </c>
      <c r="G48" s="612">
        <v>0</v>
      </c>
      <c r="H48" s="1028"/>
      <c r="I48" s="966" t="s">
        <v>595</v>
      </c>
      <c r="J48" s="614" t="s">
        <v>595</v>
      </c>
      <c r="K48" s="1130"/>
      <c r="L48" s="1112">
        <f t="shared" si="7"/>
        <v>0</v>
      </c>
      <c r="M48" s="1133"/>
      <c r="N48" s="1112">
        <v>0</v>
      </c>
      <c r="O48" s="1339">
        <f t="shared" si="8"/>
        <v>0</v>
      </c>
      <c r="P48" s="639">
        <v>0</v>
      </c>
      <c r="Q48" s="612">
        <v>0</v>
      </c>
      <c r="R48" s="612">
        <v>0</v>
      </c>
      <c r="S48" s="553"/>
      <c r="T48" s="304"/>
    </row>
    <row r="49" spans="1:20" s="273" customFormat="1" ht="12">
      <c r="A49" s="252"/>
      <c r="B49" s="222"/>
      <c r="C49" s="223" t="s">
        <v>313</v>
      </c>
      <c r="D49" s="642">
        <f t="shared" si="5"/>
        <v>720</v>
      </c>
      <c r="E49" s="587">
        <f>E43+E45+E46+E47</f>
        <v>239</v>
      </c>
      <c r="F49" s="589">
        <f>F43+F45+F46+F47</f>
        <v>241</v>
      </c>
      <c r="G49" s="589">
        <f>G43+G45+G46+G47</f>
        <v>240</v>
      </c>
      <c r="H49" s="1026"/>
      <c r="I49" s="963">
        <f t="shared" si="6"/>
        <v>-0.06976744186046513</v>
      </c>
      <c r="J49" s="591">
        <f t="shared" si="6"/>
        <v>-0.05905511811023623</v>
      </c>
      <c r="K49" s="1128"/>
      <c r="L49" s="1131">
        <f t="shared" si="7"/>
        <v>1024</v>
      </c>
      <c r="M49" s="975"/>
      <c r="N49" s="1113">
        <f>N43+N45+N46+N47</f>
        <v>250</v>
      </c>
      <c r="O49" s="642">
        <f t="shared" si="8"/>
        <v>774</v>
      </c>
      <c r="P49" s="587">
        <f>P43+P45+P46+P47</f>
        <v>254</v>
      </c>
      <c r="Q49" s="589">
        <f>Q43+Q45+Q46+Q47</f>
        <v>260</v>
      </c>
      <c r="R49" s="589">
        <f>R43+R45+R46+R47</f>
        <v>260</v>
      </c>
      <c r="S49" s="219"/>
      <c r="T49" s="252"/>
    </row>
    <row r="50" spans="1:20" ht="12">
      <c r="A50" s="249"/>
      <c r="B50" s="262"/>
      <c r="C50" s="262"/>
      <c r="D50" s="641"/>
      <c r="E50" s="637"/>
      <c r="F50" s="583"/>
      <c r="G50" s="583"/>
      <c r="H50" s="1027"/>
      <c r="I50" s="962"/>
      <c r="J50" s="585"/>
      <c r="K50" s="1129"/>
      <c r="L50" s="1111"/>
      <c r="M50" s="974"/>
      <c r="N50" s="1230"/>
      <c r="O50" s="641"/>
      <c r="P50" s="637"/>
      <c r="Q50" s="583"/>
      <c r="R50" s="583"/>
      <c r="S50" s="281"/>
      <c r="T50" s="249"/>
    </row>
    <row r="51" spans="1:20" s="273" customFormat="1" ht="12">
      <c r="A51" s="252"/>
      <c r="B51" s="222"/>
      <c r="C51" s="222" t="s">
        <v>54</v>
      </c>
      <c r="D51" s="642">
        <f t="shared" si="5"/>
        <v>3</v>
      </c>
      <c r="E51" s="597">
        <v>1</v>
      </c>
      <c r="F51" s="636">
        <v>2</v>
      </c>
      <c r="G51" s="636">
        <v>0</v>
      </c>
      <c r="H51" s="1026"/>
      <c r="I51" s="963">
        <f t="shared" si="6"/>
        <v>-0.4</v>
      </c>
      <c r="J51" s="591" t="s">
        <v>595</v>
      </c>
      <c r="K51" s="1128"/>
      <c r="L51" s="1131">
        <f t="shared" si="7"/>
        <v>6</v>
      </c>
      <c r="M51" s="975"/>
      <c r="N51" s="1131">
        <v>1</v>
      </c>
      <c r="O51" s="642">
        <f t="shared" si="8"/>
        <v>5</v>
      </c>
      <c r="P51" s="597">
        <v>0</v>
      </c>
      <c r="Q51" s="636">
        <v>3</v>
      </c>
      <c r="R51" s="636">
        <v>2</v>
      </c>
      <c r="S51" s="219"/>
      <c r="T51" s="252"/>
    </row>
    <row r="52" spans="1:20" ht="12">
      <c r="A52" s="249"/>
      <c r="B52" s="262"/>
      <c r="C52" s="262"/>
      <c r="D52" s="641"/>
      <c r="E52" s="595"/>
      <c r="F52" s="589"/>
      <c r="G52" s="589"/>
      <c r="H52" s="1027"/>
      <c r="I52" s="962"/>
      <c r="J52" s="585"/>
      <c r="K52" s="1129"/>
      <c r="L52" s="1111"/>
      <c r="M52" s="974"/>
      <c r="N52" s="1113"/>
      <c r="O52" s="641"/>
      <c r="P52" s="595"/>
      <c r="Q52" s="589"/>
      <c r="R52" s="589"/>
      <c r="S52" s="281"/>
      <c r="T52" s="249"/>
    </row>
    <row r="53" spans="1:20" s="273" customFormat="1" ht="12">
      <c r="A53" s="252"/>
      <c r="B53" s="222"/>
      <c r="C53" s="222" t="s">
        <v>69</v>
      </c>
      <c r="D53" s="642">
        <f t="shared" si="5"/>
        <v>1052</v>
      </c>
      <c r="E53" s="635">
        <f>+E37+E49+E51</f>
        <v>353</v>
      </c>
      <c r="F53" s="636">
        <f>+F37+F49+F51</f>
        <v>351</v>
      </c>
      <c r="G53" s="636">
        <f>+G37+G49+G51</f>
        <v>348</v>
      </c>
      <c r="H53" s="1026"/>
      <c r="I53" s="963">
        <f t="shared" si="6"/>
        <v>-0.0985432733504713</v>
      </c>
      <c r="J53" s="591">
        <f t="shared" si="6"/>
        <v>-0.08072916666666663</v>
      </c>
      <c r="K53" s="1128"/>
      <c r="L53" s="1131">
        <f t="shared" si="7"/>
        <v>1550</v>
      </c>
      <c r="M53" s="975"/>
      <c r="N53" s="1278">
        <f>+N37+N49+N51</f>
        <v>383</v>
      </c>
      <c r="O53" s="642">
        <f t="shared" si="8"/>
        <v>1167</v>
      </c>
      <c r="P53" s="635">
        <f>+P37+P49+P51</f>
        <v>384</v>
      </c>
      <c r="Q53" s="636">
        <f>+Q37+Q49+Q51</f>
        <v>391</v>
      </c>
      <c r="R53" s="636">
        <f>+R37+R49+R51</f>
        <v>392</v>
      </c>
      <c r="S53" s="219"/>
      <c r="T53" s="252"/>
    </row>
    <row r="54" spans="1:20" ht="12">
      <c r="A54" s="249"/>
      <c r="B54" s="262"/>
      <c r="C54" s="222"/>
      <c r="D54" s="564"/>
      <c r="E54" s="554"/>
      <c r="F54" s="281"/>
      <c r="G54" s="281"/>
      <c r="H54" s="221"/>
      <c r="I54" s="240"/>
      <c r="J54" s="208"/>
      <c r="K54" s="222"/>
      <c r="L54" s="281"/>
      <c r="M54" s="281"/>
      <c r="N54" s="281"/>
      <c r="O54" s="564"/>
      <c r="P54" s="554"/>
      <c r="Q54" s="281"/>
      <c r="R54" s="281"/>
      <c r="S54" s="281"/>
      <c r="T54" s="249"/>
    </row>
    <row r="55" spans="1:20" ht="9" customHeight="1">
      <c r="A55" s="249"/>
      <c r="B55" s="249"/>
      <c r="C55" s="249"/>
      <c r="D55" s="249"/>
      <c r="E55" s="249"/>
      <c r="F55" s="249"/>
      <c r="G55" s="249"/>
      <c r="H55" s="249"/>
      <c r="I55" s="250"/>
      <c r="J55" s="250"/>
      <c r="K55" s="249"/>
      <c r="L55" s="249"/>
      <c r="M55" s="249"/>
      <c r="N55" s="249"/>
      <c r="O55" s="249"/>
      <c r="P55" s="249"/>
      <c r="Q55" s="249"/>
      <c r="R55" s="249"/>
      <c r="S55" s="249"/>
      <c r="T55" s="249"/>
    </row>
    <row r="56" spans="1:20" ht="14.25">
      <c r="A56" s="268"/>
      <c r="B56" s="287" t="s">
        <v>501</v>
      </c>
      <c r="C56" s="268"/>
      <c r="D56" s="293"/>
      <c r="E56" s="268"/>
      <c r="F56" s="268"/>
      <c r="G56" s="268"/>
      <c r="H56" s="293"/>
      <c r="I56" s="350"/>
      <c r="J56" s="270"/>
      <c r="K56" s="268"/>
      <c r="L56" s="293"/>
      <c r="M56" s="268"/>
      <c r="N56" s="293"/>
      <c r="O56" s="293"/>
      <c r="P56" s="268"/>
      <c r="Q56" s="268"/>
      <c r="R56" s="268"/>
      <c r="S56" s="293"/>
      <c r="T56" s="293"/>
    </row>
    <row r="57" spans="1:20" ht="14.25">
      <c r="A57" s="268"/>
      <c r="B57" s="287"/>
      <c r="C57" s="268"/>
      <c r="D57" s="293"/>
      <c r="E57" s="268"/>
      <c r="F57" s="268"/>
      <c r="G57" s="268"/>
      <c r="H57" s="293"/>
      <c r="I57" s="350"/>
      <c r="J57" s="270"/>
      <c r="K57" s="268"/>
      <c r="L57" s="293"/>
      <c r="M57" s="268"/>
      <c r="N57" s="293"/>
      <c r="O57" s="293"/>
      <c r="P57" s="268"/>
      <c r="Q57" s="268"/>
      <c r="R57" s="268"/>
      <c r="S57" s="293"/>
      <c r="T57" s="293"/>
    </row>
    <row r="58" spans="1:20" ht="9" customHeight="1">
      <c r="A58" s="249"/>
      <c r="B58" s="249"/>
      <c r="C58" s="249"/>
      <c r="D58" s="249"/>
      <c r="E58" s="249"/>
      <c r="F58" s="249"/>
      <c r="G58" s="249"/>
      <c r="H58" s="249"/>
      <c r="I58" s="250"/>
      <c r="J58" s="250"/>
      <c r="K58" s="249"/>
      <c r="L58" s="249"/>
      <c r="M58" s="249"/>
      <c r="N58" s="249"/>
      <c r="O58" s="249"/>
      <c r="P58" s="249"/>
      <c r="Q58" s="249"/>
      <c r="R58" s="249"/>
      <c r="S58" s="249"/>
      <c r="T58" s="249"/>
    </row>
    <row r="59" spans="1:20" ht="12">
      <c r="A59" s="252"/>
      <c r="B59" s="257"/>
      <c r="C59" s="254" t="s">
        <v>66</v>
      </c>
      <c r="D59" s="255" t="s">
        <v>489</v>
      </c>
      <c r="E59" s="256" t="s">
        <v>490</v>
      </c>
      <c r="F59" s="257" t="s">
        <v>474</v>
      </c>
      <c r="G59" s="257" t="s">
        <v>360</v>
      </c>
      <c r="H59" s="961"/>
      <c r="I59" s="259" t="s">
        <v>475</v>
      </c>
      <c r="J59" s="260" t="s">
        <v>475</v>
      </c>
      <c r="K59" s="396"/>
      <c r="L59" s="257">
        <v>2009</v>
      </c>
      <c r="M59" s="258"/>
      <c r="N59" s="257" t="s">
        <v>343</v>
      </c>
      <c r="O59" s="255" t="s">
        <v>492</v>
      </c>
      <c r="P59" s="256" t="s">
        <v>332</v>
      </c>
      <c r="Q59" s="257" t="s">
        <v>327</v>
      </c>
      <c r="R59" s="257" t="s">
        <v>137</v>
      </c>
      <c r="S59" s="540"/>
      <c r="T59" s="252"/>
    </row>
    <row r="60" spans="1:20" ht="14.25">
      <c r="A60" s="249"/>
      <c r="B60" s="262"/>
      <c r="C60" s="292" t="s">
        <v>513</v>
      </c>
      <c r="D60" s="255"/>
      <c r="E60" s="256"/>
      <c r="F60" s="262"/>
      <c r="G60" s="262"/>
      <c r="H60" s="267"/>
      <c r="I60" s="259" t="s">
        <v>476</v>
      </c>
      <c r="J60" s="263" t="s">
        <v>491</v>
      </c>
      <c r="K60" s="567"/>
      <c r="L60" s="257"/>
      <c r="M60" s="237"/>
      <c r="N60" s="257"/>
      <c r="O60" s="255"/>
      <c r="P60" s="256"/>
      <c r="Q60" s="262"/>
      <c r="R60" s="262"/>
      <c r="S60" s="262"/>
      <c r="T60" s="249"/>
    </row>
    <row r="61" spans="1:20" ht="12">
      <c r="A61" s="249"/>
      <c r="B61" s="262"/>
      <c r="C61" s="262"/>
      <c r="D61" s="564"/>
      <c r="E61" s="215"/>
      <c r="F61" s="281"/>
      <c r="G61" s="281"/>
      <c r="H61" s="267"/>
      <c r="I61" s="240"/>
      <c r="J61" s="241"/>
      <c r="K61" s="262"/>
      <c r="L61" s="281"/>
      <c r="M61" s="550"/>
      <c r="N61" s="281"/>
      <c r="O61" s="564"/>
      <c r="P61" s="215"/>
      <c r="Q61" s="281"/>
      <c r="R61" s="281"/>
      <c r="S61" s="550"/>
      <c r="T61" s="249"/>
    </row>
    <row r="62" spans="1:20" ht="12">
      <c r="A62" s="249"/>
      <c r="B62" s="262"/>
      <c r="C62" s="272" t="s">
        <v>47</v>
      </c>
      <c r="D62" s="641">
        <f aca="true" t="shared" si="9" ref="D62:D81">E62+F62+G62</f>
        <v>213</v>
      </c>
      <c r="E62" s="595">
        <v>78</v>
      </c>
      <c r="F62" s="582">
        <v>68</v>
      </c>
      <c r="G62" s="582">
        <v>67</v>
      </c>
      <c r="H62" s="1027"/>
      <c r="I62" s="962">
        <f aca="true" t="shared" si="10" ref="I62:J81">D62/O62-1</f>
        <v>0.049261083743842304</v>
      </c>
      <c r="J62" s="585">
        <f t="shared" si="10"/>
        <v>0.13043478260869557</v>
      </c>
      <c r="K62" s="1129"/>
      <c r="L62" s="1111">
        <f aca="true" t="shared" si="11" ref="L62:L81">N62+O62</f>
        <v>275</v>
      </c>
      <c r="M62" s="974"/>
      <c r="N62" s="1111">
        <v>72</v>
      </c>
      <c r="O62" s="641">
        <f aca="true" t="shared" si="12" ref="O62:O81">P62+Q62+R62</f>
        <v>203</v>
      </c>
      <c r="P62" s="595">
        <v>69</v>
      </c>
      <c r="Q62" s="582">
        <v>67</v>
      </c>
      <c r="R62" s="582">
        <v>67</v>
      </c>
      <c r="S62" s="281"/>
      <c r="T62" s="249"/>
    </row>
    <row r="63" spans="1:20" ht="12">
      <c r="A63" s="249"/>
      <c r="B63" s="262"/>
      <c r="C63" s="272" t="s">
        <v>48</v>
      </c>
      <c r="D63" s="641">
        <f t="shared" si="9"/>
        <v>33</v>
      </c>
      <c r="E63" s="595">
        <v>12</v>
      </c>
      <c r="F63" s="582">
        <v>12</v>
      </c>
      <c r="G63" s="582">
        <v>9</v>
      </c>
      <c r="H63" s="1027"/>
      <c r="I63" s="962">
        <f t="shared" si="10"/>
        <v>0.5714285714285714</v>
      </c>
      <c r="J63" s="585">
        <f t="shared" si="10"/>
        <v>0.5</v>
      </c>
      <c r="K63" s="1129"/>
      <c r="L63" s="1111">
        <f t="shared" si="11"/>
        <v>29</v>
      </c>
      <c r="M63" s="974"/>
      <c r="N63" s="1111">
        <v>8</v>
      </c>
      <c r="O63" s="641">
        <f t="shared" si="12"/>
        <v>21</v>
      </c>
      <c r="P63" s="595">
        <v>8</v>
      </c>
      <c r="Q63" s="582">
        <v>7</v>
      </c>
      <c r="R63" s="582">
        <v>6</v>
      </c>
      <c r="S63" s="281"/>
      <c r="T63" s="249"/>
    </row>
    <row r="64" spans="1:20" ht="12">
      <c r="A64" s="249"/>
      <c r="B64" s="262"/>
      <c r="C64" s="272" t="s">
        <v>65</v>
      </c>
      <c r="D64" s="641">
        <f t="shared" si="9"/>
        <v>6</v>
      </c>
      <c r="E64" s="595">
        <v>2</v>
      </c>
      <c r="F64" s="582">
        <v>2</v>
      </c>
      <c r="G64" s="582">
        <v>2</v>
      </c>
      <c r="H64" s="1027"/>
      <c r="I64" s="962">
        <f t="shared" si="10"/>
        <v>0.19999999999999996</v>
      </c>
      <c r="J64" s="585">
        <f t="shared" si="10"/>
        <v>0</v>
      </c>
      <c r="K64" s="1129"/>
      <c r="L64" s="1111">
        <f t="shared" si="11"/>
        <v>12</v>
      </c>
      <c r="M64" s="974"/>
      <c r="N64" s="1111">
        <v>7</v>
      </c>
      <c r="O64" s="641">
        <f t="shared" si="12"/>
        <v>5</v>
      </c>
      <c r="P64" s="595">
        <v>2</v>
      </c>
      <c r="Q64" s="582">
        <v>1</v>
      </c>
      <c r="R64" s="582">
        <v>2</v>
      </c>
      <c r="S64" s="281"/>
      <c r="T64" s="249"/>
    </row>
    <row r="65" spans="1:20" s="273" customFormat="1" ht="12">
      <c r="A65" s="252"/>
      <c r="B65" s="222"/>
      <c r="C65" s="222" t="s">
        <v>50</v>
      </c>
      <c r="D65" s="642">
        <f t="shared" si="9"/>
        <v>252</v>
      </c>
      <c r="E65" s="587">
        <f>E62+E63+E64</f>
        <v>92</v>
      </c>
      <c r="F65" s="589">
        <f>F62+F63+F64</f>
        <v>82</v>
      </c>
      <c r="G65" s="589">
        <f>G62+G63+G64</f>
        <v>78</v>
      </c>
      <c r="H65" s="1026"/>
      <c r="I65" s="963">
        <f t="shared" si="10"/>
        <v>0.10043668122270732</v>
      </c>
      <c r="J65" s="591">
        <f t="shared" si="10"/>
        <v>0.16455696202531644</v>
      </c>
      <c r="K65" s="1128"/>
      <c r="L65" s="1131">
        <f t="shared" si="11"/>
        <v>316</v>
      </c>
      <c r="M65" s="975"/>
      <c r="N65" s="1113">
        <f>N62+N63+N64</f>
        <v>87</v>
      </c>
      <c r="O65" s="642">
        <f t="shared" si="12"/>
        <v>229</v>
      </c>
      <c r="P65" s="587">
        <f>P62+P63+P64</f>
        <v>79</v>
      </c>
      <c r="Q65" s="589">
        <f>Q62+Q63+Q64</f>
        <v>75</v>
      </c>
      <c r="R65" s="589">
        <f>R62+R63+R64</f>
        <v>75</v>
      </c>
      <c r="S65" s="219"/>
      <c r="T65" s="252"/>
    </row>
    <row r="66" spans="1:20" ht="12">
      <c r="A66" s="249"/>
      <c r="B66" s="262"/>
      <c r="C66" s="262"/>
      <c r="D66" s="641"/>
      <c r="E66" s="637"/>
      <c r="F66" s="588"/>
      <c r="G66" s="588"/>
      <c r="H66" s="1027"/>
      <c r="I66" s="962"/>
      <c r="J66" s="585"/>
      <c r="K66" s="1129"/>
      <c r="L66" s="1111"/>
      <c r="M66" s="1132"/>
      <c r="N66" s="1131"/>
      <c r="O66" s="641"/>
      <c r="P66" s="637"/>
      <c r="Q66" s="588"/>
      <c r="R66" s="588"/>
      <c r="S66" s="558"/>
      <c r="T66" s="249"/>
    </row>
    <row r="67" spans="1:20" ht="12">
      <c r="A67" s="249"/>
      <c r="B67" s="262"/>
      <c r="C67" s="272" t="s">
        <v>51</v>
      </c>
      <c r="D67" s="641">
        <f t="shared" si="9"/>
        <v>96</v>
      </c>
      <c r="E67" s="595">
        <v>33</v>
      </c>
      <c r="F67" s="582">
        <v>32</v>
      </c>
      <c r="G67" s="582">
        <v>31</v>
      </c>
      <c r="H67" s="1027"/>
      <c r="I67" s="962">
        <f t="shared" si="10"/>
        <v>-0.34246575342465757</v>
      </c>
      <c r="J67" s="585">
        <f t="shared" si="10"/>
        <v>-0.326530612244898</v>
      </c>
      <c r="K67" s="1129"/>
      <c r="L67" s="1111">
        <f t="shared" si="11"/>
        <v>175</v>
      </c>
      <c r="M67" s="974"/>
      <c r="N67" s="1111">
        <v>29</v>
      </c>
      <c r="O67" s="641">
        <f t="shared" si="12"/>
        <v>146</v>
      </c>
      <c r="P67" s="595">
        <v>49</v>
      </c>
      <c r="Q67" s="582">
        <v>48</v>
      </c>
      <c r="R67" s="582">
        <v>49</v>
      </c>
      <c r="S67" s="281"/>
      <c r="T67" s="249"/>
    </row>
    <row r="68" spans="1:20" ht="12">
      <c r="A68" s="249"/>
      <c r="B68" s="262"/>
      <c r="C68" s="272" t="s">
        <v>52</v>
      </c>
      <c r="D68" s="641">
        <f t="shared" si="9"/>
        <v>47</v>
      </c>
      <c r="E68" s="595">
        <v>16</v>
      </c>
      <c r="F68" s="582">
        <v>16</v>
      </c>
      <c r="G68" s="582">
        <v>15</v>
      </c>
      <c r="H68" s="1027"/>
      <c r="I68" s="962">
        <f t="shared" si="10"/>
        <v>0.4242424242424243</v>
      </c>
      <c r="J68" s="585">
        <f t="shared" si="10"/>
        <v>0.33333333333333326</v>
      </c>
      <c r="K68" s="1129"/>
      <c r="L68" s="1111">
        <f t="shared" si="11"/>
        <v>47</v>
      </c>
      <c r="M68" s="974"/>
      <c r="N68" s="1111">
        <v>14</v>
      </c>
      <c r="O68" s="641">
        <f t="shared" si="12"/>
        <v>33</v>
      </c>
      <c r="P68" s="595">
        <v>12</v>
      </c>
      <c r="Q68" s="582">
        <v>11</v>
      </c>
      <c r="R68" s="582">
        <v>10</v>
      </c>
      <c r="S68" s="281"/>
      <c r="T68" s="249"/>
    </row>
    <row r="69" spans="1:20" ht="12">
      <c r="A69" s="249"/>
      <c r="B69" s="262"/>
      <c r="C69" s="272" t="s">
        <v>586</v>
      </c>
      <c r="D69" s="641">
        <f t="shared" si="9"/>
        <v>122</v>
      </c>
      <c r="E69" s="595">
        <v>42</v>
      </c>
      <c r="F69" s="582">
        <v>43</v>
      </c>
      <c r="G69" s="582">
        <v>37</v>
      </c>
      <c r="H69" s="1027"/>
      <c r="I69" s="962">
        <f t="shared" si="10"/>
        <v>0.2978723404255319</v>
      </c>
      <c r="J69" s="585">
        <f t="shared" si="10"/>
        <v>0.35483870967741926</v>
      </c>
      <c r="K69" s="1129"/>
      <c r="L69" s="1111">
        <f t="shared" si="11"/>
        <v>132</v>
      </c>
      <c r="M69" s="974"/>
      <c r="N69" s="1111">
        <v>38</v>
      </c>
      <c r="O69" s="641">
        <f t="shared" si="12"/>
        <v>94</v>
      </c>
      <c r="P69" s="595">
        <v>31</v>
      </c>
      <c r="Q69" s="582">
        <v>32</v>
      </c>
      <c r="R69" s="582">
        <v>31</v>
      </c>
      <c r="S69" s="281"/>
      <c r="T69" s="249"/>
    </row>
    <row r="70" spans="1:20" ht="12">
      <c r="A70" s="249"/>
      <c r="B70" s="262"/>
      <c r="C70" s="272" t="s">
        <v>444</v>
      </c>
      <c r="D70" s="641">
        <f t="shared" si="9"/>
        <v>15</v>
      </c>
      <c r="E70" s="595">
        <v>6</v>
      </c>
      <c r="F70" s="582">
        <v>5</v>
      </c>
      <c r="G70" s="582">
        <v>4</v>
      </c>
      <c r="H70" s="1027"/>
      <c r="I70" s="962">
        <f t="shared" si="10"/>
        <v>-0.11764705882352944</v>
      </c>
      <c r="J70" s="585">
        <f t="shared" si="10"/>
        <v>0</v>
      </c>
      <c r="K70" s="1129"/>
      <c r="L70" s="1111">
        <f t="shared" si="11"/>
        <v>26</v>
      </c>
      <c r="M70" s="974"/>
      <c r="N70" s="1111">
        <v>9</v>
      </c>
      <c r="O70" s="641">
        <f t="shared" si="12"/>
        <v>17</v>
      </c>
      <c r="P70" s="595">
        <v>6</v>
      </c>
      <c r="Q70" s="582">
        <v>5</v>
      </c>
      <c r="R70" s="582">
        <v>6</v>
      </c>
      <c r="S70" s="281"/>
      <c r="T70" s="249"/>
    </row>
    <row r="71" spans="1:23" s="273" customFormat="1" ht="12">
      <c r="A71" s="559"/>
      <c r="B71" s="401"/>
      <c r="C71" s="223" t="s">
        <v>449</v>
      </c>
      <c r="D71" s="642">
        <f t="shared" si="9"/>
        <v>280</v>
      </c>
      <c r="E71" s="587">
        <f>E67+E68+E69+E70</f>
        <v>97</v>
      </c>
      <c r="F71" s="589">
        <f>F67+F68+F69+F70</f>
        <v>96</v>
      </c>
      <c r="G71" s="589">
        <f>G67+G68+G69+G70</f>
        <v>87</v>
      </c>
      <c r="H71" s="1020"/>
      <c r="I71" s="963">
        <f t="shared" si="10"/>
        <v>-0.03448275862068961</v>
      </c>
      <c r="J71" s="591">
        <f t="shared" si="10"/>
        <v>-0.010204081632653073</v>
      </c>
      <c r="K71" s="1120"/>
      <c r="L71" s="1131">
        <f t="shared" si="11"/>
        <v>380</v>
      </c>
      <c r="M71" s="975"/>
      <c r="N71" s="1113">
        <f>N67+N68+N69+N70</f>
        <v>90</v>
      </c>
      <c r="O71" s="642">
        <f t="shared" si="12"/>
        <v>290</v>
      </c>
      <c r="P71" s="587">
        <f>P67+P68+P69+P70</f>
        <v>98</v>
      </c>
      <c r="Q71" s="589">
        <f>Q67+Q68+Q69+Q70</f>
        <v>96</v>
      </c>
      <c r="R71" s="589">
        <f>R67+R68+R69+R70</f>
        <v>96</v>
      </c>
      <c r="S71" s="560"/>
      <c r="T71" s="559"/>
      <c r="W71" s="283"/>
    </row>
    <row r="72" spans="1:20" ht="12">
      <c r="A72" s="304"/>
      <c r="B72" s="551"/>
      <c r="C72" s="223"/>
      <c r="D72" s="641"/>
      <c r="E72" s="639"/>
      <c r="F72" s="612"/>
      <c r="G72" s="612"/>
      <c r="H72" s="1025"/>
      <c r="I72" s="962"/>
      <c r="J72" s="585"/>
      <c r="K72" s="1127"/>
      <c r="L72" s="1111"/>
      <c r="M72" s="1133"/>
      <c r="N72" s="1112"/>
      <c r="O72" s="641"/>
      <c r="P72" s="639"/>
      <c r="Q72" s="612"/>
      <c r="R72" s="612"/>
      <c r="S72" s="553"/>
      <c r="T72" s="304"/>
    </row>
    <row r="73" spans="1:20" ht="12">
      <c r="A73" s="304"/>
      <c r="B73" s="551"/>
      <c r="C73" s="272" t="s">
        <v>361</v>
      </c>
      <c r="D73" s="641">
        <f t="shared" si="9"/>
        <v>10</v>
      </c>
      <c r="E73" s="595">
        <v>3</v>
      </c>
      <c r="F73" s="582">
        <v>4</v>
      </c>
      <c r="G73" s="582">
        <v>3</v>
      </c>
      <c r="H73" s="1027"/>
      <c r="I73" s="962">
        <f t="shared" si="10"/>
        <v>-0.5238095238095238</v>
      </c>
      <c r="J73" s="585">
        <f t="shared" si="10"/>
        <v>0</v>
      </c>
      <c r="K73" s="1129"/>
      <c r="L73" s="1111">
        <f t="shared" si="11"/>
        <v>24</v>
      </c>
      <c r="M73" s="974"/>
      <c r="N73" s="1111">
        <v>3</v>
      </c>
      <c r="O73" s="641">
        <f t="shared" si="12"/>
        <v>21</v>
      </c>
      <c r="P73" s="595">
        <v>3</v>
      </c>
      <c r="Q73" s="582">
        <v>4</v>
      </c>
      <c r="R73" s="582">
        <v>14</v>
      </c>
      <c r="S73" s="553"/>
      <c r="T73" s="304"/>
    </row>
    <row r="74" spans="1:20" ht="12">
      <c r="A74" s="304"/>
      <c r="B74" s="551"/>
      <c r="C74" s="272" t="s">
        <v>362</v>
      </c>
      <c r="D74" s="641">
        <f t="shared" si="9"/>
        <v>40</v>
      </c>
      <c r="E74" s="595">
        <v>14</v>
      </c>
      <c r="F74" s="638">
        <v>14</v>
      </c>
      <c r="G74" s="638">
        <v>12</v>
      </c>
      <c r="H74" s="1027"/>
      <c r="I74" s="962">
        <f t="shared" si="10"/>
        <v>-0.21568627450980393</v>
      </c>
      <c r="J74" s="585">
        <f t="shared" si="10"/>
        <v>0.07692307692307687</v>
      </c>
      <c r="K74" s="1129"/>
      <c r="L74" s="1111">
        <f t="shared" si="11"/>
        <v>65</v>
      </c>
      <c r="M74" s="974"/>
      <c r="N74" s="1279">
        <v>14</v>
      </c>
      <c r="O74" s="641">
        <f t="shared" si="12"/>
        <v>51</v>
      </c>
      <c r="P74" s="595">
        <v>13</v>
      </c>
      <c r="Q74" s="638">
        <v>14</v>
      </c>
      <c r="R74" s="638">
        <v>24</v>
      </c>
      <c r="S74" s="553"/>
      <c r="T74" s="304"/>
    </row>
    <row r="75" spans="1:20" ht="12">
      <c r="A75" s="304"/>
      <c r="B75" s="551"/>
      <c r="C75" s="272" t="s">
        <v>127</v>
      </c>
      <c r="D75" s="641">
        <f t="shared" si="9"/>
        <v>0</v>
      </c>
      <c r="E75" s="595">
        <v>0</v>
      </c>
      <c r="F75" s="582">
        <v>0</v>
      </c>
      <c r="G75" s="582">
        <v>0</v>
      </c>
      <c r="H75" s="1027"/>
      <c r="I75" s="1369">
        <f t="shared" si="10"/>
        <v>-1</v>
      </c>
      <c r="J75" s="657">
        <f t="shared" si="10"/>
        <v>-1</v>
      </c>
      <c r="K75" s="1129"/>
      <c r="L75" s="1111">
        <f t="shared" si="11"/>
        <v>-1</v>
      </c>
      <c r="M75" s="974"/>
      <c r="N75" s="1111">
        <v>0</v>
      </c>
      <c r="O75" s="641">
        <f t="shared" si="12"/>
        <v>-1</v>
      </c>
      <c r="P75" s="595">
        <v>-1</v>
      </c>
      <c r="Q75" s="582">
        <v>-1</v>
      </c>
      <c r="R75" s="582">
        <v>1</v>
      </c>
      <c r="S75" s="553"/>
      <c r="T75" s="304"/>
    </row>
    <row r="76" spans="1:20" s="309" customFormat="1" ht="12">
      <c r="A76" s="304"/>
      <c r="B76" s="551"/>
      <c r="C76" s="407" t="s">
        <v>363</v>
      </c>
      <c r="D76" s="1339">
        <f t="shared" si="9"/>
        <v>0</v>
      </c>
      <c r="E76" s="639">
        <v>0</v>
      </c>
      <c r="F76" s="612">
        <v>0</v>
      </c>
      <c r="G76" s="612">
        <v>0</v>
      </c>
      <c r="H76" s="1028"/>
      <c r="I76" s="966" t="s">
        <v>595</v>
      </c>
      <c r="J76" s="614" t="s">
        <v>595</v>
      </c>
      <c r="K76" s="1130"/>
      <c r="L76" s="1112">
        <f t="shared" si="11"/>
        <v>0</v>
      </c>
      <c r="M76" s="1133"/>
      <c r="N76" s="1112">
        <v>0</v>
      </c>
      <c r="O76" s="1339">
        <f t="shared" si="12"/>
        <v>0</v>
      </c>
      <c r="P76" s="639">
        <v>0</v>
      </c>
      <c r="Q76" s="612">
        <v>0</v>
      </c>
      <c r="R76" s="612">
        <v>0</v>
      </c>
      <c r="S76" s="553"/>
      <c r="T76" s="304"/>
    </row>
    <row r="77" spans="1:20" s="273" customFormat="1" ht="12">
      <c r="A77" s="252"/>
      <c r="B77" s="222"/>
      <c r="C77" s="223" t="s">
        <v>313</v>
      </c>
      <c r="D77" s="642">
        <f t="shared" si="9"/>
        <v>330</v>
      </c>
      <c r="E77" s="587">
        <f>E71+E73+E74+E75</f>
        <v>114</v>
      </c>
      <c r="F77" s="589">
        <f>F71+F73+F74+F75</f>
        <v>114</v>
      </c>
      <c r="G77" s="589">
        <f>G71+G73+G74+G75</f>
        <v>102</v>
      </c>
      <c r="H77" s="1026"/>
      <c r="I77" s="963">
        <f t="shared" si="10"/>
        <v>-0.08587257617728528</v>
      </c>
      <c r="J77" s="591">
        <f t="shared" si="10"/>
        <v>0.008849557522123908</v>
      </c>
      <c r="K77" s="1128"/>
      <c r="L77" s="1131">
        <f t="shared" si="11"/>
        <v>468</v>
      </c>
      <c r="M77" s="975"/>
      <c r="N77" s="1113">
        <f>N71+N73+N74+N75</f>
        <v>107</v>
      </c>
      <c r="O77" s="642">
        <f t="shared" si="12"/>
        <v>361</v>
      </c>
      <c r="P77" s="587">
        <f>P71+P73+P74+P75</f>
        <v>113</v>
      </c>
      <c r="Q77" s="589">
        <f>Q71+Q73+Q74+Q75</f>
        <v>113</v>
      </c>
      <c r="R77" s="589">
        <f>R71+R73+R74+R75</f>
        <v>135</v>
      </c>
      <c r="S77" s="219"/>
      <c r="T77" s="252"/>
    </row>
    <row r="78" spans="1:20" ht="12">
      <c r="A78" s="249"/>
      <c r="B78" s="262"/>
      <c r="C78" s="262"/>
      <c r="D78" s="641"/>
      <c r="E78" s="637"/>
      <c r="F78" s="583"/>
      <c r="G78" s="583"/>
      <c r="H78" s="1027"/>
      <c r="I78" s="962"/>
      <c r="J78" s="585"/>
      <c r="K78" s="1129"/>
      <c r="L78" s="1111"/>
      <c r="M78" s="974"/>
      <c r="N78" s="1230"/>
      <c r="O78" s="641"/>
      <c r="P78" s="637"/>
      <c r="Q78" s="583"/>
      <c r="R78" s="583"/>
      <c r="S78" s="281"/>
      <c r="T78" s="249"/>
    </row>
    <row r="79" spans="1:20" s="273" customFormat="1" ht="12">
      <c r="A79" s="252"/>
      <c r="B79" s="222"/>
      <c r="C79" s="222" t="s">
        <v>54</v>
      </c>
      <c r="D79" s="642">
        <f t="shared" si="9"/>
        <v>4</v>
      </c>
      <c r="E79" s="597">
        <v>2</v>
      </c>
      <c r="F79" s="636">
        <v>0</v>
      </c>
      <c r="G79" s="636">
        <v>2</v>
      </c>
      <c r="H79" s="1026"/>
      <c r="I79" s="990">
        <f t="shared" si="10"/>
        <v>1</v>
      </c>
      <c r="J79" s="591">
        <f t="shared" si="10"/>
        <v>1</v>
      </c>
      <c r="K79" s="1128"/>
      <c r="L79" s="1131">
        <f t="shared" si="11"/>
        <v>8</v>
      </c>
      <c r="M79" s="975"/>
      <c r="N79" s="1131">
        <v>6</v>
      </c>
      <c r="O79" s="642">
        <f t="shared" si="12"/>
        <v>2</v>
      </c>
      <c r="P79" s="597">
        <v>1</v>
      </c>
      <c r="Q79" s="636">
        <v>1</v>
      </c>
      <c r="R79" s="636">
        <v>0</v>
      </c>
      <c r="S79" s="219"/>
      <c r="T79" s="252"/>
    </row>
    <row r="80" spans="1:20" ht="12">
      <c r="A80" s="249"/>
      <c r="B80" s="262"/>
      <c r="C80" s="262"/>
      <c r="D80" s="641"/>
      <c r="E80" s="595"/>
      <c r="F80" s="589"/>
      <c r="G80" s="589"/>
      <c r="H80" s="1027"/>
      <c r="I80" s="962"/>
      <c r="J80" s="585"/>
      <c r="K80" s="1129"/>
      <c r="L80" s="1111"/>
      <c r="M80" s="974"/>
      <c r="N80" s="1113"/>
      <c r="O80" s="641"/>
      <c r="P80" s="595"/>
      <c r="Q80" s="589"/>
      <c r="R80" s="589"/>
      <c r="S80" s="281"/>
      <c r="T80" s="249"/>
    </row>
    <row r="81" spans="1:20" s="273" customFormat="1" ht="12">
      <c r="A81" s="252"/>
      <c r="B81" s="222"/>
      <c r="C81" s="222" t="s">
        <v>71</v>
      </c>
      <c r="D81" s="642">
        <f t="shared" si="9"/>
        <v>586</v>
      </c>
      <c r="E81" s="635">
        <f>+E65+E77+E79</f>
        <v>208</v>
      </c>
      <c r="F81" s="636">
        <f>+F65+F77+F79</f>
        <v>196</v>
      </c>
      <c r="G81" s="636">
        <f>+G65+G77+G79</f>
        <v>182</v>
      </c>
      <c r="H81" s="1026"/>
      <c r="I81" s="963">
        <f t="shared" si="10"/>
        <v>-0.010135135135135087</v>
      </c>
      <c r="J81" s="591">
        <f t="shared" si="10"/>
        <v>0.07772020725388606</v>
      </c>
      <c r="K81" s="1128"/>
      <c r="L81" s="1131">
        <f t="shared" si="11"/>
        <v>792</v>
      </c>
      <c r="M81" s="975"/>
      <c r="N81" s="1278">
        <f>+N65+N77+N79</f>
        <v>200</v>
      </c>
      <c r="O81" s="642">
        <f t="shared" si="12"/>
        <v>592</v>
      </c>
      <c r="P81" s="635">
        <f>+P65+P77+P79</f>
        <v>193</v>
      </c>
      <c r="Q81" s="636">
        <f>+Q65+Q77+Q79</f>
        <v>189</v>
      </c>
      <c r="R81" s="636">
        <f>+R65+R77+R79</f>
        <v>210</v>
      </c>
      <c r="S81" s="219"/>
      <c r="T81" s="252"/>
    </row>
    <row r="82" spans="1:20" ht="12">
      <c r="A82" s="249"/>
      <c r="B82" s="262"/>
      <c r="C82" s="569"/>
      <c r="D82" s="564"/>
      <c r="E82" s="554"/>
      <c r="F82" s="281"/>
      <c r="G82" s="281"/>
      <c r="H82" s="221"/>
      <c r="I82" s="240"/>
      <c r="J82" s="208"/>
      <c r="K82" s="222"/>
      <c r="L82" s="281"/>
      <c r="M82" s="281"/>
      <c r="N82" s="281"/>
      <c r="O82" s="564"/>
      <c r="P82" s="554"/>
      <c r="Q82" s="281"/>
      <c r="R82" s="281"/>
      <c r="S82" s="281"/>
      <c r="T82" s="249"/>
    </row>
    <row r="83" spans="1:20" ht="9" customHeight="1">
      <c r="A83" s="249"/>
      <c r="B83" s="249"/>
      <c r="C83" s="249"/>
      <c r="D83" s="249"/>
      <c r="E83" s="249"/>
      <c r="F83" s="249"/>
      <c r="G83" s="249"/>
      <c r="H83" s="249"/>
      <c r="I83" s="250"/>
      <c r="J83" s="250"/>
      <c r="K83" s="249"/>
      <c r="L83" s="249"/>
      <c r="M83" s="249"/>
      <c r="N83" s="249"/>
      <c r="O83" s="249"/>
      <c r="P83" s="249"/>
      <c r="Q83" s="249"/>
      <c r="R83" s="249"/>
      <c r="S83" s="249"/>
      <c r="T83" s="249"/>
    </row>
    <row r="84" spans="1:20" s="566" customFormat="1" ht="13.5" customHeight="1">
      <c r="A84" s="268"/>
      <c r="B84" s="287" t="s">
        <v>501</v>
      </c>
      <c r="C84" s="268"/>
      <c r="D84" s="293"/>
      <c r="E84" s="286"/>
      <c r="F84" s="268"/>
      <c r="G84" s="268"/>
      <c r="H84" s="293"/>
      <c r="I84" s="350"/>
      <c r="J84" s="270"/>
      <c r="K84" s="268"/>
      <c r="L84" s="293"/>
      <c r="M84" s="288"/>
      <c r="N84" s="293"/>
      <c r="O84" s="293"/>
      <c r="P84" s="286"/>
      <c r="Q84" s="268"/>
      <c r="R84" s="268"/>
      <c r="S84" s="287"/>
      <c r="T84" s="287"/>
    </row>
    <row r="85" spans="1:20" ht="14.25">
      <c r="A85" s="286"/>
      <c r="B85" s="287"/>
      <c r="C85" s="286"/>
      <c r="D85" s="288"/>
      <c r="E85" s="286"/>
      <c r="F85" s="286"/>
      <c r="G85" s="286"/>
      <c r="H85" s="288"/>
      <c r="I85" s="299"/>
      <c r="J85" s="289"/>
      <c r="K85" s="286"/>
      <c r="L85" s="288"/>
      <c r="M85" s="286"/>
      <c r="N85" s="288"/>
      <c r="O85" s="288"/>
      <c r="P85" s="286"/>
      <c r="Q85" s="286"/>
      <c r="R85" s="286"/>
      <c r="S85" s="286"/>
      <c r="T85" s="286"/>
    </row>
    <row r="86" spans="1:20" ht="12">
      <c r="A86" s="286"/>
      <c r="B86" s="286"/>
      <c r="C86" s="286"/>
      <c r="D86" s="288"/>
      <c r="E86" s="286"/>
      <c r="F86" s="286"/>
      <c r="G86" s="286"/>
      <c r="H86" s="288"/>
      <c r="I86" s="299"/>
      <c r="J86" s="289"/>
      <c r="K86" s="286"/>
      <c r="L86" s="288"/>
      <c r="M86" s="286"/>
      <c r="N86" s="288"/>
      <c r="O86" s="288"/>
      <c r="P86" s="286"/>
      <c r="Q86" s="286"/>
      <c r="R86" s="286"/>
      <c r="S86" s="286"/>
      <c r="T86" s="286"/>
    </row>
  </sheetData>
  <sheetProtection password="8355" sheet="1"/>
  <printOptions horizontalCentered="1"/>
  <pageMargins left="0.75" right="0.75" top="1" bottom="1" header="0.5" footer="0.5"/>
  <pageSetup fitToHeight="1" fitToWidth="1" horizontalDpi="600" verticalDpi="600" orientation="portrait" paperSize="9" scale="56" r:id="rId1"/>
  <headerFooter alignWithMargins="0">
    <oddFooter>&amp;L&amp;8KPN Investor Relations&amp;C&amp;8&amp;A&amp;R&amp;8Q3 2010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W108"/>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251" customWidth="1"/>
    <col min="2" max="2" width="1.8515625" style="251" customWidth="1"/>
    <col min="3" max="3" width="44.7109375" style="251" bestFit="1" customWidth="1"/>
    <col min="4" max="4" width="8.7109375" style="300" customWidth="1"/>
    <col min="5" max="7" width="8.7109375" style="251" customWidth="1"/>
    <col min="8" max="8" width="1.7109375" style="300" customWidth="1"/>
    <col min="9" max="9" width="7.28125" style="316" customWidth="1"/>
    <col min="10" max="10" width="8.7109375" style="317" customWidth="1"/>
    <col min="11" max="11" width="1.7109375" style="251" customWidth="1"/>
    <col min="12" max="12" width="7.28125" style="300" customWidth="1"/>
    <col min="13" max="13" width="1.7109375" style="251" customWidth="1"/>
    <col min="14" max="14" width="7.28125" style="300" customWidth="1"/>
    <col min="15" max="15" width="8.7109375" style="300" customWidth="1"/>
    <col min="16" max="18" width="8.7109375" style="251" customWidth="1"/>
    <col min="19" max="19" width="1.7109375" style="251" customWidth="1"/>
    <col min="20" max="20" width="1.28515625" style="251" customWidth="1"/>
    <col min="21" max="16384" width="9.140625" style="251" customWidth="1"/>
  </cols>
  <sheetData>
    <row r="1" spans="1:20" ht="9" customHeight="1">
      <c r="A1" s="249" t="s">
        <v>341</v>
      </c>
      <c r="B1" s="249"/>
      <c r="C1" s="249"/>
      <c r="D1" s="249"/>
      <c r="E1" s="249"/>
      <c r="F1" s="249"/>
      <c r="G1" s="249"/>
      <c r="H1" s="249"/>
      <c r="I1" s="250"/>
      <c r="J1" s="250"/>
      <c r="K1" s="249"/>
      <c r="L1" s="249"/>
      <c r="M1" s="249"/>
      <c r="N1" s="249"/>
      <c r="O1" s="249"/>
      <c r="P1" s="249"/>
      <c r="Q1" s="249"/>
      <c r="R1" s="249"/>
      <c r="S1" s="249"/>
      <c r="T1" s="249"/>
    </row>
    <row r="2" spans="1:20" ht="12">
      <c r="A2" s="252"/>
      <c r="B2" s="257"/>
      <c r="C2" s="254" t="s">
        <v>66</v>
      </c>
      <c r="D2" s="255" t="s">
        <v>489</v>
      </c>
      <c r="E2" s="256" t="s">
        <v>490</v>
      </c>
      <c r="F2" s="257" t="s">
        <v>474</v>
      </c>
      <c r="G2" s="257" t="s">
        <v>360</v>
      </c>
      <c r="H2" s="961"/>
      <c r="I2" s="259" t="s">
        <v>475</v>
      </c>
      <c r="J2" s="260" t="s">
        <v>475</v>
      </c>
      <c r="K2" s="258"/>
      <c r="L2" s="257">
        <v>2009</v>
      </c>
      <c r="M2" s="258"/>
      <c r="N2" s="257" t="s">
        <v>343</v>
      </c>
      <c r="O2" s="255" t="s">
        <v>492</v>
      </c>
      <c r="P2" s="256" t="s">
        <v>332</v>
      </c>
      <c r="Q2" s="257" t="s">
        <v>327</v>
      </c>
      <c r="R2" s="257" t="s">
        <v>137</v>
      </c>
      <c r="S2" s="540"/>
      <c r="T2" s="252"/>
    </row>
    <row r="3" spans="1:20" ht="12">
      <c r="A3" s="249"/>
      <c r="B3" s="262"/>
      <c r="C3" s="292" t="s">
        <v>10</v>
      </c>
      <c r="D3" s="255"/>
      <c r="E3" s="256"/>
      <c r="F3" s="262"/>
      <c r="G3" s="262"/>
      <c r="H3" s="267"/>
      <c r="I3" s="259" t="s">
        <v>476</v>
      </c>
      <c r="J3" s="263" t="s">
        <v>491</v>
      </c>
      <c r="K3" s="237"/>
      <c r="L3" s="257"/>
      <c r="M3" s="237"/>
      <c r="N3" s="257"/>
      <c r="O3" s="255"/>
      <c r="P3" s="256"/>
      <c r="Q3" s="262"/>
      <c r="R3" s="262"/>
      <c r="S3" s="262"/>
      <c r="T3" s="249"/>
    </row>
    <row r="4" spans="1:20" ht="12">
      <c r="A4" s="249"/>
      <c r="B4" s="262"/>
      <c r="C4" s="262"/>
      <c r="D4" s="556"/>
      <c r="E4" s="225"/>
      <c r="F4" s="265"/>
      <c r="G4" s="265"/>
      <c r="H4" s="993"/>
      <c r="I4" s="332"/>
      <c r="J4" s="333"/>
      <c r="K4" s="557"/>
      <c r="L4" s="265"/>
      <c r="M4" s="557"/>
      <c r="N4" s="265"/>
      <c r="O4" s="556"/>
      <c r="P4" s="225"/>
      <c r="Q4" s="265"/>
      <c r="R4" s="265"/>
      <c r="S4" s="557"/>
      <c r="T4" s="249"/>
    </row>
    <row r="5" spans="1:20" ht="12">
      <c r="A5" s="249"/>
      <c r="B5" s="262"/>
      <c r="C5" s="272" t="s">
        <v>47</v>
      </c>
      <c r="D5" s="641">
        <f>E5+F5+G5</f>
        <v>566</v>
      </c>
      <c r="E5" s="595">
        <f>Revenues!E5-Expenses!E5</f>
        <v>212</v>
      </c>
      <c r="F5" s="582">
        <f>Revenues!F5-Expenses!F5</f>
        <v>187</v>
      </c>
      <c r="G5" s="582">
        <f>Revenues!G5-Expenses!G5</f>
        <v>167</v>
      </c>
      <c r="H5" s="969"/>
      <c r="I5" s="962">
        <f>D5/O5-1</f>
        <v>0.15274949083503064</v>
      </c>
      <c r="J5" s="585">
        <f>E5/P5-1</f>
        <v>0.21142857142857152</v>
      </c>
      <c r="K5" s="974"/>
      <c r="L5" s="1111">
        <f>N5+O5</f>
        <v>645</v>
      </c>
      <c r="M5" s="974"/>
      <c r="N5" s="1111">
        <f>Revenues!N5-Expenses!N5</f>
        <v>154</v>
      </c>
      <c r="O5" s="641">
        <f>P5+Q5+R5</f>
        <v>491</v>
      </c>
      <c r="P5" s="595">
        <f>Revenues!P5-Expenses!P5</f>
        <v>175</v>
      </c>
      <c r="Q5" s="582">
        <f>Revenues!Q5-Expenses!Q5</f>
        <v>163</v>
      </c>
      <c r="R5" s="582">
        <f>Revenues!R5-Expenses!R5</f>
        <v>153</v>
      </c>
      <c r="S5" s="281"/>
      <c r="T5" s="249"/>
    </row>
    <row r="6" spans="1:20" ht="12">
      <c r="A6" s="249"/>
      <c r="B6" s="262"/>
      <c r="C6" s="272" t="s">
        <v>48</v>
      </c>
      <c r="D6" s="641">
        <f aca="true" t="shared" si="0" ref="D6:D24">E6+F6+G6</f>
        <v>126</v>
      </c>
      <c r="E6" s="595">
        <f>Revenues!E6-Expenses!E6</f>
        <v>38</v>
      </c>
      <c r="F6" s="582">
        <f>Revenues!F6-Expenses!F6</f>
        <v>50</v>
      </c>
      <c r="G6" s="582">
        <f>Revenues!G6-Expenses!G6</f>
        <v>38</v>
      </c>
      <c r="H6" s="969"/>
      <c r="I6" s="962">
        <f aca="true" t="shared" si="1" ref="I6:I24">D6/O6-1</f>
        <v>0.3263157894736841</v>
      </c>
      <c r="J6" s="585">
        <f aca="true" t="shared" si="2" ref="J6:J24">E6/P6-1</f>
        <v>0.22580645161290325</v>
      </c>
      <c r="K6" s="974"/>
      <c r="L6" s="1111">
        <f aca="true" t="shared" si="3" ref="L6:L24">N6+O6</f>
        <v>124</v>
      </c>
      <c r="M6" s="974"/>
      <c r="N6" s="1111">
        <f>Revenues!N6-Expenses!N6</f>
        <v>29</v>
      </c>
      <c r="O6" s="641">
        <f aca="true" t="shared" si="4" ref="O6:O24">P6+Q6+R6</f>
        <v>95</v>
      </c>
      <c r="P6" s="595">
        <f>Revenues!P6-Expenses!P6</f>
        <v>31</v>
      </c>
      <c r="Q6" s="582">
        <f>Revenues!Q6-Expenses!Q6</f>
        <v>37</v>
      </c>
      <c r="R6" s="582">
        <f>Revenues!R6-Expenses!R6</f>
        <v>27</v>
      </c>
      <c r="S6" s="281"/>
      <c r="T6" s="249"/>
    </row>
    <row r="7" spans="1:21" ht="12">
      <c r="A7" s="249"/>
      <c r="B7" s="262"/>
      <c r="C7" s="272" t="s">
        <v>65</v>
      </c>
      <c r="D7" s="641">
        <f t="shared" si="0"/>
        <v>-15</v>
      </c>
      <c r="E7" s="595">
        <f>Revenues!E7-Expenses!E7</f>
        <v>-3</v>
      </c>
      <c r="F7" s="582">
        <f>Revenues!F7-Expenses!F7</f>
        <v>-5</v>
      </c>
      <c r="G7" s="582">
        <f>Revenues!G7-Expenses!G7</f>
        <v>-7</v>
      </c>
      <c r="H7" s="969"/>
      <c r="I7" s="962">
        <f t="shared" si="1"/>
        <v>-0.5945945945945945</v>
      </c>
      <c r="J7" s="585">
        <f t="shared" si="2"/>
        <v>-0.625</v>
      </c>
      <c r="K7" s="974"/>
      <c r="L7" s="1111">
        <f t="shared" si="3"/>
        <v>-52</v>
      </c>
      <c r="M7" s="974"/>
      <c r="N7" s="1111">
        <f>Revenues!N7-Expenses!N7</f>
        <v>-15</v>
      </c>
      <c r="O7" s="641">
        <f t="shared" si="4"/>
        <v>-37</v>
      </c>
      <c r="P7" s="595">
        <f>Revenues!P7-Expenses!P7</f>
        <v>-8</v>
      </c>
      <c r="Q7" s="582">
        <f>Revenues!Q7-Expenses!Q7</f>
        <v>-12</v>
      </c>
      <c r="R7" s="582">
        <f>Revenues!R7-Expenses!R7</f>
        <v>-17</v>
      </c>
      <c r="S7" s="281"/>
      <c r="T7" s="249"/>
      <c r="U7" s="274"/>
    </row>
    <row r="8" spans="1:20" s="273" customFormat="1" ht="12">
      <c r="A8" s="252"/>
      <c r="B8" s="222"/>
      <c r="C8" s="222" t="s">
        <v>50</v>
      </c>
      <c r="D8" s="642">
        <f t="shared" si="0"/>
        <v>677</v>
      </c>
      <c r="E8" s="597">
        <f>E5+E6+E7</f>
        <v>247</v>
      </c>
      <c r="F8" s="588">
        <f>F5+F6+F7</f>
        <v>232</v>
      </c>
      <c r="G8" s="588">
        <f>G5+G6+G7</f>
        <v>198</v>
      </c>
      <c r="H8" s="970"/>
      <c r="I8" s="963">
        <f t="shared" si="1"/>
        <v>0.2331511839708562</v>
      </c>
      <c r="J8" s="591">
        <f t="shared" si="2"/>
        <v>0.2474747474747474</v>
      </c>
      <c r="K8" s="975"/>
      <c r="L8" s="1131">
        <f t="shared" si="3"/>
        <v>717</v>
      </c>
      <c r="M8" s="975"/>
      <c r="N8" s="1131">
        <f>N5+N6+N7</f>
        <v>168</v>
      </c>
      <c r="O8" s="642">
        <f t="shared" si="4"/>
        <v>549</v>
      </c>
      <c r="P8" s="597">
        <f>P5+P6+P7</f>
        <v>198</v>
      </c>
      <c r="Q8" s="588">
        <f>Q5+Q6+Q7</f>
        <v>188</v>
      </c>
      <c r="R8" s="588">
        <f>R5+R6+R7</f>
        <v>163</v>
      </c>
      <c r="S8" s="219"/>
      <c r="T8" s="252"/>
    </row>
    <row r="9" spans="1:20" ht="12">
      <c r="A9" s="249"/>
      <c r="B9" s="262"/>
      <c r="C9" s="262"/>
      <c r="D9" s="641"/>
      <c r="E9" s="595"/>
      <c r="F9" s="588"/>
      <c r="G9" s="588"/>
      <c r="H9" s="1030"/>
      <c r="I9" s="962"/>
      <c r="J9" s="585"/>
      <c r="K9" s="1132"/>
      <c r="L9" s="1111"/>
      <c r="M9" s="1132"/>
      <c r="N9" s="1131"/>
      <c r="O9" s="641"/>
      <c r="P9" s="637"/>
      <c r="Q9" s="588"/>
      <c r="R9" s="588"/>
      <c r="S9" s="558"/>
      <c r="T9" s="249"/>
    </row>
    <row r="10" spans="1:20" ht="12">
      <c r="A10" s="249"/>
      <c r="B10" s="262"/>
      <c r="C10" s="272" t="s">
        <v>51</v>
      </c>
      <c r="D10" s="641">
        <f t="shared" si="0"/>
        <v>653</v>
      </c>
      <c r="E10" s="595">
        <f>Revenues!E10-Expenses!E10</f>
        <v>216</v>
      </c>
      <c r="F10" s="582">
        <f>Revenues!F10-Expenses!F10</f>
        <v>231</v>
      </c>
      <c r="G10" s="582">
        <f>Revenues!G10-Expenses!G10</f>
        <v>206</v>
      </c>
      <c r="H10" s="969"/>
      <c r="I10" s="962">
        <f t="shared" si="1"/>
        <v>0.16815742397137745</v>
      </c>
      <c r="J10" s="585">
        <f t="shared" si="2"/>
        <v>0.13684210526315788</v>
      </c>
      <c r="K10" s="974"/>
      <c r="L10" s="1111">
        <f t="shared" si="3"/>
        <v>742</v>
      </c>
      <c r="M10" s="974"/>
      <c r="N10" s="1111">
        <f>Revenues!N10-Expenses!N10</f>
        <v>183</v>
      </c>
      <c r="O10" s="641">
        <f t="shared" si="4"/>
        <v>559</v>
      </c>
      <c r="P10" s="595">
        <f>Revenues!P10-Expenses!P10</f>
        <v>190</v>
      </c>
      <c r="Q10" s="582">
        <f>Revenues!Q10-Expenses!Q10</f>
        <v>203</v>
      </c>
      <c r="R10" s="582">
        <f>Revenues!R10-Expenses!R10</f>
        <v>166</v>
      </c>
      <c r="S10" s="281"/>
      <c r="T10" s="249"/>
    </row>
    <row r="11" spans="1:20" ht="12">
      <c r="A11" s="249"/>
      <c r="B11" s="262"/>
      <c r="C11" s="272" t="s">
        <v>52</v>
      </c>
      <c r="D11" s="641">
        <f t="shared" si="0"/>
        <v>540</v>
      </c>
      <c r="E11" s="595">
        <f>Revenues!E11-Expenses!E11</f>
        <v>166</v>
      </c>
      <c r="F11" s="582">
        <f>Revenues!F11-Expenses!F11</f>
        <v>174</v>
      </c>
      <c r="G11" s="582">
        <f>Revenues!G11-Expenses!G11</f>
        <v>200</v>
      </c>
      <c r="H11" s="969"/>
      <c r="I11" s="962">
        <f t="shared" si="1"/>
        <v>0</v>
      </c>
      <c r="J11" s="585">
        <f t="shared" si="2"/>
        <v>-0.03488372093023251</v>
      </c>
      <c r="K11" s="974"/>
      <c r="L11" s="1111">
        <f t="shared" si="3"/>
        <v>713</v>
      </c>
      <c r="M11" s="974"/>
      <c r="N11" s="1111">
        <f>Revenues!N11-Expenses!N11</f>
        <v>173</v>
      </c>
      <c r="O11" s="641">
        <f t="shared" si="4"/>
        <v>540</v>
      </c>
      <c r="P11" s="595">
        <f>Revenues!P11-Expenses!P11</f>
        <v>172</v>
      </c>
      <c r="Q11" s="582">
        <f>Revenues!Q11-Expenses!Q11</f>
        <v>191</v>
      </c>
      <c r="R11" s="582">
        <f>Revenues!R11-Expenses!R11</f>
        <v>177</v>
      </c>
      <c r="S11" s="281"/>
      <c r="T11" s="249"/>
    </row>
    <row r="12" spans="1:20" ht="12">
      <c r="A12" s="249"/>
      <c r="B12" s="262"/>
      <c r="C12" s="272" t="s">
        <v>586</v>
      </c>
      <c r="D12" s="641">
        <f t="shared" si="0"/>
        <v>655</v>
      </c>
      <c r="E12" s="595">
        <f>Revenues!E12-Expenses!E12</f>
        <v>236</v>
      </c>
      <c r="F12" s="582">
        <f>Revenues!F12-Expenses!F12</f>
        <v>205</v>
      </c>
      <c r="G12" s="582">
        <f>Revenues!G12-Expenses!G12</f>
        <v>214</v>
      </c>
      <c r="H12" s="969"/>
      <c r="I12" s="962">
        <f t="shared" si="1"/>
        <v>0.021840873634945357</v>
      </c>
      <c r="J12" s="585">
        <f t="shared" si="2"/>
        <v>0.107981220657277</v>
      </c>
      <c r="K12" s="974"/>
      <c r="L12" s="1111">
        <f t="shared" si="3"/>
        <v>850</v>
      </c>
      <c r="M12" s="974"/>
      <c r="N12" s="1111">
        <f>Revenues!N12-Expenses!N12</f>
        <v>209</v>
      </c>
      <c r="O12" s="641">
        <f t="shared" si="4"/>
        <v>641</v>
      </c>
      <c r="P12" s="595">
        <f>Revenues!P12-Expenses!P12</f>
        <v>213</v>
      </c>
      <c r="Q12" s="582">
        <f>Revenues!Q12-Expenses!Q12</f>
        <v>210</v>
      </c>
      <c r="R12" s="582">
        <f>Revenues!R12-Expenses!R12</f>
        <v>218</v>
      </c>
      <c r="S12" s="281"/>
      <c r="T12" s="249"/>
    </row>
    <row r="13" spans="1:20" ht="12">
      <c r="A13" s="249"/>
      <c r="B13" s="262"/>
      <c r="C13" s="272" t="s">
        <v>445</v>
      </c>
      <c r="D13" s="641">
        <f t="shared" si="0"/>
        <v>-4</v>
      </c>
      <c r="E13" s="595">
        <f>Revenues!E13-Expenses!E13</f>
        <v>-1</v>
      </c>
      <c r="F13" s="582">
        <f>Revenues!F13-Expenses!F13</f>
        <v>0</v>
      </c>
      <c r="G13" s="582">
        <f>Revenues!G13-Expenses!G13</f>
        <v>-3</v>
      </c>
      <c r="H13" s="969"/>
      <c r="I13" s="962">
        <f t="shared" si="1"/>
        <v>-0.8571428571428572</v>
      </c>
      <c r="J13" s="585">
        <f t="shared" si="2"/>
        <v>-0.75</v>
      </c>
      <c r="K13" s="974"/>
      <c r="L13" s="1111">
        <f t="shared" si="3"/>
        <v>-31</v>
      </c>
      <c r="M13" s="974"/>
      <c r="N13" s="1111">
        <f>Revenues!N13-Expenses!N13</f>
        <v>-3</v>
      </c>
      <c r="O13" s="641">
        <f t="shared" si="4"/>
        <v>-28</v>
      </c>
      <c r="P13" s="595">
        <f>Revenues!P13-Expenses!P13</f>
        <v>-4</v>
      </c>
      <c r="Q13" s="582">
        <f>Revenues!Q13-Expenses!Q13</f>
        <v>-13</v>
      </c>
      <c r="R13" s="582">
        <f>Revenues!R13-Expenses!R13</f>
        <v>-11</v>
      </c>
      <c r="S13" s="281"/>
      <c r="T13" s="249"/>
    </row>
    <row r="14" spans="1:23" s="273" customFormat="1" ht="12">
      <c r="A14" s="559"/>
      <c r="B14" s="401"/>
      <c r="C14" s="223" t="s">
        <v>449</v>
      </c>
      <c r="D14" s="642">
        <f t="shared" si="0"/>
        <v>1844</v>
      </c>
      <c r="E14" s="597">
        <f>E10+E11+E12+E13</f>
        <v>617</v>
      </c>
      <c r="F14" s="588">
        <f>F10+F11+F12+F13</f>
        <v>610</v>
      </c>
      <c r="G14" s="588">
        <f>G10+G11+G12+G13</f>
        <v>617</v>
      </c>
      <c r="H14" s="1020"/>
      <c r="I14" s="963">
        <f t="shared" si="1"/>
        <v>0.07710280373831768</v>
      </c>
      <c r="J14" s="591">
        <f t="shared" si="2"/>
        <v>0.08056042031523636</v>
      </c>
      <c r="K14" s="1120"/>
      <c r="L14" s="1131">
        <f t="shared" si="3"/>
        <v>2274</v>
      </c>
      <c r="M14" s="975"/>
      <c r="N14" s="1131">
        <f>N10+N11+N12+N13</f>
        <v>562</v>
      </c>
      <c r="O14" s="642">
        <f t="shared" si="4"/>
        <v>1712</v>
      </c>
      <c r="P14" s="597">
        <f>P10+P11+P12+P13</f>
        <v>571</v>
      </c>
      <c r="Q14" s="588">
        <f>Q10+Q11+Q12+Q13</f>
        <v>591</v>
      </c>
      <c r="R14" s="588">
        <f>R10+R11+R12+R13</f>
        <v>550</v>
      </c>
      <c r="S14" s="560"/>
      <c r="T14" s="559"/>
      <c r="W14" s="283"/>
    </row>
    <row r="15" spans="1:20" ht="12">
      <c r="A15" s="304"/>
      <c r="B15" s="551"/>
      <c r="C15" s="223"/>
      <c r="D15" s="641"/>
      <c r="E15" s="595"/>
      <c r="F15" s="612"/>
      <c r="G15" s="612"/>
      <c r="H15" s="1025"/>
      <c r="I15" s="962"/>
      <c r="J15" s="585"/>
      <c r="K15" s="1127"/>
      <c r="L15" s="1111"/>
      <c r="M15" s="1133"/>
      <c r="N15" s="1112"/>
      <c r="O15" s="641"/>
      <c r="P15" s="639"/>
      <c r="Q15" s="612"/>
      <c r="R15" s="612"/>
      <c r="S15" s="553"/>
      <c r="T15" s="304"/>
    </row>
    <row r="16" spans="1:20" ht="12">
      <c r="A16" s="249"/>
      <c r="B16" s="262"/>
      <c r="C16" s="272" t="s">
        <v>361</v>
      </c>
      <c r="D16" s="641">
        <f t="shared" si="0"/>
        <v>5</v>
      </c>
      <c r="E16" s="595">
        <f>Revenues!E16-Expenses!E16</f>
        <v>1</v>
      </c>
      <c r="F16" s="582">
        <f>Revenues!F16-Expenses!F16</f>
        <v>3</v>
      </c>
      <c r="G16" s="582">
        <f>Revenues!G16-Expenses!G16</f>
        <v>1</v>
      </c>
      <c r="H16" s="969"/>
      <c r="I16" s="962" t="s">
        <v>595</v>
      </c>
      <c r="J16" s="585" t="s">
        <v>595</v>
      </c>
      <c r="K16" s="974"/>
      <c r="L16" s="1111">
        <f t="shared" si="3"/>
        <v>-15</v>
      </c>
      <c r="M16" s="974"/>
      <c r="N16" s="1111">
        <f>Revenues!N16-Expenses!N16</f>
        <v>1</v>
      </c>
      <c r="O16" s="641">
        <f t="shared" si="4"/>
        <v>-16</v>
      </c>
      <c r="P16" s="595">
        <f>Revenues!P16-Expenses!P16</f>
        <v>-5</v>
      </c>
      <c r="Q16" s="582">
        <f>Revenues!Q16-Expenses!Q16</f>
        <v>-1</v>
      </c>
      <c r="R16" s="582">
        <f>Revenues!R16-Expenses!R16</f>
        <v>-10</v>
      </c>
      <c r="S16" s="553"/>
      <c r="T16" s="249"/>
    </row>
    <row r="17" spans="1:20" ht="12">
      <c r="A17" s="249"/>
      <c r="B17" s="262"/>
      <c r="C17" s="272" t="s">
        <v>362</v>
      </c>
      <c r="D17" s="641">
        <f t="shared" si="0"/>
        <v>-8</v>
      </c>
      <c r="E17" s="595">
        <f>Revenues!E17-Expenses!E17</f>
        <v>-2</v>
      </c>
      <c r="F17" s="638">
        <f>Revenues!F17-Expenses!F17</f>
        <v>1</v>
      </c>
      <c r="G17" s="638">
        <f>Revenues!G17-Expenses!G17</f>
        <v>-7</v>
      </c>
      <c r="H17" s="969"/>
      <c r="I17" s="962">
        <f t="shared" si="1"/>
        <v>-0.9120879120879121</v>
      </c>
      <c r="J17" s="585">
        <f t="shared" si="2"/>
        <v>-0.5</v>
      </c>
      <c r="K17" s="974"/>
      <c r="L17" s="1111">
        <f t="shared" si="3"/>
        <v>-90</v>
      </c>
      <c r="M17" s="974"/>
      <c r="N17" s="1279">
        <f>Revenues!N17-Expenses!N17</f>
        <v>1</v>
      </c>
      <c r="O17" s="641">
        <f t="shared" si="4"/>
        <v>-91</v>
      </c>
      <c r="P17" s="595">
        <f>Revenues!P17-Expenses!P17</f>
        <v>-4</v>
      </c>
      <c r="Q17" s="638">
        <f>Revenues!Q17-Expenses!Q17</f>
        <v>-28</v>
      </c>
      <c r="R17" s="638">
        <f>Revenues!R17-Expenses!R17</f>
        <v>-59</v>
      </c>
      <c r="S17" s="553"/>
      <c r="T17" s="249"/>
    </row>
    <row r="18" spans="1:20" ht="12">
      <c r="A18" s="249"/>
      <c r="B18" s="262"/>
      <c r="C18" s="272" t="s">
        <v>446</v>
      </c>
      <c r="D18" s="641">
        <f t="shared" si="0"/>
        <v>-2</v>
      </c>
      <c r="E18" s="595">
        <f>Revenues!E18-Expenses!E18</f>
        <v>-4</v>
      </c>
      <c r="F18" s="582">
        <f>Revenues!F18-Expenses!F18</f>
        <v>1</v>
      </c>
      <c r="G18" s="582">
        <f>Revenues!G18-Expenses!G18</f>
        <v>1</v>
      </c>
      <c r="H18" s="969"/>
      <c r="I18" s="962" t="s">
        <v>595</v>
      </c>
      <c r="J18" s="585" t="s">
        <v>595</v>
      </c>
      <c r="K18" s="974"/>
      <c r="L18" s="1111">
        <f t="shared" si="3"/>
        <v>26</v>
      </c>
      <c r="M18" s="974"/>
      <c r="N18" s="1111">
        <f>Revenues!N18-Expenses!N18</f>
        <v>18</v>
      </c>
      <c r="O18" s="641">
        <f t="shared" si="4"/>
        <v>8</v>
      </c>
      <c r="P18" s="595">
        <f>Revenues!P18-Expenses!P18</f>
        <v>4</v>
      </c>
      <c r="Q18" s="582">
        <f>Revenues!Q18-Expenses!Q18</f>
        <v>2</v>
      </c>
      <c r="R18" s="582">
        <f>Revenues!R18-Expenses!R18</f>
        <v>2</v>
      </c>
      <c r="S18" s="553"/>
      <c r="T18" s="249"/>
    </row>
    <row r="19" spans="1:20" s="309" customFormat="1" ht="12">
      <c r="A19" s="304"/>
      <c r="B19" s="551"/>
      <c r="C19" s="407" t="s">
        <v>363</v>
      </c>
      <c r="D19" s="1339">
        <f t="shared" si="0"/>
        <v>-1</v>
      </c>
      <c r="E19" s="639">
        <f>Revenues!E19-Expenses!E19</f>
        <v>-3</v>
      </c>
      <c r="F19" s="612">
        <f>Revenues!F19-Expenses!F19</f>
        <v>2</v>
      </c>
      <c r="G19" s="612">
        <f>Revenues!G19-Expenses!G19</f>
        <v>0</v>
      </c>
      <c r="H19" s="1031"/>
      <c r="I19" s="966" t="s">
        <v>595</v>
      </c>
      <c r="J19" s="614" t="s">
        <v>595</v>
      </c>
      <c r="K19" s="1133"/>
      <c r="L19" s="1112">
        <f t="shared" si="3"/>
        <v>27</v>
      </c>
      <c r="M19" s="1133"/>
      <c r="N19" s="1112">
        <f>Revenues!N19-Expenses!N19</f>
        <v>19</v>
      </c>
      <c r="O19" s="1339">
        <f t="shared" si="4"/>
        <v>8</v>
      </c>
      <c r="P19" s="639">
        <f>Revenues!P19-Expenses!P19</f>
        <v>4</v>
      </c>
      <c r="Q19" s="612">
        <f>Revenues!Q19-Expenses!Q19</f>
        <v>1</v>
      </c>
      <c r="R19" s="612">
        <f>Revenues!R19-Expenses!R19</f>
        <v>3</v>
      </c>
      <c r="S19" s="553"/>
      <c r="T19" s="304"/>
    </row>
    <row r="20" spans="1:20" s="273" customFormat="1" ht="12">
      <c r="A20" s="252"/>
      <c r="B20" s="222"/>
      <c r="C20" s="223" t="s">
        <v>313</v>
      </c>
      <c r="D20" s="642">
        <f t="shared" si="0"/>
        <v>1839</v>
      </c>
      <c r="E20" s="597">
        <f>E14+E16+E17+E18</f>
        <v>612</v>
      </c>
      <c r="F20" s="588">
        <f>F14+F16+F17+F18</f>
        <v>615</v>
      </c>
      <c r="G20" s="588">
        <f>G14+G16+G17+G18</f>
        <v>612</v>
      </c>
      <c r="H20" s="970"/>
      <c r="I20" s="963">
        <f t="shared" si="1"/>
        <v>0.1401115933044017</v>
      </c>
      <c r="J20" s="591">
        <f t="shared" si="2"/>
        <v>0.08127208480565362</v>
      </c>
      <c r="K20" s="975"/>
      <c r="L20" s="1131">
        <f t="shared" si="3"/>
        <v>2195</v>
      </c>
      <c r="M20" s="975"/>
      <c r="N20" s="1131">
        <f>N14+N16+N17+N18</f>
        <v>582</v>
      </c>
      <c r="O20" s="642">
        <f t="shared" si="4"/>
        <v>1613</v>
      </c>
      <c r="P20" s="597">
        <f>P14+P16+P17+P18</f>
        <v>566</v>
      </c>
      <c r="Q20" s="588">
        <f>Q14+Q16+Q17+Q18</f>
        <v>564</v>
      </c>
      <c r="R20" s="588">
        <f>R14+R16+R17+R18</f>
        <v>483</v>
      </c>
      <c r="S20" s="219"/>
      <c r="T20" s="252"/>
    </row>
    <row r="21" spans="1:20" ht="12">
      <c r="A21" s="249"/>
      <c r="B21" s="262"/>
      <c r="C21" s="262"/>
      <c r="D21" s="641"/>
      <c r="E21" s="595"/>
      <c r="F21" s="583"/>
      <c r="G21" s="583"/>
      <c r="H21" s="969"/>
      <c r="I21" s="962"/>
      <c r="J21" s="585"/>
      <c r="K21" s="974"/>
      <c r="L21" s="1111"/>
      <c r="M21" s="974"/>
      <c r="N21" s="1230"/>
      <c r="O21" s="641"/>
      <c r="P21" s="637"/>
      <c r="Q21" s="583"/>
      <c r="R21" s="583"/>
      <c r="S21" s="281"/>
      <c r="T21" s="249"/>
    </row>
    <row r="22" spans="1:20" s="273" customFormat="1" ht="12">
      <c r="A22" s="252"/>
      <c r="B22" s="222"/>
      <c r="C22" s="222" t="s">
        <v>54</v>
      </c>
      <c r="D22" s="642">
        <f t="shared" si="0"/>
        <v>-37</v>
      </c>
      <c r="E22" s="597">
        <f>Revenues!E22-Expenses!E22</f>
        <v>-12</v>
      </c>
      <c r="F22" s="636">
        <f>Revenues!F22-Expenses!F22</f>
        <v>-8</v>
      </c>
      <c r="G22" s="636">
        <f>Revenues!G22-Expenses!G22</f>
        <v>-17</v>
      </c>
      <c r="H22" s="970"/>
      <c r="I22" s="963">
        <f t="shared" si="1"/>
        <v>0.02777777777777768</v>
      </c>
      <c r="J22" s="591">
        <f t="shared" si="2"/>
        <v>0</v>
      </c>
      <c r="K22" s="975"/>
      <c r="L22" s="1131">
        <f t="shared" si="3"/>
        <v>-62</v>
      </c>
      <c r="M22" s="975"/>
      <c r="N22" s="1131">
        <f>Revenues!N22-Expenses!N22</f>
        <v>-26</v>
      </c>
      <c r="O22" s="642">
        <f t="shared" si="4"/>
        <v>-36</v>
      </c>
      <c r="P22" s="597">
        <f>Revenues!P22-Expenses!P22</f>
        <v>-12</v>
      </c>
      <c r="Q22" s="636">
        <f>Revenues!Q22-Expenses!Q22</f>
        <v>-10</v>
      </c>
      <c r="R22" s="636">
        <f>Revenues!R22-Expenses!R22</f>
        <v>-14</v>
      </c>
      <c r="S22" s="219"/>
      <c r="T22" s="252"/>
    </row>
    <row r="23" spans="1:20" ht="12">
      <c r="A23" s="252"/>
      <c r="B23" s="222"/>
      <c r="C23" s="222"/>
      <c r="D23" s="641"/>
      <c r="E23" s="595"/>
      <c r="F23" s="583"/>
      <c r="G23" s="583"/>
      <c r="H23" s="969"/>
      <c r="I23" s="962"/>
      <c r="J23" s="585"/>
      <c r="K23" s="974"/>
      <c r="L23" s="1111"/>
      <c r="M23" s="974"/>
      <c r="N23" s="1230"/>
      <c r="O23" s="641"/>
      <c r="P23" s="637"/>
      <c r="Q23" s="583"/>
      <c r="R23" s="583"/>
      <c r="S23" s="281"/>
      <c r="T23" s="252"/>
    </row>
    <row r="24" spans="1:20" s="273" customFormat="1" ht="12">
      <c r="A24" s="252"/>
      <c r="B24" s="222"/>
      <c r="C24" s="222" t="s">
        <v>72</v>
      </c>
      <c r="D24" s="642">
        <f t="shared" si="0"/>
        <v>2479</v>
      </c>
      <c r="E24" s="635">
        <f>E8+E20+E22</f>
        <v>847</v>
      </c>
      <c r="F24" s="636">
        <f>F8+F20+F22</f>
        <v>839</v>
      </c>
      <c r="G24" s="636">
        <f>G8+G20+G22</f>
        <v>793</v>
      </c>
      <c r="H24" s="1026"/>
      <c r="I24" s="963">
        <f t="shared" si="1"/>
        <v>0.16603951081843848</v>
      </c>
      <c r="J24" s="591">
        <f t="shared" si="2"/>
        <v>0.12632978723404253</v>
      </c>
      <c r="K24" s="1128"/>
      <c r="L24" s="1131">
        <f t="shared" si="3"/>
        <v>2850</v>
      </c>
      <c r="M24" s="975"/>
      <c r="N24" s="1278">
        <f>N8+N20+N22</f>
        <v>724</v>
      </c>
      <c r="O24" s="642">
        <f t="shared" si="4"/>
        <v>2126</v>
      </c>
      <c r="P24" s="635">
        <f>P8+P20+P22</f>
        <v>752</v>
      </c>
      <c r="Q24" s="636">
        <f>Q8+Q20+Q22</f>
        <v>742</v>
      </c>
      <c r="R24" s="636">
        <f>R8+R20+R22</f>
        <v>632</v>
      </c>
      <c r="S24" s="219"/>
      <c r="T24" s="252"/>
    </row>
    <row r="25" spans="1:20" ht="12">
      <c r="A25" s="249"/>
      <c r="B25" s="262"/>
      <c r="C25" s="222"/>
      <c r="D25" s="221"/>
      <c r="E25" s="220"/>
      <c r="F25" s="222"/>
      <c r="G25" s="222"/>
      <c r="H25" s="221"/>
      <c r="I25" s="247"/>
      <c r="J25" s="285"/>
      <c r="K25" s="222"/>
      <c r="L25" s="222"/>
      <c r="M25" s="222"/>
      <c r="N25" s="222"/>
      <c r="O25" s="221"/>
      <c r="P25" s="220"/>
      <c r="Q25" s="222"/>
      <c r="R25" s="222"/>
      <c r="S25" s="222"/>
      <c r="T25" s="249"/>
    </row>
    <row r="26" spans="1:20" ht="9" customHeight="1">
      <c r="A26" s="249"/>
      <c r="B26" s="249"/>
      <c r="C26" s="249"/>
      <c r="D26" s="249"/>
      <c r="E26" s="249"/>
      <c r="F26" s="249"/>
      <c r="G26" s="249"/>
      <c r="H26" s="249"/>
      <c r="I26" s="250"/>
      <c r="J26" s="250"/>
      <c r="K26" s="249"/>
      <c r="L26" s="249"/>
      <c r="M26" s="249"/>
      <c r="N26" s="249"/>
      <c r="O26" s="249"/>
      <c r="P26" s="249"/>
      <c r="Q26" s="249"/>
      <c r="R26" s="249"/>
      <c r="S26" s="249"/>
      <c r="T26" s="249"/>
    </row>
    <row r="27" spans="1:20" ht="14.25">
      <c r="A27" s="268"/>
      <c r="B27" s="287"/>
      <c r="C27" s="268"/>
      <c r="D27" s="293"/>
      <c r="E27" s="268"/>
      <c r="F27" s="268"/>
      <c r="G27" s="268"/>
      <c r="H27" s="293"/>
      <c r="I27" s="350"/>
      <c r="J27" s="270"/>
      <c r="K27" s="268"/>
      <c r="L27" s="293"/>
      <c r="M27" s="268"/>
      <c r="N27" s="293"/>
      <c r="O27" s="293"/>
      <c r="P27" s="268"/>
      <c r="Q27" s="268"/>
      <c r="R27" s="268"/>
      <c r="S27" s="268"/>
      <c r="T27" s="293"/>
    </row>
    <row r="28" spans="1:20" ht="9" customHeight="1">
      <c r="A28" s="249"/>
      <c r="B28" s="249"/>
      <c r="C28" s="249"/>
      <c r="D28" s="249"/>
      <c r="E28" s="249"/>
      <c r="F28" s="249"/>
      <c r="G28" s="249"/>
      <c r="H28" s="249"/>
      <c r="I28" s="250"/>
      <c r="J28" s="250"/>
      <c r="K28" s="249"/>
      <c r="L28" s="249"/>
      <c r="M28" s="249"/>
      <c r="N28" s="249"/>
      <c r="O28" s="249"/>
      <c r="P28" s="249"/>
      <c r="Q28" s="249"/>
      <c r="R28" s="249"/>
      <c r="S28" s="249"/>
      <c r="T28" s="249"/>
    </row>
    <row r="29" spans="1:21" ht="12">
      <c r="A29" s="252"/>
      <c r="B29" s="257"/>
      <c r="C29" s="254" t="s">
        <v>66</v>
      </c>
      <c r="D29" s="255" t="s">
        <v>489</v>
      </c>
      <c r="E29" s="256" t="s">
        <v>490</v>
      </c>
      <c r="F29" s="257" t="s">
        <v>474</v>
      </c>
      <c r="G29" s="257" t="s">
        <v>360</v>
      </c>
      <c r="H29" s="961"/>
      <c r="I29" s="259"/>
      <c r="J29" s="260"/>
      <c r="K29" s="258"/>
      <c r="L29" s="257">
        <v>2009</v>
      </c>
      <c r="M29" s="258"/>
      <c r="N29" s="257" t="s">
        <v>343</v>
      </c>
      <c r="O29" s="255" t="s">
        <v>492</v>
      </c>
      <c r="P29" s="256" t="s">
        <v>332</v>
      </c>
      <c r="Q29" s="257" t="s">
        <v>327</v>
      </c>
      <c r="R29" s="257" t="s">
        <v>137</v>
      </c>
      <c r="S29" s="540"/>
      <c r="T29" s="252"/>
      <c r="U29" s="300"/>
    </row>
    <row r="30" spans="1:21" ht="12">
      <c r="A30" s="252"/>
      <c r="B30" s="257"/>
      <c r="C30" s="292" t="s">
        <v>73</v>
      </c>
      <c r="D30" s="255"/>
      <c r="E30" s="256"/>
      <c r="F30" s="262"/>
      <c r="G30" s="262"/>
      <c r="H30" s="267"/>
      <c r="I30" s="259"/>
      <c r="J30" s="263"/>
      <c r="K30" s="237"/>
      <c r="L30" s="257"/>
      <c r="M30" s="237"/>
      <c r="N30" s="257"/>
      <c r="O30" s="255"/>
      <c r="P30" s="256"/>
      <c r="Q30" s="262"/>
      <c r="R30" s="262"/>
      <c r="S30" s="262"/>
      <c r="T30" s="252"/>
      <c r="U30" s="300"/>
    </row>
    <row r="31" spans="1:21" ht="12">
      <c r="A31" s="249"/>
      <c r="B31" s="262"/>
      <c r="C31" s="262"/>
      <c r="D31" s="556"/>
      <c r="E31" s="225"/>
      <c r="F31" s="265"/>
      <c r="G31" s="265"/>
      <c r="H31" s="993"/>
      <c r="I31" s="332"/>
      <c r="J31" s="333"/>
      <c r="K31" s="557"/>
      <c r="L31" s="265"/>
      <c r="M31" s="557"/>
      <c r="N31" s="265"/>
      <c r="O31" s="556"/>
      <c r="P31" s="225"/>
      <c r="Q31" s="265"/>
      <c r="R31" s="265"/>
      <c r="S31" s="557"/>
      <c r="T31" s="249"/>
      <c r="U31" s="300"/>
    </row>
    <row r="32" spans="1:21" ht="12">
      <c r="A32" s="249"/>
      <c r="B32" s="271"/>
      <c r="C32" s="272" t="s">
        <v>47</v>
      </c>
      <c r="D32" s="584">
        <f>D5/Revenues!D5</f>
        <v>0.23378769103676167</v>
      </c>
      <c r="E32" s="585">
        <f>E5/Revenues!E5</f>
        <v>0.24941176470588236</v>
      </c>
      <c r="F32" s="643">
        <f>F5/Revenues!F5</f>
        <v>0.2328767123287671</v>
      </c>
      <c r="G32" s="643">
        <f>G5/Revenues!G5</f>
        <v>0.21744791666666666</v>
      </c>
      <c r="H32" s="1032"/>
      <c r="I32" s="962"/>
      <c r="J32" s="585"/>
      <c r="K32" s="1134"/>
      <c r="L32" s="1138">
        <f>L5/Revenues!L5</f>
        <v>0.2027664256523106</v>
      </c>
      <c r="M32" s="1134"/>
      <c r="N32" s="1138">
        <f>N5/Revenues!N5</f>
        <v>0.19469026548672566</v>
      </c>
      <c r="O32" s="584">
        <f>O5/Revenues!O5</f>
        <v>0.20543933054393304</v>
      </c>
      <c r="P32" s="585">
        <f>P5/Revenues!P5</f>
        <v>0.21367521367521367</v>
      </c>
      <c r="Q32" s="643">
        <f>Q5/Revenues!Q5</f>
        <v>0.20451693851944794</v>
      </c>
      <c r="R32" s="643">
        <f>R5/Revenues!R5</f>
        <v>0.19767441860465115</v>
      </c>
      <c r="S32" s="281"/>
      <c r="T32" s="249"/>
      <c r="U32" s="300"/>
    </row>
    <row r="33" spans="1:21" ht="12">
      <c r="A33" s="249"/>
      <c r="B33" s="271"/>
      <c r="C33" s="272" t="s">
        <v>48</v>
      </c>
      <c r="D33" s="584">
        <f>D6/Revenues!D6</f>
        <v>0.21176470588235294</v>
      </c>
      <c r="E33" s="585">
        <f>E6/Revenues!E6</f>
        <v>0.19791666666666666</v>
      </c>
      <c r="F33" s="643">
        <f>F6/Revenues!F6</f>
        <v>0.24875621890547264</v>
      </c>
      <c r="G33" s="643">
        <f>G6/Revenues!G6</f>
        <v>0.18811881188118812</v>
      </c>
      <c r="H33" s="1032"/>
      <c r="I33" s="962"/>
      <c r="J33" s="585"/>
      <c r="K33" s="1134"/>
      <c r="L33" s="1138">
        <f>L6/Revenues!L6</f>
        <v>0.1546134663341646</v>
      </c>
      <c r="M33" s="1134"/>
      <c r="N33" s="1138">
        <f>N6/Revenues!N6</f>
        <v>0.14009661835748793</v>
      </c>
      <c r="O33" s="584">
        <f>O6/Revenues!O6</f>
        <v>0.15966386554621848</v>
      </c>
      <c r="P33" s="585">
        <f>P6/Revenues!P6</f>
        <v>0.155</v>
      </c>
      <c r="Q33" s="643">
        <f>Q6/Revenues!Q6</f>
        <v>0.18137254901960784</v>
      </c>
      <c r="R33" s="643">
        <f>R6/Revenues!R6</f>
        <v>0.14136125654450263</v>
      </c>
      <c r="S33" s="281"/>
      <c r="T33" s="249"/>
      <c r="U33" s="300"/>
    </row>
    <row r="34" spans="1:21" ht="12">
      <c r="A34" s="249"/>
      <c r="B34" s="271"/>
      <c r="C34" s="272" t="s">
        <v>65</v>
      </c>
      <c r="D34" s="584">
        <f>D7/Revenues!D7</f>
        <v>-0.1388888888888889</v>
      </c>
      <c r="E34" s="585">
        <f>E7/Revenues!E7</f>
        <v>-0.06666666666666667</v>
      </c>
      <c r="F34" s="643">
        <f>F7/Revenues!F7</f>
        <v>-0.14705882352941177</v>
      </c>
      <c r="G34" s="643">
        <f>G7/Revenues!G7</f>
        <v>-0.2413793103448276</v>
      </c>
      <c r="H34" s="1032"/>
      <c r="I34" s="962"/>
      <c r="J34" s="585"/>
      <c r="K34" s="1134"/>
      <c r="L34" s="1138">
        <f>L7/Revenues!L7</f>
        <v>-0.5473684210526316</v>
      </c>
      <c r="M34" s="1134"/>
      <c r="N34" s="1138">
        <f>N7/Revenues!N7</f>
        <v>-0.4838709677419355</v>
      </c>
      <c r="O34" s="584">
        <f>O7/Revenues!O7</f>
        <v>-0.578125</v>
      </c>
      <c r="P34" s="585">
        <f>P7/Revenues!P7</f>
        <v>-0.32</v>
      </c>
      <c r="Q34" s="643">
        <f>Q7/Revenues!Q7</f>
        <v>-0.5217391304347826</v>
      </c>
      <c r="R34" s="643">
        <f>R7/Revenues!R7</f>
        <v>-1.0625</v>
      </c>
      <c r="S34" s="281"/>
      <c r="T34" s="249"/>
      <c r="U34" s="300"/>
    </row>
    <row r="35" spans="1:21" s="273" customFormat="1" ht="12">
      <c r="A35" s="252"/>
      <c r="B35" s="222"/>
      <c r="C35" s="222" t="s">
        <v>50</v>
      </c>
      <c r="D35" s="590">
        <f>D8/Revenues!D8</f>
        <v>0.21670934699103714</v>
      </c>
      <c r="E35" s="610">
        <f>E8/Revenues!E8</f>
        <v>0.22723091076356947</v>
      </c>
      <c r="F35" s="645">
        <f>F8/Revenues!F8</f>
        <v>0.22350674373795762</v>
      </c>
      <c r="G35" s="645">
        <f>G8/Revenues!G8</f>
        <v>0.1981981981981982</v>
      </c>
      <c r="H35" s="1033"/>
      <c r="I35" s="964"/>
      <c r="J35" s="610"/>
      <c r="K35" s="1135"/>
      <c r="L35" s="1139">
        <f>L8/Revenues!L8</f>
        <v>0.1758214811181952</v>
      </c>
      <c r="M35" s="1135"/>
      <c r="N35" s="1139">
        <f>N8/Revenues!N8</f>
        <v>0.16326530612244897</v>
      </c>
      <c r="O35" s="609">
        <f>O8/Revenues!O8</f>
        <v>0.18005903574942606</v>
      </c>
      <c r="P35" s="610">
        <f>P8/Revenues!P8</f>
        <v>0.1896551724137931</v>
      </c>
      <c r="Q35" s="645">
        <f>Q8/Revenues!Q8</f>
        <v>0.18359375</v>
      </c>
      <c r="R35" s="645">
        <f>R8/Revenues!R8</f>
        <v>0.16615698267074414</v>
      </c>
      <c r="S35" s="219"/>
      <c r="T35" s="252"/>
      <c r="U35" s="283"/>
    </row>
    <row r="36" spans="1:21" ht="12">
      <c r="A36" s="249"/>
      <c r="B36" s="262"/>
      <c r="C36" s="262"/>
      <c r="D36" s="590"/>
      <c r="E36" s="591"/>
      <c r="F36" s="646"/>
      <c r="G36" s="646"/>
      <c r="H36" s="1034"/>
      <c r="I36" s="963"/>
      <c r="J36" s="648"/>
      <c r="K36" s="1136"/>
      <c r="L36" s="1140"/>
      <c r="M36" s="1136"/>
      <c r="N36" s="1140"/>
      <c r="O36" s="649"/>
      <c r="P36" s="648"/>
      <c r="Q36" s="646"/>
      <c r="R36" s="646"/>
      <c r="S36" s="558"/>
      <c r="T36" s="249"/>
      <c r="U36" s="300"/>
    </row>
    <row r="37" spans="1:21" ht="12">
      <c r="A37" s="249"/>
      <c r="B37" s="262"/>
      <c r="C37" s="272" t="s">
        <v>51</v>
      </c>
      <c r="D37" s="584">
        <f>D10/Revenues!D10</f>
        <v>0.22135593220338984</v>
      </c>
      <c r="E37" s="585">
        <f>E10/Revenues!E10</f>
        <v>0.21796165489404642</v>
      </c>
      <c r="F37" s="643">
        <f>F10/Revenues!F10</f>
        <v>0.23333333333333334</v>
      </c>
      <c r="G37" s="643">
        <f>G10/Revenues!G10</f>
        <v>0.21259029927760578</v>
      </c>
      <c r="H37" s="1032"/>
      <c r="I37" s="962"/>
      <c r="J37" s="585"/>
      <c r="K37" s="1134"/>
      <c r="L37" s="1138">
        <f>L10/Revenues!L10</f>
        <v>0.1811965811965812</v>
      </c>
      <c r="M37" s="1134"/>
      <c r="N37" s="1138">
        <f>N10/Revenues!N10</f>
        <v>0.18227091633466136</v>
      </c>
      <c r="O37" s="584">
        <f>O10/Revenues!O10</f>
        <v>0.18084762212876093</v>
      </c>
      <c r="P37" s="585">
        <f>P10/Revenues!P10</f>
        <v>0.18664047151277013</v>
      </c>
      <c r="Q37" s="643">
        <f>Q10/Revenues!Q10</f>
        <v>0.1948176583493282</v>
      </c>
      <c r="R37" s="643">
        <f>R10/Revenues!R10</f>
        <v>0.16100872938894278</v>
      </c>
      <c r="S37" s="281"/>
      <c r="T37" s="249"/>
      <c r="U37" s="300"/>
    </row>
    <row r="38" spans="1:21" ht="12">
      <c r="A38" s="249"/>
      <c r="B38" s="262"/>
      <c r="C38" s="272" t="s">
        <v>52</v>
      </c>
      <c r="D38" s="584">
        <f>D11/Revenues!D11</f>
        <v>0.2975206611570248</v>
      </c>
      <c r="E38" s="585">
        <f>E11/Revenues!E11</f>
        <v>0.2876949740034662</v>
      </c>
      <c r="F38" s="643">
        <f>F11/Revenues!F11</f>
        <v>0.28807947019867547</v>
      </c>
      <c r="G38" s="643">
        <f>G11/Revenues!G11</f>
        <v>0.31545741324921134</v>
      </c>
      <c r="H38" s="1032"/>
      <c r="I38" s="962"/>
      <c r="J38" s="585"/>
      <c r="K38" s="1134"/>
      <c r="L38" s="1138">
        <f>L11/Revenues!L11</f>
        <v>0.2862304295463669</v>
      </c>
      <c r="M38" s="1134"/>
      <c r="N38" s="1138">
        <f>N11/Revenues!N11</f>
        <v>0.27724358974358976</v>
      </c>
      <c r="O38" s="584">
        <f>O11/Revenues!O11</f>
        <v>0.289234065345474</v>
      </c>
      <c r="P38" s="585">
        <f>P11/Revenues!P11</f>
        <v>0.2857142857142857</v>
      </c>
      <c r="Q38" s="643">
        <f>Q11/Revenues!Q11</f>
        <v>0.30269413629160064</v>
      </c>
      <c r="R38" s="643">
        <f>R11/Revenues!R11</f>
        <v>0.27917981072555204</v>
      </c>
      <c r="S38" s="281"/>
      <c r="T38" s="249"/>
      <c r="U38" s="300"/>
    </row>
    <row r="39" spans="1:21" ht="12">
      <c r="A39" s="249"/>
      <c r="B39" s="262"/>
      <c r="C39" s="272" t="s">
        <v>586</v>
      </c>
      <c r="D39" s="584">
        <f>D12/Revenues!D12</f>
        <v>0.30910806984426614</v>
      </c>
      <c r="E39" s="585">
        <f>E12/Revenues!E12</f>
        <v>0.3319268635724332</v>
      </c>
      <c r="F39" s="643">
        <f>F12/Revenues!F12</f>
        <v>0.2911931818181818</v>
      </c>
      <c r="G39" s="643">
        <f>G12/Revenues!G12</f>
        <v>0.3039772727272727</v>
      </c>
      <c r="H39" s="1032"/>
      <c r="I39" s="962"/>
      <c r="J39" s="585"/>
      <c r="K39" s="1134"/>
      <c r="L39" s="1138">
        <f>L12/Revenues!L12</f>
        <v>0.2952414032650226</v>
      </c>
      <c r="M39" s="1134"/>
      <c r="N39" s="1138">
        <f>N12/Revenues!N12</f>
        <v>0.2927170868347339</v>
      </c>
      <c r="O39" s="584">
        <f>O12/Revenues!O12</f>
        <v>0.29607390300230946</v>
      </c>
      <c r="P39" s="585">
        <f>P12/Revenues!P12</f>
        <v>0.301699716713881</v>
      </c>
      <c r="Q39" s="643">
        <f>Q12/Revenues!Q12</f>
        <v>0.2900552486187845</v>
      </c>
      <c r="R39" s="643">
        <f>R12/Revenues!R12</f>
        <v>0.2965986394557823</v>
      </c>
      <c r="S39" s="281"/>
      <c r="T39" s="249"/>
      <c r="U39" s="300"/>
    </row>
    <row r="40" spans="1:21" ht="12">
      <c r="A40" s="249"/>
      <c r="B40" s="262"/>
      <c r="C40" s="272" t="s">
        <v>445</v>
      </c>
      <c r="D40" s="584">
        <f>D13/Revenues!D13</f>
        <v>0.0024691358024691358</v>
      </c>
      <c r="E40" s="585">
        <f>E13/Revenues!E13</f>
        <v>0.0018796992481203006</v>
      </c>
      <c r="F40" s="643">
        <f>F13/Revenues!F13</f>
        <v>0</v>
      </c>
      <c r="G40" s="643">
        <f>G13/Revenues!G13</f>
        <v>0.00546448087431694</v>
      </c>
      <c r="H40" s="1032"/>
      <c r="I40" s="962"/>
      <c r="J40" s="585"/>
      <c r="K40" s="1134"/>
      <c r="L40" s="1138">
        <f>L13/Revenues!L13</f>
        <v>0.013771657041314972</v>
      </c>
      <c r="M40" s="1134"/>
      <c r="N40" s="1138">
        <f>N13/Revenues!N13</f>
        <v>0.005357142857142857</v>
      </c>
      <c r="O40" s="584">
        <f>O13/Revenues!O13</f>
        <v>0.01655824955647546</v>
      </c>
      <c r="P40" s="585">
        <f>P13/Revenues!P13</f>
        <v>0.007194244604316547</v>
      </c>
      <c r="Q40" s="643">
        <f>Q13/Revenues!Q13</f>
        <v>0.023255813953488372</v>
      </c>
      <c r="R40" s="643">
        <f>R13/Revenues!R13</f>
        <v>0.019097222222222224</v>
      </c>
      <c r="S40" s="281"/>
      <c r="T40" s="249"/>
      <c r="U40" s="300"/>
    </row>
    <row r="41" spans="1:21" s="273" customFormat="1" ht="12">
      <c r="A41" s="252"/>
      <c r="B41" s="222"/>
      <c r="C41" s="223" t="s">
        <v>449</v>
      </c>
      <c r="D41" s="590">
        <f>D14/Revenues!D14</f>
        <v>0.35030395136778114</v>
      </c>
      <c r="E41" s="610">
        <f>E14/Revenues!E14</f>
        <v>0.35317687464224384</v>
      </c>
      <c r="F41" s="645">
        <f>F14/Revenues!F14</f>
        <v>0.34678794769755544</v>
      </c>
      <c r="G41" s="645">
        <f>G14/Revenues!G14</f>
        <v>0.350967007963595</v>
      </c>
      <c r="H41" s="1033"/>
      <c r="I41" s="964"/>
      <c r="J41" s="610"/>
      <c r="K41" s="1135"/>
      <c r="L41" s="1139">
        <f>L14/Revenues!L14</f>
        <v>0.31522040476850566</v>
      </c>
      <c r="M41" s="1135"/>
      <c r="N41" s="1139">
        <f>N14/Revenues!N14</f>
        <v>0.3153759820426487</v>
      </c>
      <c r="O41" s="609">
        <f>O14/Revenues!O14</f>
        <v>0.31516936671575846</v>
      </c>
      <c r="P41" s="610">
        <f>P14/Revenues!P14</f>
        <v>0.3225988700564972</v>
      </c>
      <c r="Q41" s="645">
        <f>Q14/Revenues!Q14</f>
        <v>0.3215451577801959</v>
      </c>
      <c r="R41" s="645">
        <f>R14/Revenues!R14</f>
        <v>0.30153508771929827</v>
      </c>
      <c r="S41" s="219"/>
      <c r="T41" s="252"/>
      <c r="U41" s="283"/>
    </row>
    <row r="42" spans="1:21" ht="12">
      <c r="A42" s="252"/>
      <c r="B42" s="222"/>
      <c r="C42" s="223"/>
      <c r="D42" s="609"/>
      <c r="E42" s="610"/>
      <c r="F42" s="645"/>
      <c r="G42" s="645"/>
      <c r="H42" s="1033"/>
      <c r="I42" s="964"/>
      <c r="J42" s="610"/>
      <c r="K42" s="1135"/>
      <c r="L42" s="1139"/>
      <c r="M42" s="1135"/>
      <c r="N42" s="1139"/>
      <c r="O42" s="609"/>
      <c r="P42" s="610"/>
      <c r="Q42" s="645"/>
      <c r="R42" s="645"/>
      <c r="S42" s="219"/>
      <c r="T42" s="252"/>
      <c r="U42" s="300"/>
    </row>
    <row r="43" spans="1:21" ht="12">
      <c r="A43" s="252"/>
      <c r="B43" s="222"/>
      <c r="C43" s="272" t="s">
        <v>361</v>
      </c>
      <c r="D43" s="584">
        <f>D16/Revenues!D16</f>
        <v>0.007374631268436578</v>
      </c>
      <c r="E43" s="585">
        <f>E16/Revenues!E16</f>
        <v>0.004032258064516129</v>
      </c>
      <c r="F43" s="643">
        <f>F16/Revenues!F16</f>
        <v>0.012658227848101266</v>
      </c>
      <c r="G43" s="643">
        <f>G16/Revenues!G16</f>
        <v>0.0051813471502590676</v>
      </c>
      <c r="H43" s="1033"/>
      <c r="I43" s="962"/>
      <c r="J43" s="610"/>
      <c r="K43" s="1135"/>
      <c r="L43" s="1138">
        <f>L16/Revenues!L16</f>
        <v>-0.02086230876216968</v>
      </c>
      <c r="M43" s="1134"/>
      <c r="N43" s="1138">
        <f>N16/Revenues!N16</f>
        <v>0.006134969325153374</v>
      </c>
      <c r="O43" s="584">
        <f>O16/Revenues!O16</f>
        <v>-0.02877697841726619</v>
      </c>
      <c r="P43" s="585">
        <f>P16/Revenues!P16</f>
        <v>-0.027777777777777776</v>
      </c>
      <c r="Q43" s="643">
        <f>Q16/Revenues!Q16</f>
        <v>-0.005649717514124294</v>
      </c>
      <c r="R43" s="643">
        <f>R16/Revenues!R16</f>
        <v>-0.05025125628140704</v>
      </c>
      <c r="S43" s="219"/>
      <c r="T43" s="252"/>
      <c r="U43" s="300"/>
    </row>
    <row r="44" spans="1:21" ht="12">
      <c r="A44" s="252"/>
      <c r="B44" s="222"/>
      <c r="C44" s="272" t="s">
        <v>362</v>
      </c>
      <c r="D44" s="584">
        <f>D17/Revenues!D17</f>
        <v>-0.0056022408963585435</v>
      </c>
      <c r="E44" s="585">
        <f>E17/Revenues!E17</f>
        <v>-0.004201680672268907</v>
      </c>
      <c r="F44" s="643">
        <f>F17/Revenues!F17</f>
        <v>0.0020920502092050207</v>
      </c>
      <c r="G44" s="643">
        <f>G17/Revenues!G17</f>
        <v>-0.014767932489451477</v>
      </c>
      <c r="H44" s="1033"/>
      <c r="I44" s="962"/>
      <c r="J44" s="610"/>
      <c r="K44" s="1135"/>
      <c r="L44" s="1138">
        <f>L17/Revenues!L17</f>
        <v>-0.04291845493562232</v>
      </c>
      <c r="M44" s="1134"/>
      <c r="N44" s="1138">
        <f>N17/Revenues!N17</f>
        <v>0.00186219739292365</v>
      </c>
      <c r="O44" s="584">
        <f>O17/Revenues!O17</f>
        <v>-0.058333333333333334</v>
      </c>
      <c r="P44" s="585">
        <f>P17/Revenues!P17</f>
        <v>-0.008213552361396304</v>
      </c>
      <c r="Q44" s="643">
        <f>Q17/Revenues!Q17</f>
        <v>-0.05273069679849341</v>
      </c>
      <c r="R44" s="643">
        <f>R17/Revenues!R17</f>
        <v>-0.1088560885608856</v>
      </c>
      <c r="S44" s="219"/>
      <c r="T44" s="252"/>
      <c r="U44" s="300"/>
    </row>
    <row r="45" spans="1:21" ht="12">
      <c r="A45" s="252"/>
      <c r="B45" s="222"/>
      <c r="C45" s="272" t="s">
        <v>446</v>
      </c>
      <c r="D45" s="584">
        <f>D18/Revenues!D18</f>
        <v>0.0049261083743842365</v>
      </c>
      <c r="E45" s="585">
        <f>E18/Revenues!E18</f>
        <v>0.028985507246376812</v>
      </c>
      <c r="F45" s="643">
        <f>F18/Revenues!F18</f>
        <v>-0.007407407407407408</v>
      </c>
      <c r="G45" s="643">
        <f>G18/Revenues!G18</f>
        <v>-0.007518796992481203</v>
      </c>
      <c r="H45" s="1033"/>
      <c r="I45" s="962"/>
      <c r="J45" s="610"/>
      <c r="K45" s="1135"/>
      <c r="L45" s="1138">
        <f>L18/Revenues!L18</f>
        <v>-0.044444444444444446</v>
      </c>
      <c r="M45" s="1134"/>
      <c r="N45" s="1138">
        <f>N18/Revenues!N18</f>
        <v>-0.13533834586466165</v>
      </c>
      <c r="O45" s="584">
        <f>O18/Revenues!O18</f>
        <v>-0.017699115044247787</v>
      </c>
      <c r="P45" s="585">
        <f>P18/Revenues!P18</f>
        <v>-0.027210884353741496</v>
      </c>
      <c r="Q45" s="643">
        <f>Q18/Revenues!Q18</f>
        <v>-0.013071895424836602</v>
      </c>
      <c r="R45" s="643">
        <f>R18/Revenues!R18</f>
        <v>-0.013157894736842105</v>
      </c>
      <c r="S45" s="219"/>
      <c r="T45" s="252"/>
      <c r="U45" s="300"/>
    </row>
    <row r="46" spans="1:21" ht="12">
      <c r="A46" s="252"/>
      <c r="B46" s="222"/>
      <c r="C46" s="407" t="s">
        <v>363</v>
      </c>
      <c r="D46" s="613">
        <f>D19/Revenues!D19</f>
        <v>-0.16666666666666666</v>
      </c>
      <c r="E46" s="614" t="s">
        <v>595</v>
      </c>
      <c r="F46" s="650">
        <f>F19/Revenues!F19</f>
        <v>0.5</v>
      </c>
      <c r="G46" s="650">
        <f>G19/Revenues!G19</f>
        <v>0</v>
      </c>
      <c r="H46" s="1035"/>
      <c r="I46" s="966"/>
      <c r="J46" s="651"/>
      <c r="K46" s="1137"/>
      <c r="L46" s="1141">
        <f>L19/Revenues!L19</f>
        <v>0.6923076923076923</v>
      </c>
      <c r="M46" s="1281"/>
      <c r="N46" s="1141">
        <f>N19/Revenues!N19</f>
        <v>0.8636363636363636</v>
      </c>
      <c r="O46" s="613">
        <f>O19/Revenues!O19</f>
        <v>0.47058823529411764</v>
      </c>
      <c r="P46" s="614">
        <f>P19/Revenues!P19</f>
        <v>0.5714285714285714</v>
      </c>
      <c r="Q46" s="650">
        <f>Q19/Revenues!Q19</f>
        <v>0.3333333333333333</v>
      </c>
      <c r="R46" s="650">
        <f>R19/Revenues!R19</f>
        <v>0.42857142857142855</v>
      </c>
      <c r="S46" s="219"/>
      <c r="T46" s="252"/>
      <c r="U46" s="300"/>
    </row>
    <row r="47" spans="1:21" s="273" customFormat="1" ht="12">
      <c r="A47" s="252"/>
      <c r="B47" s="222"/>
      <c r="C47" s="223" t="s">
        <v>313</v>
      </c>
      <c r="D47" s="590">
        <f>D20/Revenues!D20</f>
        <v>0.2640723721998851</v>
      </c>
      <c r="E47" s="610">
        <f>E20/Revenues!E20</f>
        <v>0.26232318902700386</v>
      </c>
      <c r="F47" s="645">
        <f>F20/Revenues!F20</f>
        <v>0.2629328772979906</v>
      </c>
      <c r="G47" s="645">
        <f>G20/Revenues!G20</f>
        <v>0.2670157068062827</v>
      </c>
      <c r="H47" s="1033"/>
      <c r="I47" s="964"/>
      <c r="J47" s="610"/>
      <c r="K47" s="1135"/>
      <c r="L47" s="1139">
        <f>L20/Revenues!L20</f>
        <v>0.2323980942297512</v>
      </c>
      <c r="M47" s="1135"/>
      <c r="N47" s="1139">
        <f>N20/Revenues!N20</f>
        <v>0.24776500638569604</v>
      </c>
      <c r="O47" s="609">
        <f>O20/Revenues!O20</f>
        <v>0.22731116121758738</v>
      </c>
      <c r="P47" s="610">
        <f>P20/Revenues!P20</f>
        <v>0.24716157205240175</v>
      </c>
      <c r="Q47" s="645">
        <f>Q20/Revenues!Q20</f>
        <v>0.23568742164646886</v>
      </c>
      <c r="R47" s="645">
        <f>R20/Revenues!R20</f>
        <v>0.20016576875259012</v>
      </c>
      <c r="S47" s="219"/>
      <c r="T47" s="252"/>
      <c r="U47" s="283"/>
    </row>
    <row r="48" spans="1:21" ht="12">
      <c r="A48" s="249"/>
      <c r="B48" s="262"/>
      <c r="C48" s="262"/>
      <c r="D48" s="649"/>
      <c r="E48" s="648"/>
      <c r="F48" s="644"/>
      <c r="G48" s="644"/>
      <c r="H48" s="1032"/>
      <c r="I48" s="1029"/>
      <c r="J48" s="610"/>
      <c r="K48" s="1134"/>
      <c r="L48" s="1142"/>
      <c r="M48" s="1134"/>
      <c r="N48" s="1142"/>
      <c r="O48" s="649"/>
      <c r="P48" s="648"/>
      <c r="Q48" s="644"/>
      <c r="R48" s="644"/>
      <c r="S48" s="281"/>
      <c r="T48" s="249"/>
      <c r="U48" s="300"/>
    </row>
    <row r="49" spans="1:21" s="273" customFormat="1" ht="12">
      <c r="A49" s="252"/>
      <c r="B49" s="222"/>
      <c r="C49" s="222" t="s">
        <v>54</v>
      </c>
      <c r="D49" s="590">
        <f>D22/Revenues!D22</f>
        <v>-0.5606060606060606</v>
      </c>
      <c r="E49" s="652">
        <f>E22/Revenues!E22</f>
        <v>-0.75</v>
      </c>
      <c r="F49" s="647">
        <f>F22/Revenues!F22</f>
        <v>-0.3333333333333333</v>
      </c>
      <c r="G49" s="647">
        <f>G22/Revenues!G22</f>
        <v>-0.6538461538461539</v>
      </c>
      <c r="H49" s="1033"/>
      <c r="I49" s="963"/>
      <c r="J49" s="591"/>
      <c r="K49" s="1135"/>
      <c r="L49" s="1140">
        <f>L22/Revenues!L22</f>
        <v>-0.43356643356643354</v>
      </c>
      <c r="M49" s="1135"/>
      <c r="N49" s="1140">
        <f>N22/Revenues!N22</f>
        <v>-0.7878787878787878</v>
      </c>
      <c r="O49" s="590">
        <f>O22/Revenues!O22</f>
        <v>-0.32727272727272727</v>
      </c>
      <c r="P49" s="591">
        <f>P22/Revenues!P22</f>
        <v>-0.35294117647058826</v>
      </c>
      <c r="Q49" s="647">
        <f>Q22/Revenues!Q22</f>
        <v>-0.2777777777777778</v>
      </c>
      <c r="R49" s="647">
        <f>R22/Revenues!R22</f>
        <v>-0.35</v>
      </c>
      <c r="S49" s="219"/>
      <c r="T49" s="252"/>
      <c r="U49" s="283"/>
    </row>
    <row r="50" spans="1:21" ht="12">
      <c r="A50" s="249"/>
      <c r="B50" s="262"/>
      <c r="C50" s="262"/>
      <c r="D50" s="649"/>
      <c r="E50" s="648"/>
      <c r="F50" s="644"/>
      <c r="G50" s="644"/>
      <c r="H50" s="1032"/>
      <c r="I50" s="1029"/>
      <c r="J50" s="585"/>
      <c r="K50" s="1134"/>
      <c r="L50" s="1142"/>
      <c r="M50" s="1134"/>
      <c r="N50" s="1142"/>
      <c r="O50" s="649"/>
      <c r="P50" s="648"/>
      <c r="Q50" s="644"/>
      <c r="R50" s="644"/>
      <c r="S50" s="281"/>
      <c r="T50" s="249"/>
      <c r="U50" s="300"/>
    </row>
    <row r="51" spans="1:21" s="273" customFormat="1" ht="12">
      <c r="A51" s="252"/>
      <c r="B51" s="222"/>
      <c r="C51" s="222" t="s">
        <v>74</v>
      </c>
      <c r="D51" s="590">
        <f>D24/Revenues!D26</f>
        <v>0.2476770906184434</v>
      </c>
      <c r="E51" s="652">
        <f>E24/Revenues!E26</f>
        <v>0.2507400828892836</v>
      </c>
      <c r="F51" s="647">
        <f>F24/Revenues!F26</f>
        <v>0.25014907573047107</v>
      </c>
      <c r="G51" s="647">
        <f>G24/Revenues!G26</f>
        <v>0.2419896246566982</v>
      </c>
      <c r="H51" s="1033"/>
      <c r="I51" s="963"/>
      <c r="J51" s="591"/>
      <c r="K51" s="1135"/>
      <c r="L51" s="1140">
        <f>L24/Revenues!L26</f>
        <v>0.2109704641350211</v>
      </c>
      <c r="M51" s="1135"/>
      <c r="N51" s="1140">
        <f>N24/Revenues!N26</f>
        <v>0.21477306437258972</v>
      </c>
      <c r="O51" s="590">
        <f>O24/Revenues!O26</f>
        <v>0.2097060564213849</v>
      </c>
      <c r="P51" s="591">
        <f>P24/Revenues!P26</f>
        <v>0.225758030621435</v>
      </c>
      <c r="Q51" s="647">
        <f>Q24/Revenues!Q26</f>
        <v>0.21753151568454998</v>
      </c>
      <c r="R51" s="647">
        <f>R24/Revenues!R26</f>
        <v>0.18610129564193167</v>
      </c>
      <c r="S51" s="219"/>
      <c r="T51" s="252"/>
      <c r="U51" s="283"/>
    </row>
    <row r="52" spans="1:21" ht="12">
      <c r="A52" s="252"/>
      <c r="B52" s="222"/>
      <c r="C52" s="222"/>
      <c r="D52" s="221"/>
      <c r="E52" s="220"/>
      <c r="F52" s="222"/>
      <c r="G52" s="222"/>
      <c r="H52" s="221"/>
      <c r="I52" s="247"/>
      <c r="J52" s="285"/>
      <c r="K52" s="222"/>
      <c r="L52" s="222"/>
      <c r="M52" s="222"/>
      <c r="N52" s="222"/>
      <c r="O52" s="221"/>
      <c r="P52" s="220"/>
      <c r="Q52" s="222"/>
      <c r="R52" s="222"/>
      <c r="S52" s="222"/>
      <c r="T52" s="252"/>
      <c r="U52" s="300"/>
    </row>
    <row r="53" spans="1:21" ht="9" customHeight="1">
      <c r="A53" s="249"/>
      <c r="B53" s="249"/>
      <c r="C53" s="249"/>
      <c r="D53" s="249"/>
      <c r="E53" s="249"/>
      <c r="F53" s="249"/>
      <c r="G53" s="249"/>
      <c r="H53" s="249"/>
      <c r="I53" s="250"/>
      <c r="J53" s="250"/>
      <c r="K53" s="249"/>
      <c r="L53" s="249"/>
      <c r="M53" s="249"/>
      <c r="N53" s="249"/>
      <c r="O53" s="249"/>
      <c r="P53" s="249"/>
      <c r="Q53" s="249"/>
      <c r="R53" s="249"/>
      <c r="S53" s="249"/>
      <c r="T53" s="249"/>
      <c r="U53" s="300"/>
    </row>
    <row r="54" spans="1:21" ht="14.25">
      <c r="A54" s="286"/>
      <c r="B54" s="287"/>
      <c r="C54" s="286"/>
      <c r="D54" s="288"/>
      <c r="E54" s="286"/>
      <c r="F54" s="286"/>
      <c r="G54" s="286"/>
      <c r="H54" s="288"/>
      <c r="I54" s="299"/>
      <c r="J54" s="289"/>
      <c r="K54" s="286"/>
      <c r="L54" s="288"/>
      <c r="M54" s="286"/>
      <c r="N54" s="288"/>
      <c r="O54" s="288"/>
      <c r="P54" s="286"/>
      <c r="Q54" s="286"/>
      <c r="R54" s="286"/>
      <c r="S54" s="288"/>
      <c r="T54" s="288"/>
      <c r="U54" s="300"/>
    </row>
    <row r="55" spans="1:21" ht="9" customHeight="1">
      <c r="A55" s="249"/>
      <c r="B55" s="249"/>
      <c r="C55" s="249"/>
      <c r="D55" s="249"/>
      <c r="E55" s="249"/>
      <c r="F55" s="249"/>
      <c r="G55" s="249"/>
      <c r="H55" s="249"/>
      <c r="I55" s="250"/>
      <c r="J55" s="250"/>
      <c r="K55" s="249"/>
      <c r="L55" s="249"/>
      <c r="M55" s="249"/>
      <c r="N55" s="249"/>
      <c r="O55" s="249"/>
      <c r="P55" s="249"/>
      <c r="Q55" s="249"/>
      <c r="R55" s="249"/>
      <c r="S55" s="249"/>
      <c r="T55" s="249"/>
      <c r="U55" s="300"/>
    </row>
    <row r="56" spans="1:21" ht="12">
      <c r="A56" s="252"/>
      <c r="B56" s="257"/>
      <c r="C56" s="254" t="s">
        <v>66</v>
      </c>
      <c r="D56" s="255" t="s">
        <v>489</v>
      </c>
      <c r="E56" s="256" t="s">
        <v>490</v>
      </c>
      <c r="F56" s="257" t="s">
        <v>474</v>
      </c>
      <c r="G56" s="257" t="s">
        <v>360</v>
      </c>
      <c r="H56" s="961"/>
      <c r="I56" s="259" t="s">
        <v>475</v>
      </c>
      <c r="J56" s="260" t="s">
        <v>475</v>
      </c>
      <c r="K56" s="258"/>
      <c r="L56" s="257">
        <v>2009</v>
      </c>
      <c r="M56" s="258"/>
      <c r="N56" s="257" t="s">
        <v>343</v>
      </c>
      <c r="O56" s="255" t="s">
        <v>492</v>
      </c>
      <c r="P56" s="256" t="s">
        <v>332</v>
      </c>
      <c r="Q56" s="257" t="s">
        <v>327</v>
      </c>
      <c r="R56" s="257" t="s">
        <v>137</v>
      </c>
      <c r="S56" s="540"/>
      <c r="T56" s="252"/>
      <c r="U56" s="300"/>
    </row>
    <row r="57" spans="1:21" ht="12">
      <c r="A57" s="249"/>
      <c r="B57" s="262"/>
      <c r="C57" s="292" t="s">
        <v>75</v>
      </c>
      <c r="D57" s="255"/>
      <c r="E57" s="256"/>
      <c r="F57" s="262"/>
      <c r="G57" s="262"/>
      <c r="H57" s="267"/>
      <c r="I57" s="259" t="s">
        <v>476</v>
      </c>
      <c r="J57" s="263" t="s">
        <v>491</v>
      </c>
      <c r="K57" s="237"/>
      <c r="L57" s="257"/>
      <c r="M57" s="237"/>
      <c r="N57" s="257"/>
      <c r="O57" s="255"/>
      <c r="P57" s="256"/>
      <c r="Q57" s="262"/>
      <c r="R57" s="262"/>
      <c r="S57" s="262"/>
      <c r="T57" s="249"/>
      <c r="U57" s="300"/>
    </row>
    <row r="58" spans="1:21" ht="12">
      <c r="A58" s="249"/>
      <c r="B58" s="262"/>
      <c r="C58" s="262"/>
      <c r="D58" s="556"/>
      <c r="E58" s="225"/>
      <c r="F58" s="265"/>
      <c r="G58" s="265"/>
      <c r="H58" s="993"/>
      <c r="I58" s="332"/>
      <c r="J58" s="333"/>
      <c r="K58" s="557"/>
      <c r="L58" s="265"/>
      <c r="M58" s="557"/>
      <c r="N58" s="265"/>
      <c r="O58" s="556"/>
      <c r="P58" s="225"/>
      <c r="Q58" s="265"/>
      <c r="R58" s="265"/>
      <c r="S58" s="557"/>
      <c r="T58" s="249"/>
      <c r="U58" s="300"/>
    </row>
    <row r="59" spans="1:21" ht="12">
      <c r="A59" s="249"/>
      <c r="B59" s="262"/>
      <c r="C59" s="272" t="s">
        <v>47</v>
      </c>
      <c r="D59" s="641">
        <f>E59+F59+G59</f>
        <v>1052</v>
      </c>
      <c r="E59" s="595">
        <f>E5+Expenses!E34+Expenses!E62</f>
        <v>386</v>
      </c>
      <c r="F59" s="582">
        <f>F5+Expenses!F34+Expenses!F62</f>
        <v>345</v>
      </c>
      <c r="G59" s="582">
        <f>G5+Expenses!G34+Expenses!G62</f>
        <v>321</v>
      </c>
      <c r="H59" s="969"/>
      <c r="I59" s="962">
        <f>D59/O59-1</f>
        <v>0.04990019960079839</v>
      </c>
      <c r="J59" s="585">
        <f>E59/P59-1</f>
        <v>0.11239193083573484</v>
      </c>
      <c r="K59" s="974"/>
      <c r="L59" s="1111">
        <f>N59+O59</f>
        <v>1333</v>
      </c>
      <c r="M59" s="974"/>
      <c r="N59" s="1111">
        <f>N5+Expenses!N34+Expenses!N62</f>
        <v>331</v>
      </c>
      <c r="O59" s="641">
        <f>P59+Q59+R59</f>
        <v>1002</v>
      </c>
      <c r="P59" s="595">
        <f>P5+Expenses!P34+Expenses!P62</f>
        <v>347</v>
      </c>
      <c r="Q59" s="582">
        <f>Q5+Expenses!Q34+Expenses!Q62</f>
        <v>333</v>
      </c>
      <c r="R59" s="582">
        <f>R5+Expenses!R34+Expenses!R62</f>
        <v>322</v>
      </c>
      <c r="S59" s="281"/>
      <c r="T59" s="249"/>
      <c r="U59" s="300"/>
    </row>
    <row r="60" spans="1:21" ht="12">
      <c r="A60" s="249"/>
      <c r="B60" s="262"/>
      <c r="C60" s="272" t="s">
        <v>48</v>
      </c>
      <c r="D60" s="641">
        <f aca="true" t="shared" si="5" ref="D60:D78">E60+F60+G60</f>
        <v>216</v>
      </c>
      <c r="E60" s="595">
        <f>E6+Expenses!E35+Expenses!E63</f>
        <v>68</v>
      </c>
      <c r="F60" s="582">
        <f>F6+Expenses!F35+Expenses!F63</f>
        <v>81</v>
      </c>
      <c r="G60" s="582">
        <f>G6+Expenses!G35+Expenses!G63</f>
        <v>67</v>
      </c>
      <c r="H60" s="969"/>
      <c r="I60" s="962">
        <f aca="true" t="shared" si="6" ref="I60:I78">D60/O60-1</f>
        <v>0.10769230769230775</v>
      </c>
      <c r="J60" s="585">
        <f aca="true" t="shared" si="7" ref="J60:J78">E60/P60-1</f>
        <v>0.04615384615384621</v>
      </c>
      <c r="K60" s="974"/>
      <c r="L60" s="1111">
        <f aca="true" t="shared" si="8" ref="L60:L78">N60+O60</f>
        <v>259</v>
      </c>
      <c r="M60" s="974"/>
      <c r="N60" s="1111">
        <f>N6+Expenses!N35+Expenses!N63</f>
        <v>64</v>
      </c>
      <c r="O60" s="641">
        <f aca="true" t="shared" si="9" ref="O60:O78">P60+Q60+R60</f>
        <v>195</v>
      </c>
      <c r="P60" s="595">
        <f>P6+Expenses!P35+Expenses!P63</f>
        <v>65</v>
      </c>
      <c r="Q60" s="582">
        <f>Q6+Expenses!Q35+Expenses!Q63</f>
        <v>68</v>
      </c>
      <c r="R60" s="582">
        <f>R6+Expenses!R35+Expenses!R63</f>
        <v>62</v>
      </c>
      <c r="S60" s="281"/>
      <c r="T60" s="249"/>
      <c r="U60" s="300"/>
    </row>
    <row r="61" spans="1:21" ht="12">
      <c r="A61" s="249"/>
      <c r="B61" s="262"/>
      <c r="C61" s="272" t="s">
        <v>65</v>
      </c>
      <c r="D61" s="641">
        <f t="shared" si="5"/>
        <v>-10</v>
      </c>
      <c r="E61" s="595">
        <f>E7+Expenses!E36+Expenses!E64</f>
        <v>-2</v>
      </c>
      <c r="F61" s="582">
        <f>F7+Expenses!F36+Expenses!F64</f>
        <v>-4</v>
      </c>
      <c r="G61" s="582">
        <f>G7+Expenses!G36+Expenses!G64</f>
        <v>-4</v>
      </c>
      <c r="H61" s="969"/>
      <c r="I61" s="962">
        <f t="shared" si="6"/>
        <v>-0.6774193548387097</v>
      </c>
      <c r="J61" s="585">
        <f t="shared" si="7"/>
        <v>-0.6</v>
      </c>
      <c r="K61" s="974"/>
      <c r="L61" s="1111">
        <f t="shared" si="8"/>
        <v>-39</v>
      </c>
      <c r="M61" s="974"/>
      <c r="N61" s="1111">
        <f>N7+Expenses!N36+Expenses!N64</f>
        <v>-8</v>
      </c>
      <c r="O61" s="641">
        <f t="shared" si="9"/>
        <v>-31</v>
      </c>
      <c r="P61" s="595">
        <f>P7+Expenses!P36+Expenses!P64</f>
        <v>-5</v>
      </c>
      <c r="Q61" s="582">
        <f>Q7+Expenses!Q36+Expenses!Q64</f>
        <v>-10</v>
      </c>
      <c r="R61" s="582">
        <f>R7+Expenses!R36+Expenses!R64</f>
        <v>-16</v>
      </c>
      <c r="S61" s="281"/>
      <c r="T61" s="249"/>
      <c r="U61" s="300"/>
    </row>
    <row r="62" spans="1:21" s="273" customFormat="1" ht="12">
      <c r="A62" s="252"/>
      <c r="B62" s="222"/>
      <c r="C62" s="222" t="s">
        <v>50</v>
      </c>
      <c r="D62" s="642">
        <f t="shared" si="5"/>
        <v>1258</v>
      </c>
      <c r="E62" s="597">
        <f>E59+E60+E61</f>
        <v>452</v>
      </c>
      <c r="F62" s="588">
        <f>F59+F60+F61</f>
        <v>422</v>
      </c>
      <c r="G62" s="588">
        <f>G59+G60+G61</f>
        <v>384</v>
      </c>
      <c r="H62" s="970"/>
      <c r="I62" s="963">
        <f t="shared" si="6"/>
        <v>0.07890222984562612</v>
      </c>
      <c r="J62" s="591">
        <f t="shared" si="7"/>
        <v>0.11056511056511065</v>
      </c>
      <c r="K62" s="975"/>
      <c r="L62" s="1131">
        <f t="shared" si="8"/>
        <v>1553</v>
      </c>
      <c r="M62" s="975"/>
      <c r="N62" s="1131">
        <f>N59+N60+N61</f>
        <v>387</v>
      </c>
      <c r="O62" s="642">
        <f t="shared" si="9"/>
        <v>1166</v>
      </c>
      <c r="P62" s="597">
        <f>P59+P60+P61</f>
        <v>407</v>
      </c>
      <c r="Q62" s="588">
        <f>Q59+Q60+Q61</f>
        <v>391</v>
      </c>
      <c r="R62" s="588">
        <f>R59+R60+R61</f>
        <v>368</v>
      </c>
      <c r="S62" s="219"/>
      <c r="T62" s="252"/>
      <c r="U62" s="283"/>
    </row>
    <row r="63" spans="1:21" ht="12">
      <c r="A63" s="249"/>
      <c r="B63" s="262"/>
      <c r="C63" s="262"/>
      <c r="D63" s="641"/>
      <c r="E63" s="595"/>
      <c r="F63" s="588"/>
      <c r="G63" s="588"/>
      <c r="H63" s="1030"/>
      <c r="I63" s="962"/>
      <c r="J63" s="585"/>
      <c r="K63" s="1132"/>
      <c r="L63" s="1111"/>
      <c r="M63" s="1132"/>
      <c r="N63" s="1131"/>
      <c r="O63" s="641"/>
      <c r="P63" s="637"/>
      <c r="Q63" s="588"/>
      <c r="R63" s="588"/>
      <c r="S63" s="558"/>
      <c r="T63" s="249"/>
      <c r="U63" s="300"/>
    </row>
    <row r="64" spans="1:21" ht="12">
      <c r="A64" s="249"/>
      <c r="B64" s="262"/>
      <c r="C64" s="272" t="s">
        <v>51</v>
      </c>
      <c r="D64" s="641">
        <f t="shared" si="5"/>
        <v>828</v>
      </c>
      <c r="E64" s="595">
        <f>E10+Expenses!E39+Expenses!E67</f>
        <v>278</v>
      </c>
      <c r="F64" s="582">
        <f>F10+Expenses!F39+Expenses!F67</f>
        <v>289</v>
      </c>
      <c r="G64" s="582">
        <f>G10+Expenses!G39+Expenses!G67</f>
        <v>261</v>
      </c>
      <c r="H64" s="969"/>
      <c r="I64" s="962">
        <f t="shared" si="6"/>
        <v>0.049429657794676896</v>
      </c>
      <c r="J64" s="585">
        <f t="shared" si="7"/>
        <v>0.049056603773584895</v>
      </c>
      <c r="K64" s="974"/>
      <c r="L64" s="1111">
        <f t="shared" si="8"/>
        <v>1030</v>
      </c>
      <c r="M64" s="974"/>
      <c r="N64" s="1111">
        <f>N10+Expenses!N39+Expenses!N67</f>
        <v>241</v>
      </c>
      <c r="O64" s="641">
        <f t="shared" si="9"/>
        <v>789</v>
      </c>
      <c r="P64" s="595">
        <f>P10+Expenses!P39+Expenses!P67</f>
        <v>265</v>
      </c>
      <c r="Q64" s="582">
        <f>Q10+Expenses!Q39+Expenses!Q67</f>
        <v>280</v>
      </c>
      <c r="R64" s="582">
        <f>R10+Expenses!R39+Expenses!R67</f>
        <v>244</v>
      </c>
      <c r="S64" s="281"/>
      <c r="T64" s="249"/>
      <c r="U64" s="300"/>
    </row>
    <row r="65" spans="1:21" ht="12">
      <c r="A65" s="249"/>
      <c r="B65" s="262"/>
      <c r="C65" s="272" t="s">
        <v>52</v>
      </c>
      <c r="D65" s="641">
        <f t="shared" si="5"/>
        <v>609</v>
      </c>
      <c r="E65" s="595">
        <f>E11+Expenses!E40+Expenses!E68</f>
        <v>189</v>
      </c>
      <c r="F65" s="582">
        <f>F11+Expenses!F40+Expenses!F68</f>
        <v>197</v>
      </c>
      <c r="G65" s="582">
        <f>G11+Expenses!G40+Expenses!G68</f>
        <v>223</v>
      </c>
      <c r="H65" s="969"/>
      <c r="I65" s="962">
        <f t="shared" si="6"/>
        <v>0.016694490818029983</v>
      </c>
      <c r="J65" s="585">
        <f t="shared" si="7"/>
        <v>-0.015625</v>
      </c>
      <c r="K65" s="974"/>
      <c r="L65" s="1111">
        <f t="shared" si="8"/>
        <v>794</v>
      </c>
      <c r="M65" s="974"/>
      <c r="N65" s="1111">
        <f>N11+Expenses!N40+Expenses!N68</f>
        <v>195</v>
      </c>
      <c r="O65" s="641">
        <f t="shared" si="9"/>
        <v>599</v>
      </c>
      <c r="P65" s="595">
        <f>P11+Expenses!P40+Expenses!P68</f>
        <v>192</v>
      </c>
      <c r="Q65" s="582">
        <f>Q11+Expenses!Q40+Expenses!Q68</f>
        <v>211</v>
      </c>
      <c r="R65" s="582">
        <f>R11+Expenses!R40+Expenses!R68</f>
        <v>196</v>
      </c>
      <c r="S65" s="281"/>
      <c r="T65" s="249"/>
      <c r="U65" s="300"/>
    </row>
    <row r="66" spans="1:21" ht="12">
      <c r="A66" s="249"/>
      <c r="B66" s="262"/>
      <c r="C66" s="272" t="s">
        <v>586</v>
      </c>
      <c r="D66" s="641">
        <f t="shared" si="5"/>
        <v>1299</v>
      </c>
      <c r="E66" s="595">
        <f>E12+Expenses!E41+Expenses!E69</f>
        <v>448</v>
      </c>
      <c r="F66" s="582">
        <f>F12+Expenses!F41+Expenses!F69</f>
        <v>424</v>
      </c>
      <c r="G66" s="582">
        <f>G12+Expenses!G41+Expenses!G69</f>
        <v>427</v>
      </c>
      <c r="H66" s="969"/>
      <c r="I66" s="962">
        <f t="shared" si="6"/>
        <v>-0.008396946564885543</v>
      </c>
      <c r="J66" s="585">
        <f t="shared" si="7"/>
        <v>0.03944315545243615</v>
      </c>
      <c r="K66" s="974"/>
      <c r="L66" s="1111">
        <f t="shared" si="8"/>
        <v>1742</v>
      </c>
      <c r="M66" s="974"/>
      <c r="N66" s="1111">
        <f>N12+Expenses!N41+Expenses!N69</f>
        <v>432</v>
      </c>
      <c r="O66" s="641">
        <f t="shared" si="9"/>
        <v>1310</v>
      </c>
      <c r="P66" s="595">
        <f>P12+Expenses!P41+Expenses!P69</f>
        <v>431</v>
      </c>
      <c r="Q66" s="582">
        <f>Q12+Expenses!Q41+Expenses!Q69</f>
        <v>434</v>
      </c>
      <c r="R66" s="582">
        <f>R12+Expenses!R41+Expenses!R69</f>
        <v>445</v>
      </c>
      <c r="S66" s="281"/>
      <c r="T66" s="249"/>
      <c r="U66" s="300"/>
    </row>
    <row r="67" spans="1:21" ht="12">
      <c r="A67" s="249"/>
      <c r="B67" s="262"/>
      <c r="C67" s="272" t="s">
        <v>445</v>
      </c>
      <c r="D67" s="641">
        <f t="shared" si="5"/>
        <v>26</v>
      </c>
      <c r="E67" s="595">
        <f>E13+Expenses!E42+Expenses!E70</f>
        <v>11</v>
      </c>
      <c r="F67" s="582">
        <f>F13+Expenses!F42+Expenses!F70</f>
        <v>9</v>
      </c>
      <c r="G67" s="582">
        <f>G13+Expenses!G42+Expenses!G70</f>
        <v>6</v>
      </c>
      <c r="H67" s="969"/>
      <c r="I67" s="962" t="s">
        <v>603</v>
      </c>
      <c r="J67" s="585">
        <f t="shared" si="7"/>
        <v>0.5714285714285714</v>
      </c>
      <c r="K67" s="974"/>
      <c r="L67" s="1111">
        <f t="shared" si="8"/>
        <v>10</v>
      </c>
      <c r="M67" s="974"/>
      <c r="N67" s="1111">
        <f>N13+Expenses!N42+Expenses!N70</f>
        <v>8</v>
      </c>
      <c r="O67" s="641">
        <f t="shared" si="9"/>
        <v>2</v>
      </c>
      <c r="P67" s="595">
        <f>P13+Expenses!P42+Expenses!P70</f>
        <v>7</v>
      </c>
      <c r="Q67" s="582">
        <f>Q13+Expenses!Q42+Expenses!Q70</f>
        <v>-3</v>
      </c>
      <c r="R67" s="582">
        <f>R13+Expenses!R42+Expenses!R70</f>
        <v>-2</v>
      </c>
      <c r="S67" s="281"/>
      <c r="T67" s="249"/>
      <c r="U67" s="300"/>
    </row>
    <row r="68" spans="1:21" s="273" customFormat="1" ht="12">
      <c r="A68" s="252"/>
      <c r="B68" s="222"/>
      <c r="C68" s="223" t="s">
        <v>449</v>
      </c>
      <c r="D68" s="642">
        <f t="shared" si="5"/>
        <v>2762</v>
      </c>
      <c r="E68" s="597">
        <f>E64+E65+E66+E67</f>
        <v>926</v>
      </c>
      <c r="F68" s="588">
        <f>F64+F65+F66+F67</f>
        <v>919</v>
      </c>
      <c r="G68" s="588">
        <f>G64+G65+G66+G67</f>
        <v>917</v>
      </c>
      <c r="H68" s="970"/>
      <c r="I68" s="963">
        <f t="shared" si="6"/>
        <v>0.022962962962963074</v>
      </c>
      <c r="J68" s="591">
        <f t="shared" si="7"/>
        <v>0.034636871508379796</v>
      </c>
      <c r="K68" s="975"/>
      <c r="L68" s="1131">
        <f t="shared" si="8"/>
        <v>3576</v>
      </c>
      <c r="M68" s="975"/>
      <c r="N68" s="1131">
        <f>N64+N65+N66+N67</f>
        <v>876</v>
      </c>
      <c r="O68" s="642">
        <f t="shared" si="9"/>
        <v>2700</v>
      </c>
      <c r="P68" s="597">
        <f>P64+P65+P66+P67</f>
        <v>895</v>
      </c>
      <c r="Q68" s="588">
        <f>Q64+Q65+Q66+Q67</f>
        <v>922</v>
      </c>
      <c r="R68" s="588">
        <f>R64+R65+R66+R67</f>
        <v>883</v>
      </c>
      <c r="S68" s="219"/>
      <c r="T68" s="252"/>
      <c r="U68" s="283"/>
    </row>
    <row r="69" spans="1:21" ht="12">
      <c r="A69" s="249"/>
      <c r="B69" s="262"/>
      <c r="C69" s="272"/>
      <c r="D69" s="641"/>
      <c r="E69" s="595"/>
      <c r="F69" s="582"/>
      <c r="G69" s="582"/>
      <c r="H69" s="969"/>
      <c r="I69" s="962"/>
      <c r="J69" s="585"/>
      <c r="K69" s="974"/>
      <c r="L69" s="1111"/>
      <c r="M69" s="974"/>
      <c r="N69" s="1111"/>
      <c r="O69" s="641"/>
      <c r="P69" s="595"/>
      <c r="Q69" s="582"/>
      <c r="R69" s="582"/>
      <c r="S69" s="281"/>
      <c r="T69" s="249"/>
      <c r="U69" s="300"/>
    </row>
    <row r="70" spans="1:21" ht="12">
      <c r="A70" s="249"/>
      <c r="B70" s="262"/>
      <c r="C70" s="272" t="s">
        <v>361</v>
      </c>
      <c r="D70" s="641">
        <f t="shared" si="5"/>
        <v>25</v>
      </c>
      <c r="E70" s="595">
        <f>E16+Expenses!E45+Expenses!E73</f>
        <v>8</v>
      </c>
      <c r="F70" s="582">
        <f>F16+Expenses!F45+Expenses!F73</f>
        <v>9</v>
      </c>
      <c r="G70" s="582">
        <f>G16+Expenses!G45+Expenses!G73</f>
        <v>8</v>
      </c>
      <c r="H70" s="969"/>
      <c r="I70" s="962">
        <f t="shared" si="6"/>
        <v>0.6666666666666667</v>
      </c>
      <c r="J70" s="585" t="s">
        <v>594</v>
      </c>
      <c r="K70" s="974"/>
      <c r="L70" s="1111">
        <f t="shared" si="8"/>
        <v>22</v>
      </c>
      <c r="M70" s="974"/>
      <c r="N70" s="1111">
        <f>N16+Expenses!N45+Expenses!N73</f>
        <v>7</v>
      </c>
      <c r="O70" s="641">
        <f t="shared" si="9"/>
        <v>15</v>
      </c>
      <c r="P70" s="595">
        <f>P16+Expenses!P45+Expenses!P73</f>
        <v>2</v>
      </c>
      <c r="Q70" s="582">
        <f>Q16+Expenses!Q45+Expenses!Q73</f>
        <v>6</v>
      </c>
      <c r="R70" s="582">
        <f>R16+Expenses!R45+Expenses!R73</f>
        <v>7</v>
      </c>
      <c r="S70" s="553"/>
      <c r="T70" s="249"/>
      <c r="U70" s="300"/>
    </row>
    <row r="71" spans="1:21" ht="12">
      <c r="A71" s="249"/>
      <c r="B71" s="262"/>
      <c r="C71" s="272" t="s">
        <v>362</v>
      </c>
      <c r="D71" s="641">
        <f t="shared" si="5"/>
        <v>103</v>
      </c>
      <c r="E71" s="595">
        <f>E17+Expenses!E46+Expenses!E74</f>
        <v>34</v>
      </c>
      <c r="F71" s="638">
        <f>F17+Expenses!F46+Expenses!F74</f>
        <v>40</v>
      </c>
      <c r="G71" s="638">
        <f>G17+Expenses!G46+Expenses!G74</f>
        <v>29</v>
      </c>
      <c r="H71" s="969"/>
      <c r="I71" s="962" t="s">
        <v>594</v>
      </c>
      <c r="J71" s="585">
        <f t="shared" si="7"/>
        <v>0.09677419354838701</v>
      </c>
      <c r="K71" s="974"/>
      <c r="L71" s="1111">
        <f t="shared" si="8"/>
        <v>62</v>
      </c>
      <c r="M71" s="974"/>
      <c r="N71" s="1279">
        <f>N17+Expenses!N46+Expenses!N74</f>
        <v>37</v>
      </c>
      <c r="O71" s="641">
        <f t="shared" si="9"/>
        <v>25</v>
      </c>
      <c r="P71" s="595">
        <f>P17+Expenses!P46+Expenses!P74</f>
        <v>31</v>
      </c>
      <c r="Q71" s="638">
        <f>Q17+Expenses!Q46+Expenses!Q74</f>
        <v>9</v>
      </c>
      <c r="R71" s="638">
        <f>R17+Expenses!R46+Expenses!R74</f>
        <v>-15</v>
      </c>
      <c r="S71" s="553"/>
      <c r="T71" s="249"/>
      <c r="U71" s="300"/>
    </row>
    <row r="72" spans="1:21" ht="12">
      <c r="A72" s="249"/>
      <c r="B72" s="262"/>
      <c r="C72" s="272" t="s">
        <v>446</v>
      </c>
      <c r="D72" s="641">
        <f t="shared" si="5"/>
        <v>-1</v>
      </c>
      <c r="E72" s="595">
        <f>E18+Expenses!E47+Expenses!E75</f>
        <v>-3</v>
      </c>
      <c r="F72" s="582">
        <f>F18+Expenses!F47+Expenses!F75</f>
        <v>2</v>
      </c>
      <c r="G72" s="582">
        <f>G18+Expenses!G47+Expenses!G75</f>
        <v>0</v>
      </c>
      <c r="H72" s="969"/>
      <c r="I72" s="962" t="s">
        <v>595</v>
      </c>
      <c r="J72" s="585" t="s">
        <v>595</v>
      </c>
      <c r="K72" s="974"/>
      <c r="L72" s="1111">
        <f t="shared" si="8"/>
        <v>27</v>
      </c>
      <c r="M72" s="974"/>
      <c r="N72" s="1111">
        <f>N18+Expenses!N47+Expenses!N75</f>
        <v>19</v>
      </c>
      <c r="O72" s="641">
        <f t="shared" si="9"/>
        <v>8</v>
      </c>
      <c r="P72" s="595">
        <f>P18+Expenses!P47+Expenses!P75</f>
        <v>5</v>
      </c>
      <c r="Q72" s="582">
        <f>Q18+Expenses!Q47+Expenses!Q75</f>
        <v>0</v>
      </c>
      <c r="R72" s="582">
        <f>R18+Expenses!R47+Expenses!R75</f>
        <v>3</v>
      </c>
      <c r="S72" s="553"/>
      <c r="T72" s="249"/>
      <c r="U72" s="300"/>
    </row>
    <row r="73" spans="1:21" s="309" customFormat="1" ht="12">
      <c r="A73" s="304"/>
      <c r="B73" s="551"/>
      <c r="C73" s="407" t="s">
        <v>363</v>
      </c>
      <c r="D73" s="1339">
        <f t="shared" si="5"/>
        <v>-1</v>
      </c>
      <c r="E73" s="639">
        <f>E19+Expenses!E48+Expenses!E76</f>
        <v>-3</v>
      </c>
      <c r="F73" s="612">
        <f>F19+Expenses!F48+Expenses!F76</f>
        <v>2</v>
      </c>
      <c r="G73" s="612">
        <f>G19+Expenses!G48+Expenses!G76</f>
        <v>0</v>
      </c>
      <c r="H73" s="1031"/>
      <c r="I73" s="966" t="s">
        <v>595</v>
      </c>
      <c r="J73" s="614" t="s">
        <v>595</v>
      </c>
      <c r="K73" s="1133"/>
      <c r="L73" s="1112">
        <f t="shared" si="8"/>
        <v>27</v>
      </c>
      <c r="M73" s="1133"/>
      <c r="N73" s="1112">
        <f>N19+Expenses!N48+Expenses!N76</f>
        <v>19</v>
      </c>
      <c r="O73" s="1339">
        <f t="shared" si="9"/>
        <v>8</v>
      </c>
      <c r="P73" s="639">
        <f>P19+Expenses!P48+Expenses!P76</f>
        <v>4</v>
      </c>
      <c r="Q73" s="612">
        <f>Q19+Expenses!Q48+Expenses!Q76</f>
        <v>1</v>
      </c>
      <c r="R73" s="612">
        <f>R19+Expenses!R48+Expenses!R76</f>
        <v>3</v>
      </c>
      <c r="S73" s="553"/>
      <c r="T73" s="304"/>
      <c r="U73" s="308"/>
    </row>
    <row r="74" spans="1:21" s="273" customFormat="1" ht="12">
      <c r="A74" s="252"/>
      <c r="B74" s="222"/>
      <c r="C74" s="223" t="s">
        <v>313</v>
      </c>
      <c r="D74" s="642">
        <f t="shared" si="5"/>
        <v>2889</v>
      </c>
      <c r="E74" s="597">
        <f>E68+E70+E71+E72</f>
        <v>965</v>
      </c>
      <c r="F74" s="588">
        <f>F68+F70+F71+F72</f>
        <v>970</v>
      </c>
      <c r="G74" s="588">
        <f>G68+G70+G71+G72</f>
        <v>954</v>
      </c>
      <c r="H74" s="1020"/>
      <c r="I74" s="963">
        <f t="shared" si="6"/>
        <v>0.051310043668122196</v>
      </c>
      <c r="J74" s="591">
        <f t="shared" si="7"/>
        <v>0.03429796355841375</v>
      </c>
      <c r="K74" s="1120"/>
      <c r="L74" s="1131">
        <f t="shared" si="8"/>
        <v>3687</v>
      </c>
      <c r="M74" s="1120"/>
      <c r="N74" s="1131">
        <f>N68+N70+N71+N72</f>
        <v>939</v>
      </c>
      <c r="O74" s="642">
        <f t="shared" si="9"/>
        <v>2748</v>
      </c>
      <c r="P74" s="597">
        <f>P68+P70+P71+P72</f>
        <v>933</v>
      </c>
      <c r="Q74" s="588">
        <f>Q68+Q70+Q71+Q72</f>
        <v>937</v>
      </c>
      <c r="R74" s="588">
        <f>R68+R70+R71+R72</f>
        <v>878</v>
      </c>
      <c r="S74" s="223"/>
      <c r="T74" s="252"/>
      <c r="U74" s="283"/>
    </row>
    <row r="75" spans="1:21" ht="12">
      <c r="A75" s="249"/>
      <c r="B75" s="262"/>
      <c r="C75" s="262"/>
      <c r="D75" s="641"/>
      <c r="E75" s="595"/>
      <c r="F75" s="626"/>
      <c r="G75" s="626"/>
      <c r="H75" s="1020"/>
      <c r="I75" s="962"/>
      <c r="J75" s="585"/>
      <c r="K75" s="1120"/>
      <c r="L75" s="1111"/>
      <c r="M75" s="1120"/>
      <c r="N75" s="1277"/>
      <c r="O75" s="641"/>
      <c r="P75" s="633"/>
      <c r="Q75" s="626"/>
      <c r="R75" s="626"/>
      <c r="S75" s="223"/>
      <c r="T75" s="249"/>
      <c r="U75" s="300"/>
    </row>
    <row r="76" spans="1:21" s="273" customFormat="1" ht="12">
      <c r="A76" s="252"/>
      <c r="B76" s="222"/>
      <c r="C76" s="222" t="s">
        <v>54</v>
      </c>
      <c r="D76" s="642">
        <f t="shared" si="5"/>
        <v>-30</v>
      </c>
      <c r="E76" s="597">
        <f>E22+Expenses!E51+Expenses!E79</f>
        <v>-9</v>
      </c>
      <c r="F76" s="634">
        <f>F22+Expenses!F51+Expenses!F79</f>
        <v>-6</v>
      </c>
      <c r="G76" s="634">
        <f>G22+Expenses!G51+Expenses!G79</f>
        <v>-15</v>
      </c>
      <c r="H76" s="1026"/>
      <c r="I76" s="963">
        <f t="shared" si="6"/>
        <v>0.034482758620689724</v>
      </c>
      <c r="J76" s="591">
        <f t="shared" si="7"/>
        <v>-0.18181818181818177</v>
      </c>
      <c r="K76" s="1128"/>
      <c r="L76" s="1131">
        <f t="shared" si="8"/>
        <v>-48</v>
      </c>
      <c r="M76" s="1128"/>
      <c r="N76" s="1126">
        <f>N22+Expenses!N51+Expenses!N79</f>
        <v>-19</v>
      </c>
      <c r="O76" s="642">
        <f t="shared" si="9"/>
        <v>-29</v>
      </c>
      <c r="P76" s="592">
        <f>P22+Expenses!P51+Expenses!P79</f>
        <v>-11</v>
      </c>
      <c r="Q76" s="634">
        <f>Q22+Expenses!Q51+Expenses!Q79</f>
        <v>-6</v>
      </c>
      <c r="R76" s="634">
        <f>R22+Expenses!R51+Expenses!R79</f>
        <v>-12</v>
      </c>
      <c r="S76" s="222"/>
      <c r="T76" s="252"/>
      <c r="U76" s="283"/>
    </row>
    <row r="77" spans="1:21" ht="12">
      <c r="A77" s="252"/>
      <c r="B77" s="222"/>
      <c r="C77" s="222"/>
      <c r="D77" s="641"/>
      <c r="E77" s="595"/>
      <c r="F77" s="629"/>
      <c r="G77" s="629"/>
      <c r="H77" s="1021"/>
      <c r="I77" s="962"/>
      <c r="J77" s="585"/>
      <c r="K77" s="1121"/>
      <c r="L77" s="1111"/>
      <c r="M77" s="1121"/>
      <c r="N77" s="1275"/>
      <c r="O77" s="641"/>
      <c r="P77" s="581"/>
      <c r="Q77" s="629"/>
      <c r="R77" s="629"/>
      <c r="S77" s="561"/>
      <c r="T77" s="252"/>
      <c r="U77" s="300"/>
    </row>
    <row r="78" spans="1:21" s="273" customFormat="1" ht="12">
      <c r="A78" s="252"/>
      <c r="B78" s="222"/>
      <c r="C78" s="222" t="s">
        <v>448</v>
      </c>
      <c r="D78" s="642">
        <f t="shared" si="5"/>
        <v>4117</v>
      </c>
      <c r="E78" s="635">
        <f>E62+E74+E76</f>
        <v>1408</v>
      </c>
      <c r="F78" s="636">
        <f>F62+F74+F76</f>
        <v>1386</v>
      </c>
      <c r="G78" s="636">
        <f>G62+G74+G76</f>
        <v>1323</v>
      </c>
      <c r="H78" s="1026"/>
      <c r="I78" s="963">
        <f t="shared" si="6"/>
        <v>0.059716859716859805</v>
      </c>
      <c r="J78" s="591">
        <f t="shared" si="7"/>
        <v>0.05944319036869827</v>
      </c>
      <c r="K78" s="1128"/>
      <c r="L78" s="1131">
        <f t="shared" si="8"/>
        <v>5192</v>
      </c>
      <c r="M78" s="975"/>
      <c r="N78" s="1278">
        <f>N62+N74+N76</f>
        <v>1307</v>
      </c>
      <c r="O78" s="642">
        <f t="shared" si="9"/>
        <v>3885</v>
      </c>
      <c r="P78" s="635">
        <f>P62+P74+P76</f>
        <v>1329</v>
      </c>
      <c r="Q78" s="636">
        <f>Q62+Q74+Q76</f>
        <v>1322</v>
      </c>
      <c r="R78" s="636">
        <f>R62+R74+R76</f>
        <v>1234</v>
      </c>
      <c r="S78" s="223"/>
      <c r="T78" s="252"/>
      <c r="U78" s="283"/>
    </row>
    <row r="79" spans="1:21" ht="12">
      <c r="A79" s="249"/>
      <c r="B79" s="262"/>
      <c r="C79" s="222"/>
      <c r="D79" s="562"/>
      <c r="E79" s="225"/>
      <c r="F79" s="223"/>
      <c r="G79" s="223"/>
      <c r="H79" s="994"/>
      <c r="I79" s="363"/>
      <c r="J79" s="333"/>
      <c r="K79" s="217"/>
      <c r="L79" s="223"/>
      <c r="M79" s="217"/>
      <c r="N79" s="223"/>
      <c r="O79" s="562"/>
      <c r="P79" s="225"/>
      <c r="Q79" s="223"/>
      <c r="R79" s="223"/>
      <c r="S79" s="217"/>
      <c r="T79" s="249"/>
      <c r="U79" s="300"/>
    </row>
    <row r="80" spans="1:21" ht="9" customHeight="1">
      <c r="A80" s="249"/>
      <c r="B80" s="249"/>
      <c r="C80" s="249"/>
      <c r="D80" s="249"/>
      <c r="E80" s="249"/>
      <c r="F80" s="249"/>
      <c r="G80" s="249"/>
      <c r="H80" s="249"/>
      <c r="I80" s="250"/>
      <c r="J80" s="250"/>
      <c r="K80" s="249"/>
      <c r="L80" s="249"/>
      <c r="M80" s="249"/>
      <c r="N80" s="249"/>
      <c r="O80" s="249"/>
      <c r="P80" s="249"/>
      <c r="Q80" s="249"/>
      <c r="R80" s="249"/>
      <c r="S80" s="249"/>
      <c r="T80" s="249"/>
      <c r="U80" s="300"/>
    </row>
    <row r="81" spans="1:21" ht="14.25">
      <c r="A81" s="268"/>
      <c r="B81" s="287"/>
      <c r="C81" s="268"/>
      <c r="D81" s="293"/>
      <c r="E81" s="268"/>
      <c r="F81" s="268"/>
      <c r="G81" s="268"/>
      <c r="H81" s="293"/>
      <c r="I81" s="350"/>
      <c r="J81" s="270"/>
      <c r="K81" s="268"/>
      <c r="L81" s="293"/>
      <c r="M81" s="268"/>
      <c r="N81" s="293"/>
      <c r="O81" s="293"/>
      <c r="P81" s="268"/>
      <c r="Q81" s="268"/>
      <c r="R81" s="268"/>
      <c r="S81" s="293"/>
      <c r="T81" s="293"/>
      <c r="U81" s="300"/>
    </row>
    <row r="82" spans="1:21" ht="9" customHeight="1">
      <c r="A82" s="249"/>
      <c r="B82" s="249"/>
      <c r="C82" s="249"/>
      <c r="D82" s="249"/>
      <c r="E82" s="249"/>
      <c r="F82" s="249"/>
      <c r="G82" s="249"/>
      <c r="H82" s="249"/>
      <c r="I82" s="250"/>
      <c r="J82" s="250"/>
      <c r="K82" s="249"/>
      <c r="L82" s="249"/>
      <c r="M82" s="249"/>
      <c r="N82" s="249"/>
      <c r="O82" s="249"/>
      <c r="P82" s="249"/>
      <c r="Q82" s="249"/>
      <c r="R82" s="249"/>
      <c r="S82" s="249"/>
      <c r="T82" s="249"/>
      <c r="U82" s="300"/>
    </row>
    <row r="83" spans="1:21" ht="12">
      <c r="A83" s="252"/>
      <c r="B83" s="257"/>
      <c r="C83" s="254" t="s">
        <v>66</v>
      </c>
      <c r="D83" s="255" t="s">
        <v>489</v>
      </c>
      <c r="E83" s="256" t="s">
        <v>490</v>
      </c>
      <c r="F83" s="257" t="s">
        <v>474</v>
      </c>
      <c r="G83" s="257" t="s">
        <v>360</v>
      </c>
      <c r="H83" s="961"/>
      <c r="I83" s="259"/>
      <c r="J83" s="260"/>
      <c r="K83" s="258"/>
      <c r="L83" s="257">
        <v>2009</v>
      </c>
      <c r="M83" s="258"/>
      <c r="N83" s="257" t="s">
        <v>343</v>
      </c>
      <c r="O83" s="255" t="s">
        <v>492</v>
      </c>
      <c r="P83" s="256" t="s">
        <v>332</v>
      </c>
      <c r="Q83" s="257" t="s">
        <v>327</v>
      </c>
      <c r="R83" s="257" t="s">
        <v>137</v>
      </c>
      <c r="S83" s="540"/>
      <c r="T83" s="252"/>
      <c r="U83" s="300"/>
    </row>
    <row r="84" spans="1:21" ht="12">
      <c r="A84" s="252"/>
      <c r="B84" s="257"/>
      <c r="C84" s="292" t="s">
        <v>76</v>
      </c>
      <c r="D84" s="255"/>
      <c r="E84" s="256"/>
      <c r="F84" s="262"/>
      <c r="G84" s="262"/>
      <c r="H84" s="267"/>
      <c r="I84" s="259"/>
      <c r="J84" s="263"/>
      <c r="K84" s="237"/>
      <c r="L84" s="257"/>
      <c r="M84" s="237"/>
      <c r="N84" s="257"/>
      <c r="O84" s="255"/>
      <c r="P84" s="256"/>
      <c r="Q84" s="262"/>
      <c r="R84" s="262"/>
      <c r="S84" s="262"/>
      <c r="T84" s="252"/>
      <c r="U84" s="300"/>
    </row>
    <row r="85" spans="1:21" ht="12">
      <c r="A85" s="249"/>
      <c r="B85" s="262"/>
      <c r="C85" s="262"/>
      <c r="D85" s="556"/>
      <c r="E85" s="225"/>
      <c r="F85" s="265"/>
      <c r="G85" s="265"/>
      <c r="H85" s="993"/>
      <c r="I85" s="332"/>
      <c r="J85" s="333"/>
      <c r="K85" s="557"/>
      <c r="L85" s="265"/>
      <c r="M85" s="557"/>
      <c r="N85" s="265"/>
      <c r="O85" s="556"/>
      <c r="P85" s="225"/>
      <c r="Q85" s="265"/>
      <c r="R85" s="265"/>
      <c r="S85" s="557"/>
      <c r="T85" s="249"/>
      <c r="U85" s="300"/>
    </row>
    <row r="86" spans="1:21" ht="12">
      <c r="A86" s="249"/>
      <c r="B86" s="271"/>
      <c r="C86" s="272" t="s">
        <v>47</v>
      </c>
      <c r="D86" s="584">
        <f>D59/Revenues!D5</f>
        <v>0.43453118546055347</v>
      </c>
      <c r="E86" s="585">
        <f>E59/Revenues!E5</f>
        <v>0.4541176470588235</v>
      </c>
      <c r="F86" s="643">
        <f>F59/Revenues!F5</f>
        <v>0.42963885429638854</v>
      </c>
      <c r="G86" s="643">
        <f>G59/Revenues!G5</f>
        <v>0.41796875</v>
      </c>
      <c r="H86" s="1032"/>
      <c r="I86" s="962"/>
      <c r="J86" s="585"/>
      <c r="K86" s="1134"/>
      <c r="L86" s="1138">
        <f>L59/Revenues!L5</f>
        <v>0.41905061301477525</v>
      </c>
      <c r="M86" s="1134"/>
      <c r="N86" s="1138">
        <f>N59/Revenues!N5</f>
        <v>0.41845764854614415</v>
      </c>
      <c r="O86" s="584">
        <f>O59/Revenues!O5</f>
        <v>0.4192468619246862</v>
      </c>
      <c r="P86" s="585">
        <f>P59/Revenues!P5</f>
        <v>0.4236874236874237</v>
      </c>
      <c r="Q86" s="643">
        <f>Q59/Revenues!Q5</f>
        <v>0.4178168130489335</v>
      </c>
      <c r="R86" s="643">
        <f>R59/Revenues!R5</f>
        <v>0.4160206718346253</v>
      </c>
      <c r="S86" s="281"/>
      <c r="T86" s="249"/>
      <c r="U86" s="300"/>
    </row>
    <row r="87" spans="1:21" ht="12">
      <c r="A87" s="249"/>
      <c r="B87" s="271"/>
      <c r="C87" s="272" t="s">
        <v>48</v>
      </c>
      <c r="D87" s="584">
        <f>D60/Revenues!D6</f>
        <v>0.3630252100840336</v>
      </c>
      <c r="E87" s="585">
        <f>E60/Revenues!E6</f>
        <v>0.3541666666666667</v>
      </c>
      <c r="F87" s="643">
        <f>F60/Revenues!F6</f>
        <v>0.40298507462686567</v>
      </c>
      <c r="G87" s="643">
        <f>G60/Revenues!G6</f>
        <v>0.3316831683168317</v>
      </c>
      <c r="H87" s="1032"/>
      <c r="I87" s="962"/>
      <c r="J87" s="585"/>
      <c r="K87" s="1134"/>
      <c r="L87" s="1138">
        <f>L60/Revenues!L6</f>
        <v>0.3229426433915212</v>
      </c>
      <c r="M87" s="1134"/>
      <c r="N87" s="1138">
        <f>N60/Revenues!N6</f>
        <v>0.30917874396135264</v>
      </c>
      <c r="O87" s="584">
        <f>O60/Revenues!O6</f>
        <v>0.3277310924369748</v>
      </c>
      <c r="P87" s="585">
        <f>P60/Revenues!P6</f>
        <v>0.325</v>
      </c>
      <c r="Q87" s="643">
        <f>Q60/Revenues!Q6</f>
        <v>0.3333333333333333</v>
      </c>
      <c r="R87" s="643">
        <f>R60/Revenues!R6</f>
        <v>0.32460732984293195</v>
      </c>
      <c r="S87" s="281"/>
      <c r="T87" s="249"/>
      <c r="U87" s="300"/>
    </row>
    <row r="88" spans="1:21" ht="12">
      <c r="A88" s="249"/>
      <c r="B88" s="271"/>
      <c r="C88" s="272" t="s">
        <v>65</v>
      </c>
      <c r="D88" s="584">
        <f>D61/Revenues!D7</f>
        <v>-0.09259259259259259</v>
      </c>
      <c r="E88" s="585">
        <f>E61/Revenues!E7</f>
        <v>-0.044444444444444446</v>
      </c>
      <c r="F88" s="643">
        <f>F61/Revenues!F7</f>
        <v>-0.11764705882352941</v>
      </c>
      <c r="G88" s="643">
        <f>G61/Revenues!G7</f>
        <v>-0.13793103448275862</v>
      </c>
      <c r="H88" s="1032"/>
      <c r="I88" s="962"/>
      <c r="J88" s="585"/>
      <c r="K88" s="1134"/>
      <c r="L88" s="1138">
        <f>L61/Revenues!L7</f>
        <v>-0.4105263157894737</v>
      </c>
      <c r="M88" s="1134"/>
      <c r="N88" s="1138">
        <f>N61/Revenues!N7</f>
        <v>-0.25806451612903225</v>
      </c>
      <c r="O88" s="584">
        <f>O61/Revenues!O7</f>
        <v>-0.484375</v>
      </c>
      <c r="P88" s="585">
        <f>P61/Revenues!P7</f>
        <v>-0.2</v>
      </c>
      <c r="Q88" s="643">
        <f>Q61/Revenues!Q7</f>
        <v>-0.43478260869565216</v>
      </c>
      <c r="R88" s="643">
        <f>R61/Revenues!R7</f>
        <v>-1</v>
      </c>
      <c r="S88" s="281"/>
      <c r="T88" s="249"/>
      <c r="U88" s="300"/>
    </row>
    <row r="89" spans="1:21" s="273" customFormat="1" ht="12">
      <c r="A89" s="252"/>
      <c r="B89" s="222"/>
      <c r="C89" s="222" t="s">
        <v>50</v>
      </c>
      <c r="D89" s="590">
        <f>D62/Revenues!D8</f>
        <v>0.4026888604353393</v>
      </c>
      <c r="E89" s="610">
        <f>E62/Revenues!E8</f>
        <v>0.41582336706531736</v>
      </c>
      <c r="F89" s="645">
        <f>F62/Revenues!F8</f>
        <v>0.40655105973025046</v>
      </c>
      <c r="G89" s="645">
        <f>G62/Revenues!G8</f>
        <v>0.3843843843843844</v>
      </c>
      <c r="H89" s="1033"/>
      <c r="I89" s="964"/>
      <c r="J89" s="610"/>
      <c r="K89" s="1135"/>
      <c r="L89" s="1139">
        <f>L62/Revenues!L8</f>
        <v>0.3808239333006376</v>
      </c>
      <c r="M89" s="1135"/>
      <c r="N89" s="1139">
        <f>N62/Revenues!N8</f>
        <v>0.3760932944606414</v>
      </c>
      <c r="O89" s="609">
        <f>O62/Revenues!O8</f>
        <v>0.3824204657264677</v>
      </c>
      <c r="P89" s="610">
        <f>P62/Revenues!P8</f>
        <v>0.38984674329501917</v>
      </c>
      <c r="Q89" s="645">
        <f>Q62/Revenues!Q8</f>
        <v>0.3818359375</v>
      </c>
      <c r="R89" s="645">
        <f>R62/Revenues!R8</f>
        <v>0.3751274209989806</v>
      </c>
      <c r="S89" s="219"/>
      <c r="T89" s="252"/>
      <c r="U89" s="283"/>
    </row>
    <row r="90" spans="1:21" ht="12">
      <c r="A90" s="249"/>
      <c r="B90" s="262"/>
      <c r="C90" s="262"/>
      <c r="D90" s="584"/>
      <c r="E90" s="591"/>
      <c r="F90" s="646"/>
      <c r="G90" s="646"/>
      <c r="H90" s="1034"/>
      <c r="I90" s="963"/>
      <c r="J90" s="648"/>
      <c r="K90" s="1136"/>
      <c r="L90" s="1140"/>
      <c r="M90" s="1136"/>
      <c r="N90" s="1140"/>
      <c r="O90" s="649"/>
      <c r="P90" s="648"/>
      <c r="Q90" s="646"/>
      <c r="R90" s="646"/>
      <c r="S90" s="558"/>
      <c r="T90" s="249"/>
      <c r="U90" s="300"/>
    </row>
    <row r="91" spans="1:21" ht="12">
      <c r="A91" s="249"/>
      <c r="B91" s="262"/>
      <c r="C91" s="272" t="s">
        <v>51</v>
      </c>
      <c r="D91" s="584">
        <f>D64/Revenues!D10</f>
        <v>0.28067796610169493</v>
      </c>
      <c r="E91" s="585">
        <f>E64/Revenues!E10</f>
        <v>0.2805247225025227</v>
      </c>
      <c r="F91" s="643">
        <f>F64/Revenues!F10</f>
        <v>0.2919191919191919</v>
      </c>
      <c r="G91" s="643">
        <f>G64/Revenues!G10</f>
        <v>0.2693498452012384</v>
      </c>
      <c r="H91" s="1032"/>
      <c r="I91" s="962"/>
      <c r="J91" s="585"/>
      <c r="K91" s="1134"/>
      <c r="L91" s="1138">
        <f>L64/Revenues!L10</f>
        <v>0.2515262515262515</v>
      </c>
      <c r="M91" s="1134"/>
      <c r="N91" s="1138">
        <f>N64/Revenues!N10</f>
        <v>0.2400398406374502</v>
      </c>
      <c r="O91" s="584">
        <f>O64/Revenues!O10</f>
        <v>0.25525719831769655</v>
      </c>
      <c r="P91" s="585">
        <f>P64/Revenues!P10</f>
        <v>0.26031434184675833</v>
      </c>
      <c r="Q91" s="643">
        <f>Q64/Revenues!Q10</f>
        <v>0.2687140115163148</v>
      </c>
      <c r="R91" s="643">
        <f>R64/Revenues!R10</f>
        <v>0.23666343355965083</v>
      </c>
      <c r="S91" s="281"/>
      <c r="T91" s="249"/>
      <c r="U91" s="300"/>
    </row>
    <row r="92" spans="1:21" ht="12">
      <c r="A92" s="249"/>
      <c r="B92" s="262"/>
      <c r="C92" s="272" t="s">
        <v>52</v>
      </c>
      <c r="D92" s="584">
        <f>D65/Revenues!D11</f>
        <v>0.33553719008264465</v>
      </c>
      <c r="E92" s="585">
        <f>E65/Revenues!E11</f>
        <v>0.3275563258232236</v>
      </c>
      <c r="F92" s="643">
        <f>F65/Revenues!F11</f>
        <v>0.326158940397351</v>
      </c>
      <c r="G92" s="643">
        <f>G65/Revenues!G11</f>
        <v>0.35173501577287064</v>
      </c>
      <c r="H92" s="1032"/>
      <c r="I92" s="962"/>
      <c r="J92" s="585"/>
      <c r="K92" s="1134"/>
      <c r="L92" s="1138">
        <f>L65/Revenues!L11</f>
        <v>0.31874749096748295</v>
      </c>
      <c r="M92" s="1134"/>
      <c r="N92" s="1138">
        <f>N65/Revenues!N11</f>
        <v>0.3125</v>
      </c>
      <c r="O92" s="584">
        <f>O65/Revenues!O11</f>
        <v>0.3208355650776647</v>
      </c>
      <c r="P92" s="585">
        <f>P65/Revenues!P11</f>
        <v>0.31893687707641194</v>
      </c>
      <c r="Q92" s="643">
        <f>Q65/Revenues!Q11</f>
        <v>0.33438985736925514</v>
      </c>
      <c r="R92" s="643">
        <f>R65/Revenues!R11</f>
        <v>0.30914826498422715</v>
      </c>
      <c r="S92" s="281"/>
      <c r="T92" s="249"/>
      <c r="U92" s="300"/>
    </row>
    <row r="93" spans="1:21" ht="12">
      <c r="A93" s="249"/>
      <c r="B93" s="262"/>
      <c r="C93" s="272" t="s">
        <v>586</v>
      </c>
      <c r="D93" s="584">
        <f>D66/Revenues!D12</f>
        <v>0.6130250117980179</v>
      </c>
      <c r="E93" s="585">
        <f>E66/Revenues!E12</f>
        <v>0.630098452883263</v>
      </c>
      <c r="F93" s="643">
        <f>F66/Revenues!F12</f>
        <v>0.6022727272727273</v>
      </c>
      <c r="G93" s="643">
        <f>G66/Revenues!G12</f>
        <v>0.6065340909090909</v>
      </c>
      <c r="H93" s="1032"/>
      <c r="I93" s="962"/>
      <c r="J93" s="585"/>
      <c r="K93" s="1134"/>
      <c r="L93" s="1138">
        <f>L66/Revenues!L12</f>
        <v>0.605071205279611</v>
      </c>
      <c r="M93" s="1134"/>
      <c r="N93" s="1138">
        <f>N66/Revenues!N12</f>
        <v>0.6050420168067226</v>
      </c>
      <c r="O93" s="584">
        <f>O66/Revenues!O12</f>
        <v>0.605080831408776</v>
      </c>
      <c r="P93" s="585">
        <f>P66/Revenues!P12</f>
        <v>0.6104815864022662</v>
      </c>
      <c r="Q93" s="643">
        <f>Q66/Revenues!Q12</f>
        <v>0.5994475138121547</v>
      </c>
      <c r="R93" s="643">
        <f>R66/Revenues!R12</f>
        <v>0.6054421768707483</v>
      </c>
      <c r="S93" s="281"/>
      <c r="T93" s="249"/>
      <c r="U93" s="300"/>
    </row>
    <row r="94" spans="1:21" ht="12">
      <c r="A94" s="249"/>
      <c r="B94" s="262"/>
      <c r="C94" s="272" t="s">
        <v>445</v>
      </c>
      <c r="D94" s="584">
        <f>D67/Revenues!D13</f>
        <v>-0.016049382716049384</v>
      </c>
      <c r="E94" s="585">
        <f>E67/Revenues!E13</f>
        <v>-0.020676691729323307</v>
      </c>
      <c r="F94" s="643">
        <f>F67/Revenues!F13</f>
        <v>-0.016697588126159554</v>
      </c>
      <c r="G94" s="643">
        <f>G67/Revenues!G13</f>
        <v>-0.01092896174863388</v>
      </c>
      <c r="H94" s="1032"/>
      <c r="I94" s="962"/>
      <c r="J94" s="585"/>
      <c r="K94" s="1134"/>
      <c r="L94" s="1138">
        <f>L67/Revenues!L13</f>
        <v>-0.00444247001332741</v>
      </c>
      <c r="M94" s="1134"/>
      <c r="N94" s="1138">
        <f>N67/Revenues!N13</f>
        <v>-0.014285714285714285</v>
      </c>
      <c r="O94" s="584">
        <f>O67/Revenues!O13</f>
        <v>-0.0011827321111768185</v>
      </c>
      <c r="P94" s="585">
        <f>P67/Revenues!P13</f>
        <v>-0.012589928057553957</v>
      </c>
      <c r="Q94" s="643">
        <f>Q67/Revenues!Q13</f>
        <v>0.005366726296958855</v>
      </c>
      <c r="R94" s="643">
        <f>R67/Revenues!R13</f>
        <v>0.003472222222222222</v>
      </c>
      <c r="S94" s="281"/>
      <c r="T94" s="249"/>
      <c r="U94" s="300"/>
    </row>
    <row r="95" spans="1:21" s="273" customFormat="1" ht="12">
      <c r="A95" s="252"/>
      <c r="B95" s="222"/>
      <c r="C95" s="223" t="s">
        <v>449</v>
      </c>
      <c r="D95" s="590">
        <f>D68/Revenues!D14</f>
        <v>0.5246960486322189</v>
      </c>
      <c r="E95" s="610">
        <f>E68/Revenues!E14</f>
        <v>0.5300515168860904</v>
      </c>
      <c r="F95" s="645">
        <f>F68/Revenues!F14</f>
        <v>0.5224559408754974</v>
      </c>
      <c r="G95" s="645">
        <f>G68/Revenues!G14</f>
        <v>0.5216154721274175</v>
      </c>
      <c r="H95" s="1033"/>
      <c r="I95" s="964"/>
      <c r="J95" s="610"/>
      <c r="K95" s="1135"/>
      <c r="L95" s="1139">
        <f>L68/Revenues!L14</f>
        <v>0.49570280011089546</v>
      </c>
      <c r="M95" s="1135"/>
      <c r="N95" s="1139">
        <f>N68/Revenues!N14</f>
        <v>0.49158249158249157</v>
      </c>
      <c r="O95" s="609">
        <f>O68/Revenues!O14</f>
        <v>0.49705449189985274</v>
      </c>
      <c r="P95" s="610">
        <f>P68/Revenues!P14</f>
        <v>0.5056497175141242</v>
      </c>
      <c r="Q95" s="645">
        <f>Q68/Revenues!Q14</f>
        <v>0.5016322089227421</v>
      </c>
      <c r="R95" s="645">
        <f>R68/Revenues!R14</f>
        <v>0.48410087719298245</v>
      </c>
      <c r="S95" s="219"/>
      <c r="T95" s="252"/>
      <c r="U95" s="283"/>
    </row>
    <row r="96" spans="1:21" ht="12">
      <c r="A96" s="249"/>
      <c r="B96" s="262"/>
      <c r="C96" s="272"/>
      <c r="D96" s="584"/>
      <c r="E96" s="585"/>
      <c r="F96" s="643"/>
      <c r="G96" s="643"/>
      <c r="H96" s="1032"/>
      <c r="I96" s="962"/>
      <c r="J96" s="585"/>
      <c r="K96" s="1134"/>
      <c r="L96" s="1138"/>
      <c r="M96" s="1134"/>
      <c r="N96" s="1138"/>
      <c r="O96" s="584"/>
      <c r="P96" s="585"/>
      <c r="Q96" s="643"/>
      <c r="R96" s="643"/>
      <c r="S96" s="281"/>
      <c r="T96" s="249"/>
      <c r="U96" s="300"/>
    </row>
    <row r="97" spans="1:21" ht="12">
      <c r="A97" s="249"/>
      <c r="B97" s="262"/>
      <c r="C97" s="272" t="s">
        <v>361</v>
      </c>
      <c r="D97" s="584">
        <f>D70/Revenues!D16</f>
        <v>0.03687315634218289</v>
      </c>
      <c r="E97" s="585">
        <f>E70/Revenues!E16</f>
        <v>0.03225806451612903</v>
      </c>
      <c r="F97" s="643">
        <f>F70/Revenues!F16</f>
        <v>0.0379746835443038</v>
      </c>
      <c r="G97" s="643">
        <f>G70/Revenues!G16</f>
        <v>0.04145077720207254</v>
      </c>
      <c r="H97" s="1033"/>
      <c r="I97" s="962"/>
      <c r="J97" s="610"/>
      <c r="K97" s="1135"/>
      <c r="L97" s="1138">
        <f>L70/Revenues!L16</f>
        <v>0.030598052851182198</v>
      </c>
      <c r="M97" s="1134"/>
      <c r="N97" s="1138">
        <f>N70/Revenues!N16</f>
        <v>0.04294478527607362</v>
      </c>
      <c r="O97" s="584">
        <f>O70/Revenues!O16</f>
        <v>0.02697841726618705</v>
      </c>
      <c r="P97" s="585">
        <f>P70/Revenues!P16</f>
        <v>0.011111111111111112</v>
      </c>
      <c r="Q97" s="643">
        <f>Q70/Revenues!Q16</f>
        <v>0.03389830508474576</v>
      </c>
      <c r="R97" s="643">
        <f>R70/Revenues!R16</f>
        <v>0.035175879396984924</v>
      </c>
      <c r="S97" s="281"/>
      <c r="T97" s="249"/>
      <c r="U97" s="300"/>
    </row>
    <row r="98" spans="1:21" ht="12">
      <c r="A98" s="249"/>
      <c r="B98" s="262"/>
      <c r="C98" s="272" t="s">
        <v>362</v>
      </c>
      <c r="D98" s="584">
        <f>D71/Revenues!D17</f>
        <v>0.07212885154061624</v>
      </c>
      <c r="E98" s="585">
        <f>E71/Revenues!E17</f>
        <v>0.07142857142857142</v>
      </c>
      <c r="F98" s="643">
        <f>F71/Revenues!F17</f>
        <v>0.08368200836820083</v>
      </c>
      <c r="G98" s="643">
        <f>G71/Revenues!G17</f>
        <v>0.06118143459915612</v>
      </c>
      <c r="H98" s="1033"/>
      <c r="I98" s="962"/>
      <c r="J98" s="610"/>
      <c r="K98" s="1135"/>
      <c r="L98" s="1138">
        <f>L71/Revenues!L17</f>
        <v>0.02956604673342871</v>
      </c>
      <c r="M98" s="1134"/>
      <c r="N98" s="1138">
        <f>N71/Revenues!N17</f>
        <v>0.06890130353817504</v>
      </c>
      <c r="O98" s="584">
        <f>O71/Revenues!O17</f>
        <v>0.016025641025641024</v>
      </c>
      <c r="P98" s="585">
        <f>P71/Revenues!P17</f>
        <v>0.06365503080082136</v>
      </c>
      <c r="Q98" s="643">
        <f>Q71/Revenues!Q17</f>
        <v>0.01694915254237288</v>
      </c>
      <c r="R98" s="643">
        <f>R71/Revenues!R17</f>
        <v>-0.027675276752767528</v>
      </c>
      <c r="S98" s="281"/>
      <c r="T98" s="249"/>
      <c r="U98" s="300"/>
    </row>
    <row r="99" spans="1:21" ht="12">
      <c r="A99" s="249"/>
      <c r="B99" s="262"/>
      <c r="C99" s="272" t="s">
        <v>446</v>
      </c>
      <c r="D99" s="584">
        <f>D72/Revenues!D18</f>
        <v>0.0024630541871921183</v>
      </c>
      <c r="E99" s="585">
        <f>E72/Revenues!E18</f>
        <v>0.021739130434782608</v>
      </c>
      <c r="F99" s="643">
        <f>F72/Revenues!F18</f>
        <v>-0.014814814814814815</v>
      </c>
      <c r="G99" s="643">
        <f>G72/Revenues!G18</f>
        <v>0</v>
      </c>
      <c r="H99" s="1033"/>
      <c r="I99" s="962"/>
      <c r="J99" s="610"/>
      <c r="K99" s="1135"/>
      <c r="L99" s="1138">
        <f>L72/Revenues!L18</f>
        <v>-0.046153846153846156</v>
      </c>
      <c r="M99" s="1134"/>
      <c r="N99" s="1138">
        <f>N72/Revenues!N18</f>
        <v>-0.14285714285714285</v>
      </c>
      <c r="O99" s="584">
        <f>O72/Revenues!O18</f>
        <v>-0.017699115044247787</v>
      </c>
      <c r="P99" s="585">
        <f>P72/Revenues!P18</f>
        <v>-0.034013605442176874</v>
      </c>
      <c r="Q99" s="643">
        <f>Q72/Revenues!Q18</f>
        <v>0</v>
      </c>
      <c r="R99" s="643">
        <f>R72/Revenues!R18</f>
        <v>-0.019736842105263157</v>
      </c>
      <c r="S99" s="281"/>
      <c r="T99" s="249"/>
      <c r="U99" s="300"/>
    </row>
    <row r="100" spans="1:21" ht="12">
      <c r="A100" s="249"/>
      <c r="B100" s="262"/>
      <c r="C100" s="407" t="s">
        <v>363</v>
      </c>
      <c r="D100" s="653">
        <f>D73/Revenues!D19</f>
        <v>-0.16666666666666666</v>
      </c>
      <c r="E100" s="614" t="s">
        <v>595</v>
      </c>
      <c r="F100" s="650">
        <f>F73/Revenues!F19</f>
        <v>0.5</v>
      </c>
      <c r="G100" s="650">
        <f>G73/Revenues!G19</f>
        <v>0</v>
      </c>
      <c r="H100" s="1035"/>
      <c r="I100" s="966"/>
      <c r="J100" s="651"/>
      <c r="K100" s="1137"/>
      <c r="L100" s="1141">
        <f>L73/Revenues!L19</f>
        <v>0.6923076923076923</v>
      </c>
      <c r="M100" s="1281"/>
      <c r="N100" s="1141">
        <f>N73/Revenues!N19</f>
        <v>0.8636363636363636</v>
      </c>
      <c r="O100" s="613">
        <f>O73/Revenues!O19</f>
        <v>0.47058823529411764</v>
      </c>
      <c r="P100" s="614">
        <f>P73/Revenues!P19</f>
        <v>0.5714285714285714</v>
      </c>
      <c r="Q100" s="650">
        <f>Q73/Revenues!Q19</f>
        <v>0.3333333333333333</v>
      </c>
      <c r="R100" s="650">
        <f>R73/Revenues!R19</f>
        <v>0.42857142857142855</v>
      </c>
      <c r="S100" s="281"/>
      <c r="T100" s="249"/>
      <c r="U100" s="300"/>
    </row>
    <row r="101" spans="1:21" s="273" customFormat="1" ht="12">
      <c r="A101" s="252"/>
      <c r="B101" s="222"/>
      <c r="C101" s="223" t="s">
        <v>313</v>
      </c>
      <c r="D101" s="590">
        <f>D74/Revenues!D20</f>
        <v>0.4148477886272257</v>
      </c>
      <c r="E101" s="610">
        <f>E74/Revenues!E20</f>
        <v>0.4136305186455208</v>
      </c>
      <c r="F101" s="645">
        <f>F74/Revenues!F20</f>
        <v>0.41470713980333473</v>
      </c>
      <c r="G101" s="645">
        <f>G74/Revenues!G20</f>
        <v>0.4162303664921466</v>
      </c>
      <c r="H101" s="1033"/>
      <c r="I101" s="964"/>
      <c r="J101" s="610"/>
      <c r="K101" s="1135"/>
      <c r="L101" s="1139">
        <f>L74/Revenues!L20</f>
        <v>0.3903652726310217</v>
      </c>
      <c r="M101" s="1135"/>
      <c r="N101" s="1139">
        <f>N74/Revenues!N20</f>
        <v>0.3997445721583653</v>
      </c>
      <c r="O101" s="609">
        <f>O74/Revenues!O20</f>
        <v>0.38726042841037206</v>
      </c>
      <c r="P101" s="610">
        <f>P74/Revenues!P20</f>
        <v>0.4074235807860262</v>
      </c>
      <c r="Q101" s="645">
        <f>Q74/Revenues!Q20</f>
        <v>0.3915587129126619</v>
      </c>
      <c r="R101" s="645">
        <f>R74/Revenues!R20</f>
        <v>0.3638624119353502</v>
      </c>
      <c r="S101" s="563"/>
      <c r="T101" s="252"/>
      <c r="U101" s="283"/>
    </row>
    <row r="102" spans="1:21" ht="12">
      <c r="A102" s="249"/>
      <c r="B102" s="262"/>
      <c r="C102" s="262"/>
      <c r="D102" s="584"/>
      <c r="E102" s="648"/>
      <c r="F102" s="644"/>
      <c r="G102" s="644"/>
      <c r="H102" s="1032"/>
      <c r="I102" s="1029"/>
      <c r="J102" s="610"/>
      <c r="K102" s="1134"/>
      <c r="L102" s="1142"/>
      <c r="M102" s="1134"/>
      <c r="N102" s="1142"/>
      <c r="O102" s="649"/>
      <c r="P102" s="648"/>
      <c r="Q102" s="644"/>
      <c r="R102" s="644"/>
      <c r="S102" s="281"/>
      <c r="T102" s="249"/>
      <c r="U102" s="300"/>
    </row>
    <row r="103" spans="1:21" s="273" customFormat="1" ht="12">
      <c r="A103" s="252"/>
      <c r="B103" s="222"/>
      <c r="C103" s="222" t="s">
        <v>54</v>
      </c>
      <c r="D103" s="590">
        <f>D76/Revenues!D22</f>
        <v>-0.45454545454545453</v>
      </c>
      <c r="E103" s="652">
        <f>E76/Revenues!E22</f>
        <v>-0.5625</v>
      </c>
      <c r="F103" s="647">
        <f>F76/Revenues!F22</f>
        <v>-0.25</v>
      </c>
      <c r="G103" s="647">
        <f>G76/Revenues!G22</f>
        <v>-0.5769230769230769</v>
      </c>
      <c r="H103" s="1033"/>
      <c r="I103" s="963"/>
      <c r="J103" s="591"/>
      <c r="K103" s="1135"/>
      <c r="L103" s="1140">
        <f>L76/Revenues!L22</f>
        <v>-0.3356643356643357</v>
      </c>
      <c r="M103" s="1135"/>
      <c r="N103" s="1140">
        <f>N76/Revenues!N22</f>
        <v>-0.5757575757575758</v>
      </c>
      <c r="O103" s="590">
        <f>O76/Revenues!O22</f>
        <v>-0.2636363636363636</v>
      </c>
      <c r="P103" s="591">
        <f>P76/Revenues!P22</f>
        <v>-0.3235294117647059</v>
      </c>
      <c r="Q103" s="647">
        <f>Q76/Revenues!Q22</f>
        <v>-0.16666666666666666</v>
      </c>
      <c r="R103" s="647">
        <f>R76/Revenues!R22</f>
        <v>-0.3</v>
      </c>
      <c r="S103" s="219"/>
      <c r="T103" s="252"/>
      <c r="U103" s="283"/>
    </row>
    <row r="104" spans="1:21" ht="12">
      <c r="A104" s="249"/>
      <c r="B104" s="262"/>
      <c r="C104" s="262"/>
      <c r="D104" s="584"/>
      <c r="E104" s="648"/>
      <c r="F104" s="644"/>
      <c r="G104" s="644"/>
      <c r="H104" s="1032"/>
      <c r="I104" s="1029"/>
      <c r="J104" s="585"/>
      <c r="K104" s="1134"/>
      <c r="L104" s="1142"/>
      <c r="M104" s="1134"/>
      <c r="N104" s="1142"/>
      <c r="O104" s="649"/>
      <c r="P104" s="648"/>
      <c r="Q104" s="644"/>
      <c r="R104" s="644"/>
      <c r="S104" s="281"/>
      <c r="T104" s="249"/>
      <c r="U104" s="300"/>
    </row>
    <row r="105" spans="1:21" ht="12">
      <c r="A105" s="252"/>
      <c r="B105" s="222"/>
      <c r="C105" s="222" t="s">
        <v>447</v>
      </c>
      <c r="D105" s="590">
        <f>D78/Revenues!D26</f>
        <v>0.4113298031771406</v>
      </c>
      <c r="E105" s="652">
        <f>E78/Revenues!E26</f>
        <v>0.41681468324452337</v>
      </c>
      <c r="F105" s="647">
        <f>F78/Revenues!F26</f>
        <v>0.41323792486583183</v>
      </c>
      <c r="G105" s="647">
        <f>G78/Revenues!G26</f>
        <v>0.4037229173024107</v>
      </c>
      <c r="H105" s="1033"/>
      <c r="I105" s="963"/>
      <c r="J105" s="591"/>
      <c r="K105" s="1135"/>
      <c r="L105" s="1140">
        <f>L78/Revenues!L26</f>
        <v>0.3843363683470279</v>
      </c>
      <c r="M105" s="1135"/>
      <c r="N105" s="1140">
        <f>N78/Revenues!N26</f>
        <v>0.38771877781073866</v>
      </c>
      <c r="O105" s="590">
        <f>O78/Revenues!O26</f>
        <v>0.38321167883211676</v>
      </c>
      <c r="P105" s="591">
        <f>P78/Revenues!P26</f>
        <v>0.3989792854998499</v>
      </c>
      <c r="Q105" s="647">
        <f>Q78/Revenues!Q26</f>
        <v>0.38756962767516856</v>
      </c>
      <c r="R105" s="647">
        <f>R78/Revenues!R26</f>
        <v>0.36336866902237924</v>
      </c>
      <c r="S105" s="219"/>
      <c r="T105" s="252"/>
      <c r="U105" s="300"/>
    </row>
    <row r="106" spans="1:21" ht="12">
      <c r="A106" s="252"/>
      <c r="B106" s="222"/>
      <c r="C106" s="222"/>
      <c r="D106" s="564"/>
      <c r="E106" s="554"/>
      <c r="F106" s="281"/>
      <c r="G106" s="281"/>
      <c r="H106" s="564"/>
      <c r="I106" s="240"/>
      <c r="J106" s="241"/>
      <c r="K106" s="281"/>
      <c r="L106" s="281"/>
      <c r="M106" s="281"/>
      <c r="N106" s="281"/>
      <c r="O106" s="564"/>
      <c r="P106" s="554"/>
      <c r="Q106" s="281"/>
      <c r="R106" s="281"/>
      <c r="S106" s="281"/>
      <c r="T106" s="252"/>
      <c r="U106" s="300"/>
    </row>
    <row r="107" spans="1:21" ht="9" customHeight="1">
      <c r="A107" s="249"/>
      <c r="B107" s="249"/>
      <c r="C107" s="249"/>
      <c r="D107" s="249"/>
      <c r="E107" s="249"/>
      <c r="F107" s="249"/>
      <c r="G107" s="249"/>
      <c r="H107" s="249"/>
      <c r="I107" s="250"/>
      <c r="J107" s="250"/>
      <c r="K107" s="249"/>
      <c r="L107" s="249"/>
      <c r="M107" s="249"/>
      <c r="N107" s="249"/>
      <c r="O107" s="249"/>
      <c r="P107" s="249"/>
      <c r="Q107" s="249"/>
      <c r="R107" s="249"/>
      <c r="S107" s="249"/>
      <c r="T107" s="249"/>
      <c r="U107" s="300"/>
    </row>
    <row r="108" spans="1:21" s="566" customFormat="1" ht="13.5" customHeight="1">
      <c r="A108" s="268"/>
      <c r="B108" s="287"/>
      <c r="C108" s="268"/>
      <c r="D108" s="293"/>
      <c r="E108" s="286"/>
      <c r="F108" s="268"/>
      <c r="G108" s="268"/>
      <c r="H108" s="404"/>
      <c r="I108" s="350"/>
      <c r="J108" s="270"/>
      <c r="K108" s="287"/>
      <c r="L108" s="293"/>
      <c r="M108" s="288"/>
      <c r="N108" s="293"/>
      <c r="O108" s="293"/>
      <c r="P108" s="286"/>
      <c r="Q108" s="268"/>
      <c r="R108" s="268"/>
      <c r="S108" s="404"/>
      <c r="T108" s="404"/>
      <c r="U108" s="565"/>
    </row>
  </sheetData>
  <sheetProtection password="8355" sheet="1"/>
  <printOptions horizontalCentered="1"/>
  <pageMargins left="0.75" right="0.75" top="1" bottom="1" header="0.5" footer="0.5"/>
  <pageSetup fitToHeight="1" fitToWidth="1" horizontalDpi="600" verticalDpi="600" orientation="portrait" paperSize="9" scale="56" r:id="rId1"/>
  <headerFooter alignWithMargins="0">
    <oddFooter>&amp;L&amp;8KPN Investor Relations&amp;C&amp;8&amp;A&amp;R&amp;8Q3 2010</oddFooter>
  </headerFooter>
  <rowBreaks count="1" manualBreakCount="1">
    <brk id="5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Y50"/>
  <sheetViews>
    <sheetView view="pageBreakPreview" zoomScale="85" zoomScaleSheetLayoutView="85" zoomScalePageLayoutView="0" workbookViewId="0" topLeftCell="A1">
      <selection activeCell="A1" sqref="A1"/>
    </sheetView>
  </sheetViews>
  <sheetFormatPr defaultColWidth="9.140625" defaultRowHeight="12.75"/>
  <cols>
    <col min="1" max="1" width="1.28515625" style="251" customWidth="1"/>
    <col min="2" max="2" width="1.8515625" style="251" customWidth="1"/>
    <col min="3" max="3" width="44.28125" style="251" customWidth="1"/>
    <col min="4" max="4" width="8.7109375" style="300" customWidth="1"/>
    <col min="5" max="7" width="8.7109375" style="251" customWidth="1"/>
    <col min="8" max="8" width="1.7109375" style="300" customWidth="1"/>
    <col min="9" max="9" width="7.28125" style="316" customWidth="1"/>
    <col min="10" max="10" width="8.7109375" style="317" customWidth="1"/>
    <col min="11" max="11" width="1.7109375" style="251" customWidth="1"/>
    <col min="12" max="12" width="7.28125" style="300" customWidth="1"/>
    <col min="13" max="13" width="1.7109375" style="251" customWidth="1"/>
    <col min="14" max="14" width="7.28125" style="300" customWidth="1"/>
    <col min="15" max="15" width="8.7109375" style="300" customWidth="1"/>
    <col min="16" max="18" width="8.7109375" style="251" customWidth="1"/>
    <col min="19" max="19" width="1.7109375" style="251" customWidth="1"/>
    <col min="20" max="20" width="1.28515625" style="251" customWidth="1"/>
    <col min="21" max="16384" width="9.140625" style="251" customWidth="1"/>
  </cols>
  <sheetData>
    <row r="1" spans="1:20" ht="9" customHeight="1">
      <c r="A1" s="249" t="s">
        <v>341</v>
      </c>
      <c r="B1" s="249"/>
      <c r="C1" s="249"/>
      <c r="D1" s="249"/>
      <c r="E1" s="249"/>
      <c r="F1" s="249"/>
      <c r="G1" s="249"/>
      <c r="H1" s="249"/>
      <c r="I1" s="250"/>
      <c r="J1" s="250"/>
      <c r="K1" s="249"/>
      <c r="L1" s="249"/>
      <c r="M1" s="249"/>
      <c r="N1" s="249"/>
      <c r="O1" s="249"/>
      <c r="P1" s="249"/>
      <c r="Q1" s="249"/>
      <c r="R1" s="249"/>
      <c r="S1" s="249"/>
      <c r="T1" s="249"/>
    </row>
    <row r="2" spans="1:20" ht="12">
      <c r="A2" s="252"/>
      <c r="B2" s="257"/>
      <c r="C2" s="254" t="s">
        <v>66</v>
      </c>
      <c r="D2" s="255" t="s">
        <v>489</v>
      </c>
      <c r="E2" s="256" t="s">
        <v>490</v>
      </c>
      <c r="F2" s="257" t="s">
        <v>474</v>
      </c>
      <c r="G2" s="257" t="s">
        <v>360</v>
      </c>
      <c r="H2" s="961"/>
      <c r="I2" s="259" t="s">
        <v>475</v>
      </c>
      <c r="J2" s="260" t="s">
        <v>475</v>
      </c>
      <c r="K2" s="395"/>
      <c r="L2" s="257">
        <v>2009</v>
      </c>
      <c r="M2" s="258"/>
      <c r="N2" s="257" t="s">
        <v>343</v>
      </c>
      <c r="O2" s="255" t="s">
        <v>492</v>
      </c>
      <c r="P2" s="256" t="s">
        <v>332</v>
      </c>
      <c r="Q2" s="257" t="s">
        <v>327</v>
      </c>
      <c r="R2" s="257" t="s">
        <v>137</v>
      </c>
      <c r="S2" s="540"/>
      <c r="T2" s="252"/>
    </row>
    <row r="3" spans="1:20" ht="12">
      <c r="A3" s="249"/>
      <c r="B3" s="262"/>
      <c r="C3" s="292" t="s">
        <v>375</v>
      </c>
      <c r="D3" s="255"/>
      <c r="E3" s="256"/>
      <c r="F3" s="262"/>
      <c r="G3" s="262"/>
      <c r="H3" s="267"/>
      <c r="I3" s="259" t="s">
        <v>476</v>
      </c>
      <c r="J3" s="263" t="s">
        <v>491</v>
      </c>
      <c r="K3" s="262"/>
      <c r="L3" s="257"/>
      <c r="M3" s="237"/>
      <c r="N3" s="257"/>
      <c r="O3" s="255"/>
      <c r="P3" s="256"/>
      <c r="Q3" s="262"/>
      <c r="R3" s="262"/>
      <c r="S3" s="262"/>
      <c r="T3" s="249"/>
    </row>
    <row r="4" spans="1:20" ht="12">
      <c r="A4" s="249"/>
      <c r="B4" s="262"/>
      <c r="C4" s="262"/>
      <c r="D4" s="255"/>
      <c r="E4" s="256"/>
      <c r="F4" s="262"/>
      <c r="G4" s="262"/>
      <c r="H4" s="267"/>
      <c r="I4" s="259"/>
      <c r="J4" s="263"/>
      <c r="K4" s="262"/>
      <c r="L4" s="257"/>
      <c r="M4" s="237"/>
      <c r="N4" s="257"/>
      <c r="O4" s="255"/>
      <c r="P4" s="256"/>
      <c r="Q4" s="262"/>
      <c r="R4" s="262"/>
      <c r="S4" s="262"/>
      <c r="T4" s="249"/>
    </row>
    <row r="5" spans="1:20" ht="12">
      <c r="A5" s="249"/>
      <c r="B5" s="262"/>
      <c r="C5" s="1343" t="s">
        <v>376</v>
      </c>
      <c r="D5" s="642">
        <f>E5</f>
        <v>30654</v>
      </c>
      <c r="E5" s="597">
        <f>E6+E7+E8+E9</f>
        <v>30654</v>
      </c>
      <c r="F5" s="588">
        <f>F6+F7+F8+F9</f>
        <v>31121</v>
      </c>
      <c r="G5" s="588">
        <f>G6+G7+G8+G9</f>
        <v>32203</v>
      </c>
      <c r="H5" s="1036"/>
      <c r="I5" s="963">
        <f aca="true" t="shared" si="0" ref="I5:J9">D5/O5-1</f>
        <v>-0.11276410998552822</v>
      </c>
      <c r="J5" s="591">
        <f t="shared" si="0"/>
        <v>-0.11276410998552822</v>
      </c>
      <c r="K5" s="1143"/>
      <c r="L5" s="1131">
        <f>N5</f>
        <v>33148</v>
      </c>
      <c r="M5" s="975"/>
      <c r="N5" s="1131">
        <f>N6+N7+N8+N9</f>
        <v>33148</v>
      </c>
      <c r="O5" s="642">
        <f>P5</f>
        <v>34550</v>
      </c>
      <c r="P5" s="597">
        <f>P6+P7+P8+P9</f>
        <v>34550</v>
      </c>
      <c r="Q5" s="588">
        <f>Q6+Q7+Q8+Q9</f>
        <v>35502</v>
      </c>
      <c r="R5" s="588">
        <f>R6+R7+R8+R9</f>
        <v>35638</v>
      </c>
      <c r="S5" s="541"/>
      <c r="T5" s="249"/>
    </row>
    <row r="6" spans="1:20" ht="12">
      <c r="A6" s="249"/>
      <c r="B6" s="262"/>
      <c r="C6" s="1344" t="s">
        <v>457</v>
      </c>
      <c r="D6" s="641">
        <f>E6</f>
        <v>11243</v>
      </c>
      <c r="E6" s="595">
        <v>11243</v>
      </c>
      <c r="F6" s="582">
        <v>11533</v>
      </c>
      <c r="G6" s="582">
        <v>11814</v>
      </c>
      <c r="H6" s="1019"/>
      <c r="I6" s="962">
        <f t="shared" si="0"/>
        <v>-0.13342068752890401</v>
      </c>
      <c r="J6" s="585">
        <f t="shared" si="0"/>
        <v>-0.13342068752890401</v>
      </c>
      <c r="K6" s="1119"/>
      <c r="L6" s="1111">
        <f>N6</f>
        <v>12265</v>
      </c>
      <c r="M6" s="974"/>
      <c r="N6" s="1111">
        <v>12265</v>
      </c>
      <c r="O6" s="641">
        <f>P6</f>
        <v>12974</v>
      </c>
      <c r="P6" s="595">
        <v>12974</v>
      </c>
      <c r="Q6" s="582">
        <v>13223</v>
      </c>
      <c r="R6" s="582">
        <v>13254</v>
      </c>
      <c r="S6" s="541"/>
      <c r="T6" s="249"/>
    </row>
    <row r="7" spans="1:20" ht="12">
      <c r="A7" s="249"/>
      <c r="B7" s="262"/>
      <c r="C7" s="1344" t="s">
        <v>458</v>
      </c>
      <c r="D7" s="641">
        <f>E7</f>
        <v>7296</v>
      </c>
      <c r="E7" s="595">
        <v>7296</v>
      </c>
      <c r="F7" s="582">
        <v>7367</v>
      </c>
      <c r="G7" s="582">
        <v>7722</v>
      </c>
      <c r="H7" s="1019"/>
      <c r="I7" s="962">
        <f t="shared" si="0"/>
        <v>-0.12244407024296367</v>
      </c>
      <c r="J7" s="585">
        <f t="shared" si="0"/>
        <v>-0.12244407024296367</v>
      </c>
      <c r="K7" s="1119"/>
      <c r="L7" s="1111">
        <f>N7</f>
        <v>7923</v>
      </c>
      <c r="M7" s="974"/>
      <c r="N7" s="1280">
        <v>7923</v>
      </c>
      <c r="O7" s="641">
        <f>P7</f>
        <v>8314</v>
      </c>
      <c r="P7" s="595">
        <v>8314</v>
      </c>
      <c r="Q7" s="582">
        <v>8321</v>
      </c>
      <c r="R7" s="582">
        <v>8231</v>
      </c>
      <c r="S7" s="541"/>
      <c r="T7" s="249"/>
    </row>
    <row r="8" spans="1:20" ht="12">
      <c r="A8" s="249"/>
      <c r="B8" s="262"/>
      <c r="C8" s="1344" t="s">
        <v>374</v>
      </c>
      <c r="D8" s="641">
        <f>E8</f>
        <v>8181</v>
      </c>
      <c r="E8" s="595">
        <v>8181</v>
      </c>
      <c r="F8" s="582">
        <v>8231</v>
      </c>
      <c r="G8" s="582">
        <v>8298</v>
      </c>
      <c r="H8" s="1019"/>
      <c r="I8" s="962">
        <f t="shared" si="0"/>
        <v>-0.05878969167050163</v>
      </c>
      <c r="J8" s="585">
        <f t="shared" si="0"/>
        <v>-0.05878969167050163</v>
      </c>
      <c r="K8" s="1119"/>
      <c r="L8" s="1111">
        <f>N8</f>
        <v>8490</v>
      </c>
      <c r="M8" s="974"/>
      <c r="N8" s="1280">
        <v>8490</v>
      </c>
      <c r="O8" s="641">
        <f>P8</f>
        <v>8692</v>
      </c>
      <c r="P8" s="595">
        <v>8692</v>
      </c>
      <c r="Q8" s="582">
        <v>9057</v>
      </c>
      <c r="R8" s="582">
        <v>9181</v>
      </c>
      <c r="S8" s="541"/>
      <c r="T8" s="249"/>
    </row>
    <row r="9" spans="1:20" ht="12">
      <c r="A9" s="252"/>
      <c r="B9" s="222"/>
      <c r="C9" s="1344" t="s">
        <v>373</v>
      </c>
      <c r="D9" s="641">
        <f>E9</f>
        <v>3934</v>
      </c>
      <c r="E9" s="595">
        <v>3934</v>
      </c>
      <c r="F9" s="582">
        <v>3990</v>
      </c>
      <c r="G9" s="582">
        <v>4369</v>
      </c>
      <c r="H9" s="1019"/>
      <c r="I9" s="962">
        <f t="shared" si="0"/>
        <v>-0.1391684901531729</v>
      </c>
      <c r="J9" s="585">
        <f t="shared" si="0"/>
        <v>-0.1391684901531729</v>
      </c>
      <c r="K9" s="1119"/>
      <c r="L9" s="1111">
        <f>N9</f>
        <v>4470</v>
      </c>
      <c r="M9" s="974"/>
      <c r="N9" s="1280">
        <v>4470</v>
      </c>
      <c r="O9" s="641">
        <f>P9</f>
        <v>4570</v>
      </c>
      <c r="P9" s="595">
        <v>4570</v>
      </c>
      <c r="Q9" s="582">
        <v>4901</v>
      </c>
      <c r="R9" s="582">
        <v>4972</v>
      </c>
      <c r="S9" s="542"/>
      <c r="T9" s="252"/>
    </row>
    <row r="10" spans="1:20" ht="12">
      <c r="A10" s="249"/>
      <c r="B10" s="262"/>
      <c r="C10" s="262"/>
      <c r="D10" s="543"/>
      <c r="E10" s="544"/>
      <c r="F10" s="281"/>
      <c r="G10" s="281"/>
      <c r="H10" s="996"/>
      <c r="I10" s="207"/>
      <c r="J10" s="241"/>
      <c r="K10" s="402"/>
      <c r="L10" s="218"/>
      <c r="M10" s="239"/>
      <c r="N10" s="218"/>
      <c r="O10" s="543"/>
      <c r="P10" s="544"/>
      <c r="Q10" s="281"/>
      <c r="R10" s="281"/>
      <c r="S10" s="281"/>
      <c r="T10" s="249"/>
    </row>
    <row r="11" spans="1:20" ht="9" customHeight="1">
      <c r="A11" s="249"/>
      <c r="B11" s="249"/>
      <c r="C11" s="249"/>
      <c r="D11" s="249"/>
      <c r="E11" s="249"/>
      <c r="F11" s="249"/>
      <c r="G11" s="249"/>
      <c r="H11" s="249"/>
      <c r="I11" s="250"/>
      <c r="J11" s="250"/>
      <c r="K11" s="249"/>
      <c r="L11" s="249"/>
      <c r="M11" s="249"/>
      <c r="N11" s="249"/>
      <c r="O11" s="249"/>
      <c r="P11" s="249"/>
      <c r="Q11" s="249"/>
      <c r="R11" s="249"/>
      <c r="S11" s="249"/>
      <c r="T11" s="249"/>
    </row>
    <row r="12" spans="1:20" ht="12">
      <c r="A12" s="268"/>
      <c r="B12" s="268"/>
      <c r="C12" s="268"/>
      <c r="D12" s="293"/>
      <c r="E12" s="268"/>
      <c r="F12" s="268"/>
      <c r="G12" s="268"/>
      <c r="H12" s="293"/>
      <c r="I12" s="350"/>
      <c r="J12" s="270"/>
      <c r="K12" s="293"/>
      <c r="L12" s="293"/>
      <c r="M12" s="268"/>
      <c r="N12" s="293"/>
      <c r="O12" s="293"/>
      <c r="P12" s="268"/>
      <c r="Q12" s="268"/>
      <c r="R12" s="268"/>
      <c r="S12" s="293"/>
      <c r="T12" s="293"/>
    </row>
    <row r="13" spans="1:20" ht="9" customHeight="1">
      <c r="A13" s="249"/>
      <c r="B13" s="249"/>
      <c r="C13" s="249"/>
      <c r="D13" s="249"/>
      <c r="E13" s="249"/>
      <c r="F13" s="249"/>
      <c r="G13" s="249"/>
      <c r="H13" s="249"/>
      <c r="I13" s="250"/>
      <c r="J13" s="250"/>
      <c r="K13" s="249"/>
      <c r="L13" s="249"/>
      <c r="M13" s="249"/>
      <c r="N13" s="249"/>
      <c r="O13" s="249"/>
      <c r="P13" s="249"/>
      <c r="Q13" s="249"/>
      <c r="R13" s="249"/>
      <c r="S13" s="249"/>
      <c r="T13" s="249"/>
    </row>
    <row r="14" spans="1:20" ht="12">
      <c r="A14" s="252"/>
      <c r="B14" s="257"/>
      <c r="C14" s="254" t="s">
        <v>66</v>
      </c>
      <c r="D14" s="255" t="s">
        <v>489</v>
      </c>
      <c r="E14" s="256" t="s">
        <v>490</v>
      </c>
      <c r="F14" s="257" t="s">
        <v>474</v>
      </c>
      <c r="G14" s="257" t="s">
        <v>360</v>
      </c>
      <c r="H14" s="961"/>
      <c r="I14" s="259"/>
      <c r="J14" s="260"/>
      <c r="K14" s="395"/>
      <c r="L14" s="257">
        <v>2009</v>
      </c>
      <c r="M14" s="258"/>
      <c r="N14" s="257" t="s">
        <v>343</v>
      </c>
      <c r="O14" s="255" t="s">
        <v>492</v>
      </c>
      <c r="P14" s="256" t="s">
        <v>332</v>
      </c>
      <c r="Q14" s="257" t="s">
        <v>327</v>
      </c>
      <c r="R14" s="257" t="s">
        <v>137</v>
      </c>
      <c r="S14" s="540"/>
      <c r="T14" s="252"/>
    </row>
    <row r="15" spans="1:20" ht="12">
      <c r="A15" s="252"/>
      <c r="B15" s="257"/>
      <c r="C15" s="292" t="s">
        <v>421</v>
      </c>
      <c r="D15" s="255"/>
      <c r="E15" s="256"/>
      <c r="F15" s="262"/>
      <c r="G15" s="262"/>
      <c r="H15" s="267"/>
      <c r="I15" s="259"/>
      <c r="J15" s="263"/>
      <c r="K15" s="395"/>
      <c r="L15" s="257"/>
      <c r="M15" s="237"/>
      <c r="N15" s="257"/>
      <c r="O15" s="255"/>
      <c r="P15" s="256"/>
      <c r="Q15" s="262"/>
      <c r="R15" s="262"/>
      <c r="S15" s="262"/>
      <c r="T15" s="252"/>
    </row>
    <row r="16" spans="1:20" ht="12">
      <c r="A16" s="249"/>
      <c r="B16" s="262"/>
      <c r="C16" s="262"/>
      <c r="D16" s="545"/>
      <c r="E16" s="546"/>
      <c r="F16" s="262"/>
      <c r="G16" s="262"/>
      <c r="H16" s="267"/>
      <c r="I16" s="547"/>
      <c r="J16" s="548"/>
      <c r="K16" s="262"/>
      <c r="L16" s="549"/>
      <c r="M16" s="237"/>
      <c r="N16" s="549"/>
      <c r="O16" s="545"/>
      <c r="P16" s="546"/>
      <c r="Q16" s="262"/>
      <c r="R16" s="262"/>
      <c r="S16" s="262"/>
      <c r="T16" s="249"/>
    </row>
    <row r="17" spans="1:20" ht="12">
      <c r="A17" s="249"/>
      <c r="B17" s="262"/>
      <c r="C17" s="272" t="s">
        <v>47</v>
      </c>
      <c r="D17" s="641">
        <f>E17+F17+G17</f>
        <v>-21</v>
      </c>
      <c r="E17" s="595">
        <v>0</v>
      </c>
      <c r="F17" s="582">
        <v>0</v>
      </c>
      <c r="G17" s="582">
        <v>-21</v>
      </c>
      <c r="H17" s="1019"/>
      <c r="I17" s="962"/>
      <c r="J17" s="585"/>
      <c r="K17" s="1119"/>
      <c r="L17" s="1111">
        <f>N17+O17</f>
        <v>-62</v>
      </c>
      <c r="M17" s="974"/>
      <c r="N17" s="1280">
        <v>-21</v>
      </c>
      <c r="O17" s="641">
        <f>P17+Q17+R17</f>
        <v>-41</v>
      </c>
      <c r="P17" s="595">
        <v>-21</v>
      </c>
      <c r="Q17" s="582">
        <v>-20</v>
      </c>
      <c r="R17" s="582">
        <v>0</v>
      </c>
      <c r="S17" s="541"/>
      <c r="T17" s="249"/>
    </row>
    <row r="18" spans="1:20" ht="12">
      <c r="A18" s="249"/>
      <c r="B18" s="262"/>
      <c r="C18" s="272" t="s">
        <v>48</v>
      </c>
      <c r="D18" s="641">
        <f aca="true" t="shared" si="1" ref="D18:D28">E18+F18+G18</f>
        <v>-11</v>
      </c>
      <c r="E18" s="595">
        <v>-11</v>
      </c>
      <c r="F18" s="582">
        <v>0</v>
      </c>
      <c r="G18" s="582">
        <v>0</v>
      </c>
      <c r="H18" s="1019"/>
      <c r="I18" s="962"/>
      <c r="J18" s="585"/>
      <c r="K18" s="1119"/>
      <c r="L18" s="1111">
        <f aca="true" t="shared" si="2" ref="L18:L28">N18+O18</f>
        <v>-12</v>
      </c>
      <c r="M18" s="974"/>
      <c r="N18" s="1280">
        <v>0</v>
      </c>
      <c r="O18" s="641">
        <f aca="true" t="shared" si="3" ref="O18:O28">P18+Q18+R18</f>
        <v>-12</v>
      </c>
      <c r="P18" s="595">
        <v>0</v>
      </c>
      <c r="Q18" s="582">
        <v>-5</v>
      </c>
      <c r="R18" s="582">
        <v>-7</v>
      </c>
      <c r="S18" s="541"/>
      <c r="T18" s="249"/>
    </row>
    <row r="19" spans="1:20" s="273" customFormat="1" ht="12">
      <c r="A19" s="252"/>
      <c r="B19" s="222"/>
      <c r="C19" s="223" t="s">
        <v>50</v>
      </c>
      <c r="D19" s="642">
        <f t="shared" si="1"/>
        <v>-32</v>
      </c>
      <c r="E19" s="597">
        <f>E17+E18</f>
        <v>-11</v>
      </c>
      <c r="F19" s="588">
        <f>F17+F18</f>
        <v>0</v>
      </c>
      <c r="G19" s="588">
        <f>G17+G18</f>
        <v>-21</v>
      </c>
      <c r="H19" s="1036"/>
      <c r="I19" s="963"/>
      <c r="J19" s="591"/>
      <c r="K19" s="1143"/>
      <c r="L19" s="1131">
        <f t="shared" si="2"/>
        <v>-74</v>
      </c>
      <c r="M19" s="975"/>
      <c r="N19" s="1131">
        <f>N17+N18</f>
        <v>-21</v>
      </c>
      <c r="O19" s="642">
        <f t="shared" si="3"/>
        <v>-53</v>
      </c>
      <c r="P19" s="597">
        <f>P17+P18</f>
        <v>-21</v>
      </c>
      <c r="Q19" s="588">
        <f>Q17+Q18</f>
        <v>-25</v>
      </c>
      <c r="R19" s="588">
        <f>R17+R18</f>
        <v>-7</v>
      </c>
      <c r="S19" s="395"/>
      <c r="T19" s="252"/>
    </row>
    <row r="20" spans="1:20" ht="12">
      <c r="A20" s="249"/>
      <c r="B20" s="262"/>
      <c r="C20" s="272"/>
      <c r="D20" s="641"/>
      <c r="E20" s="595"/>
      <c r="F20" s="582"/>
      <c r="G20" s="582"/>
      <c r="H20" s="1037"/>
      <c r="I20" s="962"/>
      <c r="J20" s="585"/>
      <c r="K20" s="1144"/>
      <c r="L20" s="1111"/>
      <c r="M20" s="974"/>
      <c r="N20" s="1111"/>
      <c r="O20" s="641"/>
      <c r="P20" s="595"/>
      <c r="Q20" s="582"/>
      <c r="R20" s="582"/>
      <c r="S20" s="541"/>
      <c r="T20" s="249"/>
    </row>
    <row r="21" spans="1:20" ht="12">
      <c r="A21" s="252"/>
      <c r="B21" s="222"/>
      <c r="C21" s="272" t="s">
        <v>51</v>
      </c>
      <c r="D21" s="641">
        <f t="shared" si="1"/>
        <v>-44</v>
      </c>
      <c r="E21" s="595">
        <v>-13</v>
      </c>
      <c r="F21" s="582">
        <v>-13</v>
      </c>
      <c r="G21" s="582">
        <v>-18</v>
      </c>
      <c r="H21" s="1019"/>
      <c r="I21" s="962"/>
      <c r="J21" s="585"/>
      <c r="K21" s="1119"/>
      <c r="L21" s="1111">
        <f t="shared" si="2"/>
        <v>-73</v>
      </c>
      <c r="M21" s="974"/>
      <c r="N21" s="1280">
        <v>-20</v>
      </c>
      <c r="O21" s="641">
        <f t="shared" si="3"/>
        <v>-53</v>
      </c>
      <c r="P21" s="595">
        <v>-21</v>
      </c>
      <c r="Q21" s="582">
        <v>-21</v>
      </c>
      <c r="R21" s="582">
        <v>-11</v>
      </c>
      <c r="S21" s="550"/>
      <c r="T21" s="252"/>
    </row>
    <row r="22" spans="1:20" s="309" customFormat="1" ht="12">
      <c r="A22" s="304"/>
      <c r="B22" s="551"/>
      <c r="C22" s="552" t="s">
        <v>470</v>
      </c>
      <c r="D22" s="1339">
        <f t="shared" si="1"/>
        <v>-2</v>
      </c>
      <c r="E22" s="639">
        <v>0</v>
      </c>
      <c r="F22" s="612">
        <v>-1</v>
      </c>
      <c r="G22" s="612">
        <v>-1</v>
      </c>
      <c r="H22" s="1023"/>
      <c r="I22" s="966"/>
      <c r="J22" s="614"/>
      <c r="K22" s="1123"/>
      <c r="L22" s="1112">
        <f t="shared" si="2"/>
        <v>-12</v>
      </c>
      <c r="M22" s="1133"/>
      <c r="N22" s="1282">
        <v>-3</v>
      </c>
      <c r="O22" s="1339">
        <f t="shared" si="3"/>
        <v>-9</v>
      </c>
      <c r="P22" s="639">
        <v>-3</v>
      </c>
      <c r="Q22" s="612">
        <v>-4</v>
      </c>
      <c r="R22" s="612">
        <v>-2</v>
      </c>
      <c r="S22" s="553"/>
      <c r="T22" s="304"/>
    </row>
    <row r="23" spans="1:20" ht="12">
      <c r="A23" s="249"/>
      <c r="B23" s="262"/>
      <c r="C23" s="272" t="s">
        <v>52</v>
      </c>
      <c r="D23" s="641">
        <f t="shared" si="1"/>
        <v>-26</v>
      </c>
      <c r="E23" s="595">
        <v>-7</v>
      </c>
      <c r="F23" s="582">
        <v>-8</v>
      </c>
      <c r="G23" s="582">
        <v>-11</v>
      </c>
      <c r="H23" s="1019"/>
      <c r="I23" s="962"/>
      <c r="J23" s="585"/>
      <c r="K23" s="1119"/>
      <c r="L23" s="1111">
        <f t="shared" si="2"/>
        <v>-36</v>
      </c>
      <c r="M23" s="974"/>
      <c r="N23" s="1280">
        <v>-11</v>
      </c>
      <c r="O23" s="641">
        <f t="shared" si="3"/>
        <v>-25</v>
      </c>
      <c r="P23" s="595">
        <v>-11</v>
      </c>
      <c r="Q23" s="582">
        <v>-9</v>
      </c>
      <c r="R23" s="582">
        <v>-5</v>
      </c>
      <c r="S23" s="550"/>
      <c r="T23" s="249"/>
    </row>
    <row r="24" spans="1:20" ht="14.25">
      <c r="A24" s="249"/>
      <c r="B24" s="262"/>
      <c r="C24" s="272" t="s">
        <v>605</v>
      </c>
      <c r="D24" s="641">
        <f t="shared" si="1"/>
        <v>-16</v>
      </c>
      <c r="E24" s="595">
        <v>-5</v>
      </c>
      <c r="F24" s="582">
        <v>-2</v>
      </c>
      <c r="G24" s="582">
        <v>-9</v>
      </c>
      <c r="H24" s="1019"/>
      <c r="I24" s="962"/>
      <c r="J24" s="585"/>
      <c r="K24" s="1119"/>
      <c r="L24" s="1111">
        <f t="shared" si="2"/>
        <v>-34</v>
      </c>
      <c r="M24" s="974"/>
      <c r="N24" s="1280">
        <v>-11</v>
      </c>
      <c r="O24" s="641">
        <f t="shared" si="3"/>
        <v>-23</v>
      </c>
      <c r="P24" s="595">
        <v>-12</v>
      </c>
      <c r="Q24" s="582">
        <v>-6</v>
      </c>
      <c r="R24" s="582">
        <v>-5</v>
      </c>
      <c r="S24" s="550"/>
      <c r="T24" s="249"/>
    </row>
    <row r="25" spans="1:20" ht="12">
      <c r="A25" s="252"/>
      <c r="B25" s="222"/>
      <c r="C25" s="272" t="s">
        <v>377</v>
      </c>
      <c r="D25" s="641">
        <f t="shared" si="1"/>
        <v>6</v>
      </c>
      <c r="E25" s="595">
        <v>2</v>
      </c>
      <c r="F25" s="582">
        <v>0</v>
      </c>
      <c r="G25" s="582">
        <v>4</v>
      </c>
      <c r="H25" s="1019"/>
      <c r="I25" s="962"/>
      <c r="J25" s="585"/>
      <c r="K25" s="1119"/>
      <c r="L25" s="1111">
        <f t="shared" si="2"/>
        <v>19</v>
      </c>
      <c r="M25" s="974"/>
      <c r="N25" s="1280">
        <v>5</v>
      </c>
      <c r="O25" s="641">
        <f t="shared" si="3"/>
        <v>14</v>
      </c>
      <c r="P25" s="595">
        <v>6</v>
      </c>
      <c r="Q25" s="582">
        <v>5</v>
      </c>
      <c r="R25" s="582">
        <v>3</v>
      </c>
      <c r="S25" s="550"/>
      <c r="T25" s="252"/>
    </row>
    <row r="26" spans="1:20" s="273" customFormat="1" ht="12">
      <c r="A26" s="252"/>
      <c r="B26" s="222"/>
      <c r="C26" s="223" t="s">
        <v>449</v>
      </c>
      <c r="D26" s="642">
        <f t="shared" si="1"/>
        <v>-80</v>
      </c>
      <c r="E26" s="597">
        <f>E21+E23+E24+E25</f>
        <v>-23</v>
      </c>
      <c r="F26" s="588">
        <f>F21+F23+F24+F25</f>
        <v>-23</v>
      </c>
      <c r="G26" s="588">
        <f>G21+G23+G24+G25</f>
        <v>-34</v>
      </c>
      <c r="H26" s="1036"/>
      <c r="I26" s="963"/>
      <c r="J26" s="591"/>
      <c r="K26" s="1143"/>
      <c r="L26" s="1131">
        <f t="shared" si="2"/>
        <v>-124</v>
      </c>
      <c r="M26" s="975"/>
      <c r="N26" s="1131">
        <f>N21+N23+N24+N25</f>
        <v>-37</v>
      </c>
      <c r="O26" s="642">
        <f t="shared" si="3"/>
        <v>-87</v>
      </c>
      <c r="P26" s="597">
        <f>P21+P23+P24+P25</f>
        <v>-38</v>
      </c>
      <c r="Q26" s="588">
        <f>Q21+Q23+Q24+Q25</f>
        <v>-31</v>
      </c>
      <c r="R26" s="588">
        <f>R21+R23+R24+R25</f>
        <v>-18</v>
      </c>
      <c r="S26" s="542"/>
      <c r="T26" s="252"/>
    </row>
    <row r="27" spans="1:20" ht="12">
      <c r="A27" s="249"/>
      <c r="B27" s="262"/>
      <c r="C27" s="265"/>
      <c r="D27" s="641"/>
      <c r="E27" s="637"/>
      <c r="F27" s="583"/>
      <c r="G27" s="583"/>
      <c r="H27" s="1038"/>
      <c r="I27" s="962"/>
      <c r="J27" s="585"/>
      <c r="K27" s="1145"/>
      <c r="L27" s="1111"/>
      <c r="M27" s="974"/>
      <c r="N27" s="1230"/>
      <c r="O27" s="641"/>
      <c r="P27" s="637"/>
      <c r="Q27" s="583"/>
      <c r="R27" s="583"/>
      <c r="S27" s="550"/>
      <c r="T27" s="249"/>
    </row>
    <row r="28" spans="1:25" s="273" customFormat="1" ht="12">
      <c r="A28" s="252"/>
      <c r="B28" s="222"/>
      <c r="C28" s="279" t="s">
        <v>376</v>
      </c>
      <c r="D28" s="642">
        <f t="shared" si="1"/>
        <v>-112</v>
      </c>
      <c r="E28" s="597">
        <f>E19+E26</f>
        <v>-34</v>
      </c>
      <c r="F28" s="588">
        <f>F19+F26</f>
        <v>-23</v>
      </c>
      <c r="G28" s="588">
        <f>G19+G26</f>
        <v>-55</v>
      </c>
      <c r="H28" s="1026"/>
      <c r="I28" s="963"/>
      <c r="J28" s="591"/>
      <c r="K28" s="1128"/>
      <c r="L28" s="1131">
        <f t="shared" si="2"/>
        <v>-198</v>
      </c>
      <c r="M28" s="975"/>
      <c r="N28" s="1131">
        <f>N19+N26</f>
        <v>-58</v>
      </c>
      <c r="O28" s="642">
        <f t="shared" si="3"/>
        <v>-140</v>
      </c>
      <c r="P28" s="597">
        <f>P19+P26</f>
        <v>-59</v>
      </c>
      <c r="Q28" s="588">
        <f>Q19+Q26</f>
        <v>-56</v>
      </c>
      <c r="R28" s="588">
        <f>R19+R26</f>
        <v>-25</v>
      </c>
      <c r="S28" s="542"/>
      <c r="T28" s="252"/>
      <c r="Y28" s="283"/>
    </row>
    <row r="29" spans="1:20" ht="12">
      <c r="A29" s="252"/>
      <c r="B29" s="222"/>
      <c r="C29" s="265"/>
      <c r="D29" s="545"/>
      <c r="E29" s="546"/>
      <c r="F29" s="262"/>
      <c r="G29" s="262"/>
      <c r="H29" s="997"/>
      <c r="I29" s="547"/>
      <c r="J29" s="548"/>
      <c r="K29" s="555"/>
      <c r="L29" s="549"/>
      <c r="M29" s="237"/>
      <c r="N29" s="549"/>
      <c r="O29" s="545"/>
      <c r="P29" s="546"/>
      <c r="Q29" s="262"/>
      <c r="R29" s="262"/>
      <c r="S29" s="262"/>
      <c r="T29" s="252"/>
    </row>
    <row r="30" spans="1:20" ht="9" customHeight="1">
      <c r="A30" s="249"/>
      <c r="B30" s="249"/>
      <c r="C30" s="249"/>
      <c r="D30" s="249"/>
      <c r="E30" s="249"/>
      <c r="F30" s="249"/>
      <c r="G30" s="249"/>
      <c r="H30" s="249"/>
      <c r="I30" s="250"/>
      <c r="J30" s="250"/>
      <c r="K30" s="249"/>
      <c r="L30" s="249"/>
      <c r="M30" s="249"/>
      <c r="N30" s="249"/>
      <c r="O30" s="249"/>
      <c r="P30" s="249"/>
      <c r="Q30" s="249"/>
      <c r="R30" s="249"/>
      <c r="S30" s="249"/>
      <c r="T30" s="249"/>
    </row>
    <row r="31" spans="2:14" s="286" customFormat="1" ht="12.75">
      <c r="B31" s="1433" t="s">
        <v>604</v>
      </c>
      <c r="D31" s="288"/>
      <c r="H31" s="288"/>
      <c r="I31" s="299"/>
      <c r="J31" s="289"/>
      <c r="L31" s="288"/>
      <c r="N31" s="288"/>
    </row>
    <row r="32" spans="4:14" s="286" customFormat="1" ht="12">
      <c r="D32" s="288"/>
      <c r="H32" s="288"/>
      <c r="I32" s="299"/>
      <c r="J32" s="289"/>
      <c r="L32" s="288"/>
      <c r="N32" s="288"/>
    </row>
    <row r="33" spans="1:20" ht="9" customHeight="1">
      <c r="A33" s="249"/>
      <c r="B33" s="249"/>
      <c r="C33" s="249"/>
      <c r="D33" s="249"/>
      <c r="E33" s="249"/>
      <c r="F33" s="249"/>
      <c r="G33" s="249"/>
      <c r="H33" s="249"/>
      <c r="I33" s="250"/>
      <c r="J33" s="250"/>
      <c r="K33" s="249"/>
      <c r="L33" s="249"/>
      <c r="M33" s="249"/>
      <c r="N33" s="249"/>
      <c r="O33" s="249"/>
      <c r="P33" s="249"/>
      <c r="Q33" s="249"/>
      <c r="R33" s="249"/>
      <c r="S33" s="249"/>
      <c r="T33" s="249"/>
    </row>
    <row r="34" spans="1:20" ht="12">
      <c r="A34" s="252"/>
      <c r="B34" s="257"/>
      <c r="C34" s="254" t="s">
        <v>66</v>
      </c>
      <c r="D34" s="255" t="s">
        <v>489</v>
      </c>
      <c r="E34" s="256" t="s">
        <v>490</v>
      </c>
      <c r="F34" s="257" t="s">
        <v>474</v>
      </c>
      <c r="G34" s="257" t="s">
        <v>360</v>
      </c>
      <c r="H34" s="961"/>
      <c r="I34" s="259"/>
      <c r="J34" s="260"/>
      <c r="K34" s="395"/>
      <c r="L34" s="257">
        <v>2009</v>
      </c>
      <c r="M34" s="258"/>
      <c r="N34" s="257" t="s">
        <v>343</v>
      </c>
      <c r="O34" s="255" t="s">
        <v>492</v>
      </c>
      <c r="P34" s="256" t="s">
        <v>332</v>
      </c>
      <c r="Q34" s="257" t="s">
        <v>327</v>
      </c>
      <c r="R34" s="257" t="s">
        <v>137</v>
      </c>
      <c r="S34" s="540"/>
      <c r="T34" s="252"/>
    </row>
    <row r="35" spans="1:20" ht="12">
      <c r="A35" s="252"/>
      <c r="B35" s="257"/>
      <c r="C35" s="292" t="s">
        <v>422</v>
      </c>
      <c r="D35" s="255"/>
      <c r="E35" s="256"/>
      <c r="F35" s="262"/>
      <c r="G35" s="262"/>
      <c r="H35" s="267"/>
      <c r="I35" s="259"/>
      <c r="J35" s="263"/>
      <c r="K35" s="395"/>
      <c r="L35" s="257"/>
      <c r="M35" s="237"/>
      <c r="N35" s="257"/>
      <c r="O35" s="255"/>
      <c r="P35" s="256"/>
      <c r="Q35" s="262"/>
      <c r="R35" s="262"/>
      <c r="S35" s="262"/>
      <c r="T35" s="252"/>
    </row>
    <row r="36" spans="1:20" ht="12">
      <c r="A36" s="249"/>
      <c r="B36" s="262"/>
      <c r="C36" s="262"/>
      <c r="D36" s="545"/>
      <c r="E36" s="546"/>
      <c r="F36" s="262"/>
      <c r="G36" s="262"/>
      <c r="H36" s="267"/>
      <c r="I36" s="547"/>
      <c r="J36" s="548"/>
      <c r="K36" s="262"/>
      <c r="L36" s="549"/>
      <c r="M36" s="237"/>
      <c r="N36" s="549"/>
      <c r="O36" s="545"/>
      <c r="P36" s="546"/>
      <c r="Q36" s="262"/>
      <c r="R36" s="262"/>
      <c r="S36" s="262"/>
      <c r="T36" s="249"/>
    </row>
    <row r="37" spans="1:20" ht="12">
      <c r="A37" s="249"/>
      <c r="B37" s="262"/>
      <c r="C37" s="272" t="s">
        <v>47</v>
      </c>
      <c r="D37" s="641">
        <f>E37+F37+G37</f>
        <v>-10</v>
      </c>
      <c r="E37" s="595"/>
      <c r="F37" s="582">
        <v>0</v>
      </c>
      <c r="G37" s="582">
        <v>-10</v>
      </c>
      <c r="H37" s="1019"/>
      <c r="I37" s="962"/>
      <c r="J37" s="585"/>
      <c r="K37" s="1119"/>
      <c r="L37" s="1111">
        <f>N37+O37</f>
        <v>-31</v>
      </c>
      <c r="M37" s="974"/>
      <c r="N37" s="1280">
        <v>-10</v>
      </c>
      <c r="O37" s="641">
        <f>P37+Q37+R37</f>
        <v>-21</v>
      </c>
      <c r="P37" s="595">
        <v>-11</v>
      </c>
      <c r="Q37" s="582">
        <v>-10</v>
      </c>
      <c r="R37" s="582">
        <v>0</v>
      </c>
      <c r="S37" s="541"/>
      <c r="T37" s="249"/>
    </row>
    <row r="38" spans="1:20" ht="12">
      <c r="A38" s="249"/>
      <c r="B38" s="262"/>
      <c r="C38" s="272" t="s">
        <v>48</v>
      </c>
      <c r="D38" s="641">
        <f aca="true" t="shared" si="4" ref="D38:D48">E38+F38+G38</f>
        <v>-8</v>
      </c>
      <c r="E38" s="595">
        <v>-8</v>
      </c>
      <c r="F38" s="582">
        <v>0</v>
      </c>
      <c r="G38" s="582">
        <v>0</v>
      </c>
      <c r="H38" s="1019"/>
      <c r="I38" s="962"/>
      <c r="J38" s="585"/>
      <c r="K38" s="1119"/>
      <c r="L38" s="1111">
        <f aca="true" t="shared" si="5" ref="L38:L48">N38+O38</f>
        <v>-9</v>
      </c>
      <c r="M38" s="974"/>
      <c r="N38" s="1280">
        <v>0</v>
      </c>
      <c r="O38" s="641">
        <f aca="true" t="shared" si="6" ref="O38:O48">P38+Q38+R38</f>
        <v>-9</v>
      </c>
      <c r="P38" s="595">
        <v>0</v>
      </c>
      <c r="Q38" s="582">
        <v>-4</v>
      </c>
      <c r="R38" s="582">
        <v>-5</v>
      </c>
      <c r="S38" s="541"/>
      <c r="T38" s="249"/>
    </row>
    <row r="39" spans="1:20" s="273" customFormat="1" ht="12">
      <c r="A39" s="252"/>
      <c r="B39" s="222"/>
      <c r="C39" s="223" t="s">
        <v>50</v>
      </c>
      <c r="D39" s="642">
        <f t="shared" si="4"/>
        <v>-18</v>
      </c>
      <c r="E39" s="597">
        <f>E37+E38</f>
        <v>-8</v>
      </c>
      <c r="F39" s="588">
        <f>F37+F38</f>
        <v>0</v>
      </c>
      <c r="G39" s="588">
        <f>G37+G38</f>
        <v>-10</v>
      </c>
      <c r="H39" s="1036"/>
      <c r="I39" s="963"/>
      <c r="J39" s="591"/>
      <c r="K39" s="1143"/>
      <c r="L39" s="1131">
        <f t="shared" si="5"/>
        <v>-40</v>
      </c>
      <c r="M39" s="975"/>
      <c r="N39" s="1131">
        <f>N37+N38</f>
        <v>-10</v>
      </c>
      <c r="O39" s="642">
        <f t="shared" si="6"/>
        <v>-30</v>
      </c>
      <c r="P39" s="597">
        <f>P37+P38</f>
        <v>-11</v>
      </c>
      <c r="Q39" s="588">
        <f>Q37+Q38</f>
        <v>-14</v>
      </c>
      <c r="R39" s="588">
        <f>R37+R38</f>
        <v>-5</v>
      </c>
      <c r="S39" s="395"/>
      <c r="T39" s="252"/>
    </row>
    <row r="40" spans="1:20" ht="12">
      <c r="A40" s="249"/>
      <c r="B40" s="262"/>
      <c r="C40" s="272"/>
      <c r="D40" s="641"/>
      <c r="E40" s="595"/>
      <c r="F40" s="582"/>
      <c r="G40" s="582"/>
      <c r="H40" s="1037"/>
      <c r="I40" s="962"/>
      <c r="J40" s="585"/>
      <c r="K40" s="1144"/>
      <c r="L40" s="1111"/>
      <c r="M40" s="974"/>
      <c r="N40" s="1111"/>
      <c r="O40" s="641"/>
      <c r="P40" s="595"/>
      <c r="Q40" s="582"/>
      <c r="R40" s="582"/>
      <c r="S40" s="541"/>
      <c r="T40" s="249"/>
    </row>
    <row r="41" spans="1:20" ht="12">
      <c r="A41" s="252"/>
      <c r="B41" s="222"/>
      <c r="C41" s="272" t="s">
        <v>51</v>
      </c>
      <c r="D41" s="641">
        <f t="shared" si="4"/>
        <v>-12</v>
      </c>
      <c r="E41" s="595">
        <v>-5</v>
      </c>
      <c r="F41" s="582">
        <v>1</v>
      </c>
      <c r="G41" s="582">
        <v>-8</v>
      </c>
      <c r="H41" s="1019"/>
      <c r="I41" s="962"/>
      <c r="J41" s="585"/>
      <c r="K41" s="1119"/>
      <c r="L41" s="1111">
        <f t="shared" si="5"/>
        <v>-36</v>
      </c>
      <c r="M41" s="974"/>
      <c r="N41" s="1280">
        <v>-8</v>
      </c>
      <c r="O41" s="641">
        <f t="shared" si="6"/>
        <v>-28</v>
      </c>
      <c r="P41" s="595">
        <v>-9</v>
      </c>
      <c r="Q41" s="582">
        <v>-15</v>
      </c>
      <c r="R41" s="582">
        <v>-4</v>
      </c>
      <c r="S41" s="550"/>
      <c r="T41" s="252"/>
    </row>
    <row r="42" spans="1:20" s="309" customFormat="1" ht="12">
      <c r="A42" s="304"/>
      <c r="B42" s="551"/>
      <c r="C42" s="552" t="s">
        <v>470</v>
      </c>
      <c r="D42" s="1339">
        <f t="shared" si="4"/>
        <v>-1</v>
      </c>
      <c r="E42" s="639">
        <v>0</v>
      </c>
      <c r="F42" s="612">
        <v>0</v>
      </c>
      <c r="G42" s="612">
        <v>-1</v>
      </c>
      <c r="H42" s="1023"/>
      <c r="I42" s="966"/>
      <c r="J42" s="614"/>
      <c r="K42" s="1123"/>
      <c r="L42" s="1112">
        <f t="shared" si="5"/>
        <v>-7</v>
      </c>
      <c r="M42" s="1133"/>
      <c r="N42" s="1282">
        <v>-1</v>
      </c>
      <c r="O42" s="1339">
        <f t="shared" si="6"/>
        <v>-6</v>
      </c>
      <c r="P42" s="639">
        <v>-2</v>
      </c>
      <c r="Q42" s="612">
        <v>-3</v>
      </c>
      <c r="R42" s="612">
        <v>-1</v>
      </c>
      <c r="S42" s="553"/>
      <c r="T42" s="304"/>
    </row>
    <row r="43" spans="1:20" ht="12">
      <c r="A43" s="249"/>
      <c r="B43" s="262"/>
      <c r="C43" s="272" t="s">
        <v>52</v>
      </c>
      <c r="D43" s="641">
        <f t="shared" si="4"/>
        <v>-2</v>
      </c>
      <c r="E43" s="595">
        <v>-1</v>
      </c>
      <c r="F43" s="582">
        <v>1</v>
      </c>
      <c r="G43" s="582">
        <v>-2</v>
      </c>
      <c r="H43" s="1019"/>
      <c r="I43" s="962"/>
      <c r="J43" s="585"/>
      <c r="K43" s="1119"/>
      <c r="L43" s="1111">
        <f t="shared" si="5"/>
        <v>-8</v>
      </c>
      <c r="M43" s="974"/>
      <c r="N43" s="1280">
        <v>-2</v>
      </c>
      <c r="O43" s="641">
        <f t="shared" si="6"/>
        <v>-6</v>
      </c>
      <c r="P43" s="595">
        <v>-1</v>
      </c>
      <c r="Q43" s="582">
        <v>-4</v>
      </c>
      <c r="R43" s="582">
        <v>-1</v>
      </c>
      <c r="S43" s="550"/>
      <c r="T43" s="249"/>
    </row>
    <row r="44" spans="1:20" ht="12">
      <c r="A44" s="249"/>
      <c r="B44" s="262"/>
      <c r="C44" s="272" t="s">
        <v>53</v>
      </c>
      <c r="D44" s="641">
        <f t="shared" si="4"/>
        <v>-1</v>
      </c>
      <c r="E44" s="595"/>
      <c r="F44" s="582">
        <v>-1</v>
      </c>
      <c r="G44" s="582">
        <v>0</v>
      </c>
      <c r="H44" s="1019"/>
      <c r="I44" s="962"/>
      <c r="J44" s="585"/>
      <c r="K44" s="1119"/>
      <c r="L44" s="1111">
        <f t="shared" si="5"/>
        <v>-1</v>
      </c>
      <c r="M44" s="974"/>
      <c r="N44" s="1280">
        <v>-1</v>
      </c>
      <c r="O44" s="641">
        <f t="shared" si="6"/>
        <v>0</v>
      </c>
      <c r="P44" s="595">
        <v>0</v>
      </c>
      <c r="Q44" s="582">
        <v>0</v>
      </c>
      <c r="R44" s="582">
        <v>0</v>
      </c>
      <c r="S44" s="550"/>
      <c r="T44" s="249"/>
    </row>
    <row r="45" spans="1:20" ht="12">
      <c r="A45" s="252"/>
      <c r="B45" s="222"/>
      <c r="C45" s="272" t="s">
        <v>377</v>
      </c>
      <c r="D45" s="641">
        <f t="shared" si="4"/>
        <v>0</v>
      </c>
      <c r="E45" s="595"/>
      <c r="F45" s="582">
        <v>0</v>
      </c>
      <c r="G45" s="582">
        <v>0</v>
      </c>
      <c r="H45" s="1019"/>
      <c r="I45" s="962"/>
      <c r="J45" s="585"/>
      <c r="K45" s="1119"/>
      <c r="L45" s="1111">
        <f t="shared" si="5"/>
        <v>0</v>
      </c>
      <c r="M45" s="974"/>
      <c r="N45" s="1280">
        <v>0</v>
      </c>
      <c r="O45" s="641">
        <f t="shared" si="6"/>
        <v>0</v>
      </c>
      <c r="P45" s="595">
        <v>0</v>
      </c>
      <c r="Q45" s="582">
        <v>0</v>
      </c>
      <c r="R45" s="582">
        <v>0</v>
      </c>
      <c r="S45" s="550"/>
      <c r="T45" s="252"/>
    </row>
    <row r="46" spans="1:20" s="273" customFormat="1" ht="12">
      <c r="A46" s="252"/>
      <c r="B46" s="222"/>
      <c r="C46" s="223" t="s">
        <v>449</v>
      </c>
      <c r="D46" s="642">
        <f t="shared" si="4"/>
        <v>-15</v>
      </c>
      <c r="E46" s="597">
        <f>E41+E43+E44+E45</f>
        <v>-6</v>
      </c>
      <c r="F46" s="588">
        <f>F41+F43+F44+F45</f>
        <v>1</v>
      </c>
      <c r="G46" s="588">
        <f>G41+G43+G44+G45</f>
        <v>-10</v>
      </c>
      <c r="H46" s="1036"/>
      <c r="I46" s="963"/>
      <c r="J46" s="591"/>
      <c r="K46" s="1143"/>
      <c r="L46" s="1131">
        <f t="shared" si="5"/>
        <v>-45</v>
      </c>
      <c r="M46" s="975"/>
      <c r="N46" s="1131">
        <f>N41+N43+N44+N45</f>
        <v>-11</v>
      </c>
      <c r="O46" s="642">
        <f t="shared" si="6"/>
        <v>-34</v>
      </c>
      <c r="P46" s="597">
        <f>P41+P43+P44+P45</f>
        <v>-10</v>
      </c>
      <c r="Q46" s="588">
        <f>Q41+Q43+Q44+Q45</f>
        <v>-19</v>
      </c>
      <c r="R46" s="588">
        <f>R41+R43+R44+R45</f>
        <v>-5</v>
      </c>
      <c r="S46" s="542"/>
      <c r="T46" s="252"/>
    </row>
    <row r="47" spans="1:20" ht="12">
      <c r="A47" s="249"/>
      <c r="B47" s="262"/>
      <c r="C47" s="265"/>
      <c r="D47" s="641"/>
      <c r="E47" s="637"/>
      <c r="F47" s="583"/>
      <c r="G47" s="583"/>
      <c r="H47" s="1038"/>
      <c r="I47" s="962"/>
      <c r="J47" s="585"/>
      <c r="K47" s="1145"/>
      <c r="L47" s="1111"/>
      <c r="M47" s="974"/>
      <c r="N47" s="1230"/>
      <c r="O47" s="641"/>
      <c r="P47" s="637"/>
      <c r="Q47" s="583"/>
      <c r="R47" s="583"/>
      <c r="S47" s="550"/>
      <c r="T47" s="249"/>
    </row>
    <row r="48" spans="1:25" s="273" customFormat="1" ht="12">
      <c r="A48" s="252"/>
      <c r="B48" s="222"/>
      <c r="C48" s="279" t="s">
        <v>376</v>
      </c>
      <c r="D48" s="642">
        <f t="shared" si="4"/>
        <v>-33</v>
      </c>
      <c r="E48" s="635">
        <f>E39+E46</f>
        <v>-14</v>
      </c>
      <c r="F48" s="636">
        <f>F39+F46</f>
        <v>1</v>
      </c>
      <c r="G48" s="636">
        <f>G39+G46</f>
        <v>-20</v>
      </c>
      <c r="H48" s="1026"/>
      <c r="I48" s="963"/>
      <c r="J48" s="591"/>
      <c r="K48" s="1128"/>
      <c r="L48" s="1131">
        <f t="shared" si="5"/>
        <v>-85</v>
      </c>
      <c r="M48" s="975"/>
      <c r="N48" s="1278">
        <f>N39+N46</f>
        <v>-21</v>
      </c>
      <c r="O48" s="642">
        <f t="shared" si="6"/>
        <v>-64</v>
      </c>
      <c r="P48" s="635">
        <f>P39+P46</f>
        <v>-21</v>
      </c>
      <c r="Q48" s="636">
        <f>Q39+Q46</f>
        <v>-33</v>
      </c>
      <c r="R48" s="636">
        <f>R39+R46</f>
        <v>-10</v>
      </c>
      <c r="S48" s="542"/>
      <c r="T48" s="252"/>
      <c r="Y48" s="283"/>
    </row>
    <row r="49" spans="1:20" ht="12">
      <c r="A49" s="252"/>
      <c r="B49" s="222"/>
      <c r="C49" s="265"/>
      <c r="D49" s="545"/>
      <c r="E49" s="546"/>
      <c r="F49" s="262"/>
      <c r="G49" s="262"/>
      <c r="H49" s="997"/>
      <c r="I49" s="547"/>
      <c r="J49" s="548"/>
      <c r="K49" s="555"/>
      <c r="L49" s="549"/>
      <c r="M49" s="237"/>
      <c r="N49" s="549"/>
      <c r="O49" s="545"/>
      <c r="P49" s="546"/>
      <c r="Q49" s="262"/>
      <c r="R49" s="262"/>
      <c r="S49" s="262"/>
      <c r="T49" s="252"/>
    </row>
    <row r="50" spans="1:20" ht="9" customHeight="1">
      <c r="A50" s="249"/>
      <c r="B50" s="249"/>
      <c r="C50" s="249"/>
      <c r="D50" s="249"/>
      <c r="E50" s="249"/>
      <c r="F50" s="249"/>
      <c r="G50" s="249"/>
      <c r="H50" s="249"/>
      <c r="I50" s="250"/>
      <c r="J50" s="250"/>
      <c r="K50" s="249"/>
      <c r="L50" s="249"/>
      <c r="M50" s="249"/>
      <c r="N50" s="249"/>
      <c r="O50" s="249"/>
      <c r="P50" s="249"/>
      <c r="Q50" s="249"/>
      <c r="R50" s="249"/>
      <c r="S50" s="249"/>
      <c r="T50" s="249"/>
    </row>
  </sheetData>
  <sheetProtection password="8355" sheet="1"/>
  <printOptions horizontalCentered="1"/>
  <pageMargins left="0.75" right="0.75" top="1" bottom="1" header="0.5" footer="0.5"/>
  <pageSetup fitToHeight="1" fitToWidth="1" horizontalDpi="600" verticalDpi="600" orientation="portrait" paperSize="9" scale="56" r:id="rId1"/>
  <headerFooter alignWithMargins="0">
    <oddFooter>&amp;L&amp;8KPN Investor Relations&amp;C&amp;8&amp;A&amp;R&amp;8Q3 2010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0"/>
  <sheetViews>
    <sheetView view="pageBreakPreview" zoomScale="85" zoomScaleSheetLayoutView="85" zoomScalePageLayoutView="0" workbookViewId="0" topLeftCell="A1">
      <selection activeCell="A1" sqref="A1"/>
    </sheetView>
  </sheetViews>
  <sheetFormatPr defaultColWidth="9.140625" defaultRowHeight="12.75"/>
  <cols>
    <col min="1" max="2" width="1.7109375" style="421" customWidth="1"/>
    <col min="3" max="3" width="40.7109375" style="421" customWidth="1"/>
    <col min="4" max="4" width="8.7109375" style="438" customWidth="1"/>
    <col min="5" max="7" width="8.7109375" style="421" customWidth="1"/>
    <col min="8" max="8" width="1.7109375" style="438" customWidth="1"/>
    <col min="9" max="9" width="7.28125" style="421" customWidth="1"/>
    <col min="10" max="10" width="9.7109375" style="500" customWidth="1"/>
    <col min="11" max="11" width="1.7109375" style="421" customWidth="1"/>
    <col min="12" max="12" width="7.28125" style="438" customWidth="1"/>
    <col min="13" max="13" width="1.7109375" style="421" customWidth="1"/>
    <col min="14" max="14" width="7.28125" style="438" customWidth="1"/>
    <col min="15" max="15" width="8.7109375" style="438" customWidth="1"/>
    <col min="16" max="18" width="8.7109375" style="421" customWidth="1"/>
    <col min="19" max="20" width="1.7109375" style="421" customWidth="1"/>
    <col min="21" max="16384" width="9.140625" style="421" customWidth="1"/>
  </cols>
  <sheetData>
    <row r="1" spans="1:20" ht="9" customHeight="1">
      <c r="A1" s="414" t="s">
        <v>341</v>
      </c>
      <c r="B1" s="415"/>
      <c r="C1" s="415"/>
      <c r="D1" s="416"/>
      <c r="E1" s="415"/>
      <c r="F1" s="415"/>
      <c r="G1" s="415"/>
      <c r="H1" s="474"/>
      <c r="I1" s="415"/>
      <c r="J1" s="475"/>
      <c r="K1" s="474"/>
      <c r="L1" s="416"/>
      <c r="M1" s="474"/>
      <c r="N1" s="416"/>
      <c r="O1" s="416"/>
      <c r="P1" s="415"/>
      <c r="Q1" s="415"/>
      <c r="R1" s="415"/>
      <c r="S1" s="474"/>
      <c r="T1" s="420"/>
    </row>
    <row r="2" spans="1:20" ht="12">
      <c r="A2" s="414"/>
      <c r="B2" s="422"/>
      <c r="C2" s="494" t="s">
        <v>77</v>
      </c>
      <c r="D2" s="424" t="s">
        <v>489</v>
      </c>
      <c r="E2" s="425" t="s">
        <v>490</v>
      </c>
      <c r="F2" s="206" t="s">
        <v>474</v>
      </c>
      <c r="G2" s="206" t="s">
        <v>360</v>
      </c>
      <c r="H2" s="1047"/>
      <c r="I2" s="424" t="s">
        <v>475</v>
      </c>
      <c r="J2" s="477" t="s">
        <v>475</v>
      </c>
      <c r="K2" s="478"/>
      <c r="L2" s="206">
        <v>2009</v>
      </c>
      <c r="M2" s="426"/>
      <c r="N2" s="206" t="s">
        <v>343</v>
      </c>
      <c r="O2" s="424" t="s">
        <v>492</v>
      </c>
      <c r="P2" s="425" t="s">
        <v>332</v>
      </c>
      <c r="Q2" s="206" t="s">
        <v>327</v>
      </c>
      <c r="R2" s="206" t="s">
        <v>137</v>
      </c>
      <c r="S2" s="479"/>
      <c r="T2" s="420"/>
    </row>
    <row r="3" spans="1:20" ht="12">
      <c r="A3" s="414"/>
      <c r="B3" s="41"/>
      <c r="C3" s="520" t="s">
        <v>78</v>
      </c>
      <c r="D3" s="424"/>
      <c r="E3" s="425"/>
      <c r="F3" s="430"/>
      <c r="G3" s="430"/>
      <c r="H3" s="518"/>
      <c r="I3" s="424" t="s">
        <v>476</v>
      </c>
      <c r="J3" s="432" t="s">
        <v>491</v>
      </c>
      <c r="K3" s="480"/>
      <c r="L3" s="206"/>
      <c r="M3" s="431"/>
      <c r="N3" s="206"/>
      <c r="O3" s="424"/>
      <c r="P3" s="425"/>
      <c r="Q3" s="430"/>
      <c r="R3" s="430"/>
      <c r="S3" s="481"/>
      <c r="T3" s="420"/>
    </row>
    <row r="4" spans="1:20" ht="12">
      <c r="A4" s="414"/>
      <c r="B4" s="41"/>
      <c r="C4" s="429"/>
      <c r="D4" s="424"/>
      <c r="E4" s="425"/>
      <c r="F4" s="430"/>
      <c r="G4" s="430"/>
      <c r="H4" s="1001"/>
      <c r="I4" s="424"/>
      <c r="J4" s="511"/>
      <c r="K4" s="480"/>
      <c r="L4" s="206"/>
      <c r="M4" s="431"/>
      <c r="N4" s="206"/>
      <c r="O4" s="424"/>
      <c r="P4" s="425"/>
      <c r="Q4" s="430"/>
      <c r="R4" s="430"/>
      <c r="S4" s="481"/>
      <c r="T4" s="420"/>
    </row>
    <row r="5" spans="1:20" ht="14.25">
      <c r="A5" s="414"/>
      <c r="B5" s="41"/>
      <c r="C5" s="1345" t="s">
        <v>455</v>
      </c>
      <c r="D5" s="521"/>
      <c r="E5" s="522"/>
      <c r="F5" s="523"/>
      <c r="G5" s="523"/>
      <c r="H5" s="1001"/>
      <c r="I5" s="521"/>
      <c r="J5" s="524"/>
      <c r="K5" s="480"/>
      <c r="L5" s="523"/>
      <c r="M5" s="525"/>
      <c r="N5" s="523"/>
      <c r="O5" s="521"/>
      <c r="P5" s="522"/>
      <c r="Q5" s="523"/>
      <c r="R5" s="523"/>
      <c r="S5" s="481"/>
      <c r="T5" s="420"/>
    </row>
    <row r="6" spans="1:20" ht="14.25">
      <c r="A6" s="526"/>
      <c r="B6" s="210"/>
      <c r="C6" s="440" t="s">
        <v>556</v>
      </c>
      <c r="D6" s="654">
        <f>E6</f>
        <v>0.84</v>
      </c>
      <c r="E6" s="655">
        <v>0.84</v>
      </c>
      <c r="F6" s="656">
        <v>0.83</v>
      </c>
      <c r="G6" s="656">
        <v>0.83</v>
      </c>
      <c r="H6" s="1048"/>
      <c r="I6" s="1039"/>
      <c r="J6" s="657"/>
      <c r="K6" s="1146"/>
      <c r="L6" s="1155">
        <f>N6</f>
        <v>0.83</v>
      </c>
      <c r="M6" s="1283"/>
      <c r="N6" s="1205">
        <v>0.83</v>
      </c>
      <c r="O6" s="654">
        <f>P6</f>
        <v>0.82</v>
      </c>
      <c r="P6" s="660">
        <v>0.82</v>
      </c>
      <c r="Q6" s="656">
        <v>0.81</v>
      </c>
      <c r="R6" s="656">
        <v>0.81</v>
      </c>
      <c r="S6" s="527"/>
      <c r="T6" s="528"/>
    </row>
    <row r="7" spans="1:20" ht="14.25">
      <c r="A7" s="526"/>
      <c r="B7" s="210"/>
      <c r="C7" s="440" t="s">
        <v>557</v>
      </c>
      <c r="D7" s="654">
        <f>E7</f>
        <v>0.58</v>
      </c>
      <c r="E7" s="655">
        <v>0.58</v>
      </c>
      <c r="F7" s="656">
        <v>0.56</v>
      </c>
      <c r="G7" s="656">
        <v>0.55</v>
      </c>
      <c r="H7" s="1048"/>
      <c r="I7" s="1039"/>
      <c r="J7" s="657"/>
      <c r="K7" s="1146"/>
      <c r="L7" s="1155">
        <f>N7</f>
        <v>0.53</v>
      </c>
      <c r="M7" s="1283"/>
      <c r="N7" s="1205">
        <v>0.53</v>
      </c>
      <c r="O7" s="654">
        <f>P7</f>
        <v>0.52</v>
      </c>
      <c r="P7" s="660">
        <v>0.52</v>
      </c>
      <c r="Q7" s="656">
        <v>0.51</v>
      </c>
      <c r="R7" s="656">
        <v>0.49</v>
      </c>
      <c r="S7" s="527"/>
      <c r="T7" s="528"/>
    </row>
    <row r="8" spans="1:20" ht="12">
      <c r="A8" s="526"/>
      <c r="B8" s="210"/>
      <c r="C8" s="440" t="s">
        <v>487</v>
      </c>
      <c r="D8" s="654">
        <f>E8</f>
        <v>0.17</v>
      </c>
      <c r="E8" s="660">
        <v>0.17</v>
      </c>
      <c r="F8" s="656">
        <v>0.17</v>
      </c>
      <c r="G8" s="656">
        <v>0.17</v>
      </c>
      <c r="H8" s="1048"/>
      <c r="I8" s="1039"/>
      <c r="J8" s="657"/>
      <c r="K8" s="1146"/>
      <c r="L8" s="1155">
        <f>N8</f>
        <v>0.17</v>
      </c>
      <c r="M8" s="1283"/>
      <c r="N8" s="1299">
        <v>0.17</v>
      </c>
      <c r="O8" s="654">
        <f>P8</f>
        <v>0.17</v>
      </c>
      <c r="P8" s="660">
        <v>0.17</v>
      </c>
      <c r="Q8" s="656">
        <v>0.17</v>
      </c>
      <c r="R8" s="656">
        <v>0.17</v>
      </c>
      <c r="S8" s="527"/>
      <c r="T8" s="420"/>
    </row>
    <row r="9" spans="1:20" ht="12">
      <c r="A9" s="414"/>
      <c r="B9" s="41"/>
      <c r="C9" s="429"/>
      <c r="D9" s="661"/>
      <c r="E9" s="662"/>
      <c r="F9" s="658"/>
      <c r="G9" s="658"/>
      <c r="H9" s="1049"/>
      <c r="I9" s="1040"/>
      <c r="J9" s="663"/>
      <c r="K9" s="1147"/>
      <c r="L9" s="1156"/>
      <c r="M9" s="1284"/>
      <c r="N9" s="1156"/>
      <c r="O9" s="661"/>
      <c r="P9" s="662"/>
      <c r="Q9" s="658"/>
      <c r="R9" s="658"/>
      <c r="S9" s="481"/>
      <c r="T9" s="526"/>
    </row>
    <row r="10" spans="1:20" ht="12">
      <c r="A10" s="526"/>
      <c r="B10" s="15"/>
      <c r="C10" s="1346" t="s">
        <v>79</v>
      </c>
      <c r="D10" s="1372"/>
      <c r="E10" s="1373"/>
      <c r="F10" s="1374"/>
      <c r="G10" s="1374"/>
      <c r="H10" s="1375"/>
      <c r="I10" s="1376"/>
      <c r="J10" s="1377"/>
      <c r="K10" s="1378"/>
      <c r="L10" s="1379"/>
      <c r="M10" s="1380"/>
      <c r="N10" s="1379"/>
      <c r="O10" s="1372"/>
      <c r="P10" s="1373"/>
      <c r="Q10" s="1374"/>
      <c r="R10" s="1374"/>
      <c r="S10" s="481"/>
      <c r="T10" s="526"/>
    </row>
    <row r="11" spans="1:21" ht="14.25">
      <c r="A11" s="526"/>
      <c r="B11" s="210"/>
      <c r="C11" s="440" t="s">
        <v>558</v>
      </c>
      <c r="D11" s="654" t="s">
        <v>99</v>
      </c>
      <c r="E11" s="1390" t="s">
        <v>99</v>
      </c>
      <c r="F11" s="656" t="s">
        <v>597</v>
      </c>
      <c r="G11" s="656" t="s">
        <v>597</v>
      </c>
      <c r="H11" s="1048"/>
      <c r="I11" s="1039"/>
      <c r="J11" s="657"/>
      <c r="K11" s="1146"/>
      <c r="L11" s="1155" t="s">
        <v>598</v>
      </c>
      <c r="M11" s="1283"/>
      <c r="N11" s="1155" t="s">
        <v>598</v>
      </c>
      <c r="O11" s="654" t="s">
        <v>598</v>
      </c>
      <c r="P11" s="660" t="s">
        <v>598</v>
      </c>
      <c r="Q11" s="656" t="s">
        <v>598</v>
      </c>
      <c r="R11" s="656" t="s">
        <v>598</v>
      </c>
      <c r="S11" s="527"/>
      <c r="T11" s="526"/>
      <c r="U11" s="457"/>
    </row>
    <row r="12" spans="1:20" ht="14.25">
      <c r="A12" s="526"/>
      <c r="B12" s="210"/>
      <c r="C12" s="440" t="s">
        <v>559</v>
      </c>
      <c r="D12" s="654" t="s">
        <v>599</v>
      </c>
      <c r="E12" s="1390" t="s">
        <v>599</v>
      </c>
      <c r="F12" s="656" t="s">
        <v>599</v>
      </c>
      <c r="G12" s="656" t="s">
        <v>599</v>
      </c>
      <c r="H12" s="1048"/>
      <c r="I12" s="1039"/>
      <c r="J12" s="657"/>
      <c r="K12" s="1146"/>
      <c r="L12" s="1155" t="s">
        <v>599</v>
      </c>
      <c r="M12" s="1283"/>
      <c r="N12" s="1155" t="s">
        <v>599</v>
      </c>
      <c r="O12" s="654" t="s">
        <v>600</v>
      </c>
      <c r="P12" s="660" t="s">
        <v>600</v>
      </c>
      <c r="Q12" s="656" t="s">
        <v>601</v>
      </c>
      <c r="R12" s="656" t="s">
        <v>601</v>
      </c>
      <c r="S12" s="527"/>
      <c r="T12" s="528"/>
    </row>
    <row r="13" spans="1:20" ht="14.25">
      <c r="A13" s="526"/>
      <c r="B13" s="210"/>
      <c r="C13" s="440" t="s">
        <v>560</v>
      </c>
      <c r="D13" s="1381">
        <f>E13</f>
        <v>0.36</v>
      </c>
      <c r="E13" s="1382">
        <v>0.36</v>
      </c>
      <c r="F13" s="1383">
        <v>0.37</v>
      </c>
      <c r="G13" s="1383">
        <v>0.37</v>
      </c>
      <c r="H13" s="1384"/>
      <c r="I13" s="1385"/>
      <c r="J13" s="1386"/>
      <c r="K13" s="1387"/>
      <c r="L13" s="1388">
        <f>N13</f>
        <v>0.38</v>
      </c>
      <c r="M13" s="1389"/>
      <c r="N13" s="1388">
        <v>0.38</v>
      </c>
      <c r="O13" s="1381">
        <f>P13</f>
        <v>0.39</v>
      </c>
      <c r="P13" s="1382">
        <v>0.39</v>
      </c>
      <c r="Q13" s="1383">
        <v>0.39</v>
      </c>
      <c r="R13" s="1383">
        <v>0.41</v>
      </c>
      <c r="S13" s="527"/>
      <c r="T13" s="528"/>
    </row>
    <row r="14" spans="1:20" ht="14.25">
      <c r="A14" s="526"/>
      <c r="B14" s="478"/>
      <c r="C14" s="440" t="s">
        <v>561</v>
      </c>
      <c r="D14" s="654">
        <f>E14</f>
        <v>0.42</v>
      </c>
      <c r="E14" s="655">
        <v>0.42</v>
      </c>
      <c r="F14" s="656">
        <v>0.42</v>
      </c>
      <c r="G14" s="656">
        <v>0.42</v>
      </c>
      <c r="H14" s="1048"/>
      <c r="I14" s="1039"/>
      <c r="J14" s="657"/>
      <c r="K14" s="1146"/>
      <c r="L14" s="1155">
        <f>N14</f>
        <v>0.42</v>
      </c>
      <c r="M14" s="1283"/>
      <c r="N14" s="1205">
        <v>0.42</v>
      </c>
      <c r="O14" s="654">
        <f>P14</f>
        <v>0.43</v>
      </c>
      <c r="P14" s="660">
        <v>0.43</v>
      </c>
      <c r="Q14" s="656">
        <v>0.43</v>
      </c>
      <c r="R14" s="656">
        <v>0.43</v>
      </c>
      <c r="S14" s="527"/>
      <c r="T14" s="528"/>
    </row>
    <row r="15" spans="1:20" ht="12">
      <c r="A15" s="526"/>
      <c r="B15" s="480"/>
      <c r="C15" s="440" t="s">
        <v>480</v>
      </c>
      <c r="D15" s="1381">
        <f>E15</f>
        <v>0.14</v>
      </c>
      <c r="E15" s="1391">
        <v>0.14</v>
      </c>
      <c r="F15" s="1383">
        <v>0.14</v>
      </c>
      <c r="G15" s="1383">
        <v>0.13</v>
      </c>
      <c r="H15" s="1384"/>
      <c r="I15" s="1385"/>
      <c r="J15" s="1386"/>
      <c r="K15" s="1387"/>
      <c r="L15" s="1388">
        <f>N15</f>
        <v>0.12</v>
      </c>
      <c r="M15" s="1389"/>
      <c r="N15" s="1392">
        <v>0.12</v>
      </c>
      <c r="O15" s="1381">
        <f>P15</f>
        <v>0.12</v>
      </c>
      <c r="P15" s="1382">
        <v>0.12</v>
      </c>
      <c r="Q15" s="1383">
        <v>0.11</v>
      </c>
      <c r="R15" s="1383">
        <v>0.1</v>
      </c>
      <c r="S15" s="527"/>
      <c r="T15" s="420"/>
    </row>
    <row r="16" spans="1:20" ht="12">
      <c r="A16" s="414"/>
      <c r="B16" s="480"/>
      <c r="C16" s="429"/>
      <c r="D16" s="664"/>
      <c r="E16" s="665"/>
      <c r="F16" s="666"/>
      <c r="G16" s="666"/>
      <c r="H16" s="1049"/>
      <c r="I16" s="1041"/>
      <c r="J16" s="667"/>
      <c r="K16" s="1147"/>
      <c r="L16" s="1157"/>
      <c r="M16" s="1285"/>
      <c r="N16" s="1157"/>
      <c r="O16" s="664"/>
      <c r="P16" s="665"/>
      <c r="Q16" s="666"/>
      <c r="R16" s="666"/>
      <c r="S16" s="481"/>
      <c r="T16" s="526"/>
    </row>
    <row r="17" spans="1:20" ht="12">
      <c r="A17" s="468"/>
      <c r="B17" s="21"/>
      <c r="C17" s="1346" t="s">
        <v>540</v>
      </c>
      <c r="D17" s="668">
        <f>E17</f>
        <v>3052</v>
      </c>
      <c r="E17" s="669">
        <f>E18+E19</f>
        <v>3052</v>
      </c>
      <c r="F17" s="670">
        <f>F18+F19</f>
        <v>3102</v>
      </c>
      <c r="G17" s="670">
        <f>G18+G19</f>
        <v>3164</v>
      </c>
      <c r="H17" s="1050"/>
      <c r="I17" s="963">
        <f aca="true" t="shared" si="0" ref="I17:J19">D17/O17-1</f>
        <v>-0.07318554509565744</v>
      </c>
      <c r="J17" s="591">
        <f t="shared" si="0"/>
        <v>-0.07318554509565744</v>
      </c>
      <c r="K17" s="1148"/>
      <c r="L17" s="1158">
        <f>N17</f>
        <v>3234</v>
      </c>
      <c r="M17" s="1286"/>
      <c r="N17" s="1188">
        <f>N18+N19</f>
        <v>3234</v>
      </c>
      <c r="O17" s="668">
        <f>P17</f>
        <v>3293</v>
      </c>
      <c r="P17" s="669">
        <f>P18+P19</f>
        <v>3293</v>
      </c>
      <c r="Q17" s="670">
        <f>Q18+Q19</f>
        <v>3351</v>
      </c>
      <c r="R17" s="670">
        <f>R18+R19</f>
        <v>3413</v>
      </c>
      <c r="S17" s="21"/>
      <c r="T17" s="484"/>
    </row>
    <row r="18" spans="1:20" ht="14.25">
      <c r="A18" s="420"/>
      <c r="B18" s="210"/>
      <c r="C18" s="440" t="s">
        <v>562</v>
      </c>
      <c r="D18" s="672">
        <f>E18</f>
        <v>1773</v>
      </c>
      <c r="E18" s="673">
        <v>1773</v>
      </c>
      <c r="F18" s="674">
        <v>1846</v>
      </c>
      <c r="G18" s="674">
        <v>1918</v>
      </c>
      <c r="H18" s="1051"/>
      <c r="I18" s="963">
        <f t="shared" si="0"/>
        <v>-0.1581196581196581</v>
      </c>
      <c r="J18" s="591">
        <f t="shared" si="0"/>
        <v>-0.1581196581196581</v>
      </c>
      <c r="K18" s="1149"/>
      <c r="L18" s="1159">
        <f>N18</f>
        <v>2019</v>
      </c>
      <c r="M18" s="683"/>
      <c r="N18" s="1159">
        <v>2019</v>
      </c>
      <c r="O18" s="672">
        <f>P18</f>
        <v>2106</v>
      </c>
      <c r="P18" s="676">
        <v>2106</v>
      </c>
      <c r="Q18" s="674">
        <v>2189</v>
      </c>
      <c r="R18" s="674">
        <v>2266</v>
      </c>
      <c r="S18" s="210"/>
      <c r="T18" s="526"/>
    </row>
    <row r="19" spans="1:23" ht="14.25">
      <c r="A19" s="420"/>
      <c r="B19" s="478"/>
      <c r="C19" s="440" t="s">
        <v>563</v>
      </c>
      <c r="D19" s="672">
        <f>E19</f>
        <v>1279</v>
      </c>
      <c r="E19" s="673">
        <v>1279</v>
      </c>
      <c r="F19" s="674">
        <v>1256</v>
      </c>
      <c r="G19" s="674">
        <v>1246</v>
      </c>
      <c r="H19" s="1051"/>
      <c r="I19" s="962">
        <f t="shared" si="0"/>
        <v>0.07750631844987366</v>
      </c>
      <c r="J19" s="585">
        <f t="shared" si="0"/>
        <v>0.07750631844987366</v>
      </c>
      <c r="K19" s="1149"/>
      <c r="L19" s="1159">
        <f>N19</f>
        <v>1215</v>
      </c>
      <c r="M19" s="683"/>
      <c r="N19" s="1159">
        <v>1215</v>
      </c>
      <c r="O19" s="672">
        <f>P19</f>
        <v>1187</v>
      </c>
      <c r="P19" s="676">
        <v>1187</v>
      </c>
      <c r="Q19" s="674">
        <v>1162</v>
      </c>
      <c r="R19" s="674">
        <v>1147</v>
      </c>
      <c r="S19" s="210"/>
      <c r="T19" s="528"/>
      <c r="V19" s="446"/>
      <c r="W19" s="446"/>
    </row>
    <row r="20" spans="1:20" ht="12">
      <c r="A20" s="528"/>
      <c r="B20" s="15"/>
      <c r="C20" s="429"/>
      <c r="D20" s="1393"/>
      <c r="E20" s="1394"/>
      <c r="F20" s="722"/>
      <c r="G20" s="722"/>
      <c r="H20" s="1054"/>
      <c r="I20" s="1395"/>
      <c r="J20" s="1396"/>
      <c r="K20" s="1151"/>
      <c r="L20" s="1397"/>
      <c r="M20" s="1398"/>
      <c r="N20" s="1397"/>
      <c r="O20" s="1393"/>
      <c r="P20" s="1394"/>
      <c r="Q20" s="722"/>
      <c r="R20" s="722"/>
      <c r="S20" s="481"/>
      <c r="T20" s="420"/>
    </row>
    <row r="21" spans="1:20" s="192" customFormat="1" ht="14.25">
      <c r="A21" s="529"/>
      <c r="B21" s="210"/>
      <c r="C21" s="1345" t="s">
        <v>564</v>
      </c>
      <c r="D21" s="668">
        <f>E21+F21+G21</f>
        <v>-115</v>
      </c>
      <c r="E21" s="677">
        <v>-35</v>
      </c>
      <c r="F21" s="678">
        <v>-45</v>
      </c>
      <c r="G21" s="678">
        <v>-35</v>
      </c>
      <c r="H21" s="1052"/>
      <c r="I21" s="1042"/>
      <c r="J21" s="679"/>
      <c r="K21" s="1150"/>
      <c r="L21" s="1158">
        <f>N21+O21</f>
        <v>-150</v>
      </c>
      <c r="M21" s="1286"/>
      <c r="N21" s="1158">
        <v>-30</v>
      </c>
      <c r="O21" s="668">
        <f>P21+Q21+R21</f>
        <v>-120</v>
      </c>
      <c r="P21" s="680">
        <v>-45</v>
      </c>
      <c r="Q21" s="678">
        <v>-50</v>
      </c>
      <c r="R21" s="678">
        <v>-25</v>
      </c>
      <c r="S21" s="15"/>
      <c r="T21" s="530"/>
    </row>
    <row r="22" spans="1:20" ht="12">
      <c r="A22" s="526"/>
      <c r="B22" s="478"/>
      <c r="C22" s="429"/>
      <c r="D22" s="682"/>
      <c r="E22" s="681"/>
      <c r="F22" s="675"/>
      <c r="G22" s="675"/>
      <c r="H22" s="1049"/>
      <c r="I22" s="1041"/>
      <c r="J22" s="665"/>
      <c r="K22" s="1147"/>
      <c r="L22" s="1160"/>
      <c r="M22" s="1287"/>
      <c r="N22" s="1160"/>
      <c r="O22" s="682"/>
      <c r="P22" s="681"/>
      <c r="Q22" s="675"/>
      <c r="R22" s="675"/>
      <c r="S22" s="481"/>
      <c r="T22" s="526"/>
    </row>
    <row r="23" spans="1:20" ht="14.25">
      <c r="A23" s="526"/>
      <c r="B23" s="480"/>
      <c r="C23" s="1345" t="s">
        <v>565</v>
      </c>
      <c r="D23" s="668">
        <f>E23</f>
        <v>509</v>
      </c>
      <c r="E23" s="680">
        <v>509</v>
      </c>
      <c r="F23" s="678">
        <v>452</v>
      </c>
      <c r="G23" s="678">
        <v>403</v>
      </c>
      <c r="H23" s="1052"/>
      <c r="I23" s="1042">
        <f>D23/O23-1</f>
        <v>0.8309352517985611</v>
      </c>
      <c r="J23" s="679">
        <f>E23/P23-1</f>
        <v>0.8309352517985611</v>
      </c>
      <c r="K23" s="1150"/>
      <c r="L23" s="1158">
        <f>N23</f>
        <v>295</v>
      </c>
      <c r="M23" s="1286"/>
      <c r="N23" s="1158">
        <v>295</v>
      </c>
      <c r="O23" s="668">
        <f>P23</f>
        <v>278</v>
      </c>
      <c r="P23" s="680">
        <v>278</v>
      </c>
      <c r="Q23" s="678">
        <v>273</v>
      </c>
      <c r="R23" s="678">
        <v>247</v>
      </c>
      <c r="S23" s="15"/>
      <c r="T23" s="526"/>
    </row>
    <row r="24" spans="1:20" ht="12">
      <c r="A24" s="526"/>
      <c r="B24" s="480"/>
      <c r="C24" s="429"/>
      <c r="D24" s="682"/>
      <c r="E24" s="681"/>
      <c r="F24" s="675"/>
      <c r="G24" s="675"/>
      <c r="H24" s="1049"/>
      <c r="I24" s="1041"/>
      <c r="J24" s="665"/>
      <c r="K24" s="1147"/>
      <c r="L24" s="1160"/>
      <c r="M24" s="1287"/>
      <c r="N24" s="1160"/>
      <c r="O24" s="682"/>
      <c r="P24" s="681"/>
      <c r="Q24" s="675"/>
      <c r="R24" s="675"/>
      <c r="S24" s="481"/>
      <c r="T24" s="528"/>
    </row>
    <row r="25" spans="1:20" ht="12">
      <c r="A25" s="526"/>
      <c r="B25" s="480"/>
      <c r="C25" s="1345" t="s">
        <v>82</v>
      </c>
      <c r="D25" s="686">
        <f>D26+D27</f>
        <v>26</v>
      </c>
      <c r="E25" s="684">
        <f>E26+E27</f>
        <v>26</v>
      </c>
      <c r="F25" s="685">
        <f>F26+F27</f>
        <v>26</v>
      </c>
      <c r="G25" s="685">
        <f>G26+G27</f>
        <v>26</v>
      </c>
      <c r="H25" s="1052"/>
      <c r="I25" s="1042">
        <f aca="true" t="shared" si="1" ref="I25:J27">D25/O25-1</f>
        <v>0</v>
      </c>
      <c r="J25" s="679">
        <f t="shared" si="1"/>
        <v>0.040000000000000036</v>
      </c>
      <c r="K25" s="1150"/>
      <c r="L25" s="1161">
        <f>L26+L27</f>
        <v>26</v>
      </c>
      <c r="M25" s="1288"/>
      <c r="N25" s="1161">
        <f>N26+N27</f>
        <v>26</v>
      </c>
      <c r="O25" s="686">
        <f>O26+O27</f>
        <v>26</v>
      </c>
      <c r="P25" s="684">
        <f>P26+P27</f>
        <v>25</v>
      </c>
      <c r="Q25" s="685">
        <f>Q26+Q27</f>
        <v>26</v>
      </c>
      <c r="R25" s="685">
        <f>R26+R27</f>
        <v>26</v>
      </c>
      <c r="S25" s="15"/>
      <c r="T25" s="420"/>
    </row>
    <row r="26" spans="1:20" ht="12">
      <c r="A26" s="526"/>
      <c r="B26" s="15"/>
      <c r="C26" s="440" t="s">
        <v>83</v>
      </c>
      <c r="D26" s="714">
        <v>17</v>
      </c>
      <c r="E26" s="687">
        <v>17</v>
      </c>
      <c r="F26" s="688">
        <v>17</v>
      </c>
      <c r="G26" s="688">
        <v>17</v>
      </c>
      <c r="H26" s="1051"/>
      <c r="I26" s="1042">
        <f t="shared" si="1"/>
        <v>0</v>
      </c>
      <c r="J26" s="679">
        <f t="shared" si="1"/>
        <v>0.0625</v>
      </c>
      <c r="K26" s="1149"/>
      <c r="L26" s="1162">
        <v>17</v>
      </c>
      <c r="M26" s="1288"/>
      <c r="N26" s="1162">
        <v>17</v>
      </c>
      <c r="O26" s="689">
        <v>17</v>
      </c>
      <c r="P26" s="687">
        <v>16</v>
      </c>
      <c r="Q26" s="688">
        <v>17</v>
      </c>
      <c r="R26" s="688">
        <v>17</v>
      </c>
      <c r="S26" s="210"/>
      <c r="T26" s="526"/>
    </row>
    <row r="27" spans="1:20" ht="12">
      <c r="A27" s="526"/>
      <c r="B27" s="210"/>
      <c r="C27" s="440" t="s">
        <v>84</v>
      </c>
      <c r="D27" s="1349">
        <v>9</v>
      </c>
      <c r="E27" s="690">
        <v>9</v>
      </c>
      <c r="F27" s="691">
        <v>9</v>
      </c>
      <c r="G27" s="691">
        <v>9</v>
      </c>
      <c r="H27" s="1051"/>
      <c r="I27" s="1042">
        <f t="shared" si="1"/>
        <v>0</v>
      </c>
      <c r="J27" s="679">
        <f t="shared" si="1"/>
        <v>0</v>
      </c>
      <c r="K27" s="1149"/>
      <c r="L27" s="1163">
        <v>9</v>
      </c>
      <c r="M27" s="1289"/>
      <c r="N27" s="1163">
        <v>9</v>
      </c>
      <c r="O27" s="692">
        <v>9</v>
      </c>
      <c r="P27" s="690">
        <v>9</v>
      </c>
      <c r="Q27" s="691">
        <v>9</v>
      </c>
      <c r="R27" s="691">
        <v>9</v>
      </c>
      <c r="S27" s="210"/>
      <c r="T27" s="526"/>
    </row>
    <row r="28" spans="1:20" ht="12">
      <c r="A28" s="528"/>
      <c r="B28" s="478"/>
      <c r="C28" s="20"/>
      <c r="D28" s="697"/>
      <c r="E28" s="693"/>
      <c r="F28" s="694"/>
      <c r="G28" s="694"/>
      <c r="H28" s="1052"/>
      <c r="I28" s="1043"/>
      <c r="J28" s="696"/>
      <c r="K28" s="1150"/>
      <c r="L28" s="1164"/>
      <c r="M28" s="1290"/>
      <c r="N28" s="1164"/>
      <c r="O28" s="697"/>
      <c r="P28" s="693"/>
      <c r="Q28" s="694"/>
      <c r="R28" s="694"/>
      <c r="S28" s="15"/>
      <c r="T28" s="526"/>
    </row>
    <row r="29" spans="1:20" ht="12">
      <c r="A29" s="528"/>
      <c r="B29" s="480"/>
      <c r="C29" s="1345" t="s">
        <v>85</v>
      </c>
      <c r="D29" s="700">
        <v>180</v>
      </c>
      <c r="E29" s="698">
        <v>172</v>
      </c>
      <c r="F29" s="699">
        <v>173</v>
      </c>
      <c r="G29" s="699">
        <v>194</v>
      </c>
      <c r="H29" s="1052"/>
      <c r="I29" s="1042">
        <f>D29/O29-1</f>
        <v>-0.01098901098901095</v>
      </c>
      <c r="J29" s="679">
        <f>E29/P29-1</f>
        <v>-0.011494252873563204</v>
      </c>
      <c r="K29" s="1150"/>
      <c r="L29" s="1165">
        <v>185</v>
      </c>
      <c r="M29" s="1290"/>
      <c r="N29" s="1165">
        <v>194</v>
      </c>
      <c r="O29" s="700">
        <v>182</v>
      </c>
      <c r="P29" s="698">
        <v>174</v>
      </c>
      <c r="Q29" s="699">
        <v>178</v>
      </c>
      <c r="R29" s="699">
        <v>195</v>
      </c>
      <c r="S29" s="15"/>
      <c r="T29" s="528"/>
    </row>
    <row r="30" spans="1:20" ht="12">
      <c r="A30" s="528"/>
      <c r="B30" s="480"/>
      <c r="C30" s="16"/>
      <c r="D30" s="1399"/>
      <c r="E30" s="1400"/>
      <c r="F30" s="1401"/>
      <c r="G30" s="1401"/>
      <c r="H30" s="1402"/>
      <c r="I30" s="1403"/>
      <c r="J30" s="1404"/>
      <c r="K30" s="1405"/>
      <c r="L30" s="1406"/>
      <c r="M30" s="1407"/>
      <c r="N30" s="1406"/>
      <c r="O30" s="1399"/>
      <c r="P30" s="1400"/>
      <c r="Q30" s="1401"/>
      <c r="R30" s="1401"/>
      <c r="S30" s="15"/>
      <c r="T30" s="528"/>
    </row>
    <row r="31" spans="1:20" ht="14.25">
      <c r="A31" s="526"/>
      <c r="B31" s="478"/>
      <c r="C31" s="1345" t="s">
        <v>566</v>
      </c>
      <c r="D31" s="668">
        <f>E31</f>
        <v>2568</v>
      </c>
      <c r="E31" s="680">
        <v>2568</v>
      </c>
      <c r="F31" s="678">
        <v>2568</v>
      </c>
      <c r="G31" s="678">
        <v>2584</v>
      </c>
      <c r="H31" s="1052"/>
      <c r="I31" s="1042">
        <f>D31/O31-1</f>
        <v>-0.0038789759503491394</v>
      </c>
      <c r="J31" s="679">
        <f>E31/P31-1</f>
        <v>-0.0038789759503491394</v>
      </c>
      <c r="K31" s="1150"/>
      <c r="L31" s="1158">
        <f>N31</f>
        <v>2575</v>
      </c>
      <c r="M31" s="1286"/>
      <c r="N31" s="1158">
        <v>2575</v>
      </c>
      <c r="O31" s="668">
        <f>P31</f>
        <v>2578</v>
      </c>
      <c r="P31" s="680">
        <v>2578</v>
      </c>
      <c r="Q31" s="678">
        <v>2568</v>
      </c>
      <c r="R31" s="678">
        <v>2565</v>
      </c>
      <c r="S31" s="15"/>
      <c r="T31" s="526"/>
    </row>
    <row r="32" spans="1:20" ht="12">
      <c r="A32" s="414"/>
      <c r="B32" s="478"/>
      <c r="C32" s="429"/>
      <c r="D32" s="668"/>
      <c r="E32" s="680"/>
      <c r="F32" s="671"/>
      <c r="G32" s="671"/>
      <c r="H32" s="1049"/>
      <c r="I32" s="1042"/>
      <c r="J32" s="679"/>
      <c r="K32" s="1147"/>
      <c r="L32" s="1158"/>
      <c r="M32" s="1290"/>
      <c r="N32" s="1158"/>
      <c r="O32" s="668"/>
      <c r="P32" s="680"/>
      <c r="Q32" s="671"/>
      <c r="R32" s="671"/>
      <c r="S32" s="481"/>
      <c r="T32" s="528"/>
    </row>
    <row r="33" spans="1:20" ht="12">
      <c r="A33" s="526"/>
      <c r="B33" s="480"/>
      <c r="C33" s="1345" t="s">
        <v>136</v>
      </c>
      <c r="D33" s="686">
        <v>32</v>
      </c>
      <c r="E33" s="684">
        <v>32</v>
      </c>
      <c r="F33" s="685">
        <v>32</v>
      </c>
      <c r="G33" s="685">
        <v>31</v>
      </c>
      <c r="H33" s="1052"/>
      <c r="I33" s="1042">
        <f>D33/O33-1</f>
        <v>0.032258064516129004</v>
      </c>
      <c r="J33" s="679">
        <f>E33/P33-1</f>
        <v>0.032258064516129004</v>
      </c>
      <c r="K33" s="1150"/>
      <c r="L33" s="1161">
        <v>31</v>
      </c>
      <c r="M33" s="1288"/>
      <c r="N33" s="1161">
        <v>31</v>
      </c>
      <c r="O33" s="686">
        <v>31</v>
      </c>
      <c r="P33" s="684">
        <v>31</v>
      </c>
      <c r="Q33" s="685">
        <v>30</v>
      </c>
      <c r="R33" s="685">
        <v>31</v>
      </c>
      <c r="S33" s="15"/>
      <c r="T33" s="420"/>
    </row>
    <row r="34" spans="1:20" ht="12">
      <c r="A34" s="528"/>
      <c r="B34" s="210"/>
      <c r="C34" s="429"/>
      <c r="D34" s="668"/>
      <c r="E34" s="680"/>
      <c r="F34" s="671"/>
      <c r="G34" s="671"/>
      <c r="H34" s="1049"/>
      <c r="I34" s="1042"/>
      <c r="J34" s="679"/>
      <c r="K34" s="1147"/>
      <c r="L34" s="1158"/>
      <c r="M34" s="1290"/>
      <c r="N34" s="1158"/>
      <c r="O34" s="668"/>
      <c r="P34" s="680"/>
      <c r="Q34" s="671"/>
      <c r="R34" s="671"/>
      <c r="S34" s="481"/>
      <c r="T34" s="526"/>
    </row>
    <row r="35" spans="1:20" ht="14.25">
      <c r="A35" s="528"/>
      <c r="B35" s="478"/>
      <c r="C35" s="1345" t="s">
        <v>567</v>
      </c>
      <c r="D35" s="1413">
        <f>E35</f>
        <v>1144</v>
      </c>
      <c r="E35" s="1414">
        <v>1144</v>
      </c>
      <c r="F35" s="1415">
        <v>1088</v>
      </c>
      <c r="G35" s="1415">
        <v>1033</v>
      </c>
      <c r="H35" s="1052"/>
      <c r="I35" s="1416">
        <f>D35/O35-1</f>
        <v>0.22746781115879822</v>
      </c>
      <c r="J35" s="1417">
        <f>E35/P35-1</f>
        <v>0.22746781115879822</v>
      </c>
      <c r="K35" s="1150"/>
      <c r="L35" s="1418">
        <f>N35</f>
        <v>984</v>
      </c>
      <c r="M35" s="1290"/>
      <c r="N35" s="1418">
        <v>984</v>
      </c>
      <c r="O35" s="1413">
        <f>P35</f>
        <v>932</v>
      </c>
      <c r="P35" s="1414">
        <v>932</v>
      </c>
      <c r="Q35" s="1415">
        <v>890</v>
      </c>
      <c r="R35" s="1415">
        <v>835</v>
      </c>
      <c r="S35" s="15"/>
      <c r="T35" s="528"/>
    </row>
    <row r="36" spans="1:20" ht="12">
      <c r="A36" s="526"/>
      <c r="B36" s="15"/>
      <c r="C36" s="429"/>
      <c r="D36" s="720"/>
      <c r="E36" s="721"/>
      <c r="F36" s="1410"/>
      <c r="G36" s="1410"/>
      <c r="H36" s="1054"/>
      <c r="I36" s="1411"/>
      <c r="J36" s="1412"/>
      <c r="K36" s="1151"/>
      <c r="L36" s="1183"/>
      <c r="M36" s="1407"/>
      <c r="N36" s="1183"/>
      <c r="O36" s="720"/>
      <c r="P36" s="721"/>
      <c r="Q36" s="1410"/>
      <c r="R36" s="1410"/>
      <c r="S36" s="481"/>
      <c r="T36" s="420"/>
    </row>
    <row r="37" spans="1:20" ht="12">
      <c r="A37" s="528"/>
      <c r="B37" s="210"/>
      <c r="C37" s="1345" t="s">
        <v>330</v>
      </c>
      <c r="D37" s="711">
        <v>9</v>
      </c>
      <c r="E37" s="712">
        <v>9</v>
      </c>
      <c r="F37" s="713">
        <v>9</v>
      </c>
      <c r="G37" s="713">
        <v>9</v>
      </c>
      <c r="H37" s="1052"/>
      <c r="I37" s="1408">
        <f>D37/O37-1</f>
        <v>0.125</v>
      </c>
      <c r="J37" s="1409">
        <f>E37/P37-1</f>
        <v>0.125</v>
      </c>
      <c r="K37" s="1150"/>
      <c r="L37" s="1167">
        <v>8</v>
      </c>
      <c r="M37" s="1288"/>
      <c r="N37" s="1167">
        <v>8</v>
      </c>
      <c r="O37" s="711">
        <v>8</v>
      </c>
      <c r="P37" s="712">
        <v>8</v>
      </c>
      <c r="Q37" s="713">
        <v>7</v>
      </c>
      <c r="R37" s="713">
        <v>7</v>
      </c>
      <c r="S37" s="15"/>
      <c r="T37" s="526"/>
    </row>
    <row r="38" spans="1:20" ht="12">
      <c r="A38" s="526"/>
      <c r="B38" s="481"/>
      <c r="C38" s="440"/>
      <c r="D38" s="725"/>
      <c r="E38" s="726"/>
      <c r="F38" s="727"/>
      <c r="G38" s="727"/>
      <c r="H38" s="1350"/>
      <c r="I38" s="1044"/>
      <c r="J38" s="934"/>
      <c r="K38" s="1419"/>
      <c r="L38" s="1168"/>
      <c r="M38" s="1407"/>
      <c r="N38" s="1168"/>
      <c r="O38" s="725"/>
      <c r="P38" s="726"/>
      <c r="Q38" s="727"/>
      <c r="R38" s="727"/>
      <c r="S38" s="210"/>
      <c r="T38" s="526"/>
    </row>
    <row r="39" spans="1:20" ht="12">
      <c r="A39" s="526"/>
      <c r="B39" s="481"/>
      <c r="C39" s="1345" t="s">
        <v>568</v>
      </c>
      <c r="D39" s="668">
        <f>D40+D41</f>
        <v>54</v>
      </c>
      <c r="E39" s="680">
        <v>54</v>
      </c>
      <c r="F39" s="671">
        <f>F40+F41</f>
        <v>42</v>
      </c>
      <c r="G39" s="671">
        <f>G40+G41</f>
        <v>31</v>
      </c>
      <c r="H39" s="1050"/>
      <c r="I39" s="1042" t="s">
        <v>594</v>
      </c>
      <c r="J39" s="679" t="s">
        <v>594</v>
      </c>
      <c r="K39" s="1148"/>
      <c r="L39" s="1158">
        <f>N39</f>
        <v>16</v>
      </c>
      <c r="M39" s="1286"/>
      <c r="N39" s="1158">
        <f>N40+N41</f>
        <v>16</v>
      </c>
      <c r="O39" s="668">
        <f>O40+O41</f>
        <v>10</v>
      </c>
      <c r="P39" s="680">
        <f>P40+P41</f>
        <v>10</v>
      </c>
      <c r="Q39" s="671">
        <f>Q40+Q41</f>
        <v>5</v>
      </c>
      <c r="R39" s="671">
        <f>R40+R41</f>
        <v>2</v>
      </c>
      <c r="S39" s="210"/>
      <c r="T39" s="526"/>
    </row>
    <row r="40" spans="1:20" ht="12">
      <c r="A40" s="526"/>
      <c r="B40" s="481"/>
      <c r="C40" s="440" t="s">
        <v>453</v>
      </c>
      <c r="D40" s="672">
        <f>E40</f>
        <v>22</v>
      </c>
      <c r="E40" s="676">
        <v>22</v>
      </c>
      <c r="F40" s="674">
        <v>16</v>
      </c>
      <c r="G40" s="674">
        <v>10</v>
      </c>
      <c r="H40" s="1050"/>
      <c r="I40" s="1059" t="s">
        <v>593</v>
      </c>
      <c r="J40" s="679" t="s">
        <v>593</v>
      </c>
      <c r="K40" s="1148"/>
      <c r="L40" s="1159">
        <f>N40</f>
        <v>5</v>
      </c>
      <c r="M40" s="683"/>
      <c r="N40" s="1159">
        <v>5</v>
      </c>
      <c r="O40" s="672">
        <f>P40</f>
        <v>3</v>
      </c>
      <c r="P40" s="676">
        <v>3</v>
      </c>
      <c r="Q40" s="674">
        <v>1</v>
      </c>
      <c r="R40" s="674">
        <v>0</v>
      </c>
      <c r="S40" s="210"/>
      <c r="T40" s="526"/>
    </row>
    <row r="41" spans="1:20" ht="12">
      <c r="A41" s="526"/>
      <c r="B41" s="481"/>
      <c r="C41" s="440" t="s">
        <v>366</v>
      </c>
      <c r="D41" s="672">
        <f>E41</f>
        <v>32</v>
      </c>
      <c r="E41" s="676">
        <v>32</v>
      </c>
      <c r="F41" s="674">
        <v>26</v>
      </c>
      <c r="G41" s="674">
        <v>21</v>
      </c>
      <c r="H41" s="1050"/>
      <c r="I41" s="1042" t="s">
        <v>594</v>
      </c>
      <c r="J41" s="679" t="s">
        <v>594</v>
      </c>
      <c r="K41" s="1148"/>
      <c r="L41" s="1159">
        <f>N41</f>
        <v>11</v>
      </c>
      <c r="M41" s="683"/>
      <c r="N41" s="1159">
        <v>11</v>
      </c>
      <c r="O41" s="672">
        <f>P41</f>
        <v>7</v>
      </c>
      <c r="P41" s="676">
        <v>7</v>
      </c>
      <c r="Q41" s="674">
        <v>4</v>
      </c>
      <c r="R41" s="674">
        <v>2</v>
      </c>
      <c r="S41" s="210"/>
      <c r="T41" s="526"/>
    </row>
    <row r="42" spans="1:20" ht="12">
      <c r="A42" s="526"/>
      <c r="B42" s="41"/>
      <c r="C42" s="429"/>
      <c r="D42" s="442"/>
      <c r="E42" s="443"/>
      <c r="F42" s="196"/>
      <c r="G42" s="196"/>
      <c r="H42" s="1001"/>
      <c r="I42" s="442"/>
      <c r="J42" s="483"/>
      <c r="K42" s="480"/>
      <c r="L42" s="196"/>
      <c r="M42" s="209"/>
      <c r="N42" s="196"/>
      <c r="O42" s="442"/>
      <c r="P42" s="443"/>
      <c r="Q42" s="196"/>
      <c r="R42" s="196"/>
      <c r="S42" s="481"/>
      <c r="T42" s="528"/>
    </row>
    <row r="43" spans="1:20" ht="9" customHeight="1">
      <c r="A43" s="414"/>
      <c r="B43" s="415"/>
      <c r="C43" s="415"/>
      <c r="D43" s="416"/>
      <c r="E43" s="415"/>
      <c r="F43" s="415"/>
      <c r="G43" s="415"/>
      <c r="H43" s="474"/>
      <c r="I43" s="415"/>
      <c r="J43" s="475"/>
      <c r="K43" s="474"/>
      <c r="L43" s="416"/>
      <c r="M43" s="474"/>
      <c r="N43" s="416"/>
      <c r="O43" s="416"/>
      <c r="P43" s="415"/>
      <c r="Q43" s="415"/>
      <c r="R43" s="415"/>
      <c r="S43" s="474"/>
      <c r="T43" s="420"/>
    </row>
    <row r="44" spans="1:20" ht="14.25">
      <c r="A44" s="531"/>
      <c r="B44" s="457" t="s">
        <v>569</v>
      </c>
      <c r="C44" s="444"/>
      <c r="D44" s="458"/>
      <c r="E44" s="457"/>
      <c r="F44" s="457"/>
      <c r="G44" s="457"/>
      <c r="H44" s="1053"/>
      <c r="I44" s="457"/>
      <c r="J44" s="533"/>
      <c r="K44" s="532"/>
      <c r="L44" s="458"/>
      <c r="M44" s="532"/>
      <c r="N44" s="458"/>
      <c r="O44" s="458"/>
      <c r="P44" s="457"/>
      <c r="Q44" s="457"/>
      <c r="R44" s="457"/>
      <c r="S44" s="532"/>
      <c r="T44" s="531"/>
    </row>
    <row r="45" spans="1:20" ht="14.25">
      <c r="A45" s="531"/>
      <c r="B45" s="457" t="s">
        <v>570</v>
      </c>
      <c r="C45" s="444"/>
      <c r="D45" s="458"/>
      <c r="E45" s="457"/>
      <c r="F45" s="457"/>
      <c r="G45" s="457"/>
      <c r="H45" s="1053"/>
      <c r="I45" s="457"/>
      <c r="J45" s="533"/>
      <c r="K45" s="532"/>
      <c r="L45" s="458"/>
      <c r="M45" s="532"/>
      <c r="N45" s="458"/>
      <c r="O45" s="458"/>
      <c r="P45" s="457"/>
      <c r="Q45" s="457"/>
      <c r="R45" s="457"/>
      <c r="S45" s="532"/>
      <c r="T45" s="531"/>
    </row>
    <row r="46" spans="1:20" ht="14.25">
      <c r="A46" s="531"/>
      <c r="B46" s="457" t="s">
        <v>571</v>
      </c>
      <c r="C46" s="444"/>
      <c r="D46" s="458"/>
      <c r="E46" s="457"/>
      <c r="F46" s="457"/>
      <c r="G46" s="457"/>
      <c r="H46" s="1053"/>
      <c r="I46" s="457"/>
      <c r="J46" s="533"/>
      <c r="K46" s="532"/>
      <c r="L46" s="458"/>
      <c r="M46" s="532"/>
      <c r="N46" s="458"/>
      <c r="O46" s="458"/>
      <c r="P46" s="457"/>
      <c r="Q46" s="457"/>
      <c r="R46" s="457"/>
      <c r="S46" s="532"/>
      <c r="T46" s="531"/>
    </row>
    <row r="47" spans="1:20" ht="14.25">
      <c r="A47" s="531"/>
      <c r="B47" s="457" t="s">
        <v>572</v>
      </c>
      <c r="C47" s="444"/>
      <c r="D47" s="510"/>
      <c r="E47" s="509"/>
      <c r="F47" s="509"/>
      <c r="G47" s="509"/>
      <c r="H47" s="1053"/>
      <c r="I47" s="509"/>
      <c r="J47" s="533"/>
      <c r="K47" s="532"/>
      <c r="L47" s="510"/>
      <c r="M47" s="532"/>
      <c r="N47" s="510"/>
      <c r="O47" s="510"/>
      <c r="P47" s="509"/>
      <c r="Q47" s="509"/>
      <c r="R47" s="509"/>
      <c r="S47" s="532"/>
      <c r="T47" s="531"/>
    </row>
    <row r="48" spans="1:20" ht="14.25">
      <c r="A48" s="531"/>
      <c r="B48" s="457" t="s">
        <v>573</v>
      </c>
      <c r="C48" s="444"/>
      <c r="D48" s="458"/>
      <c r="E48" s="457"/>
      <c r="F48" s="457"/>
      <c r="G48" s="457"/>
      <c r="H48" s="1053"/>
      <c r="I48" s="457"/>
      <c r="J48" s="533"/>
      <c r="K48" s="532"/>
      <c r="L48" s="458"/>
      <c r="M48" s="532"/>
      <c r="N48" s="458"/>
      <c r="O48" s="458"/>
      <c r="P48" s="457"/>
      <c r="Q48" s="457"/>
      <c r="R48" s="457"/>
      <c r="S48" s="532"/>
      <c r="T48" s="531"/>
    </row>
    <row r="49" spans="1:20" ht="14.25">
      <c r="A49" s="531"/>
      <c r="B49" s="457" t="s">
        <v>574</v>
      </c>
      <c r="C49" s="444"/>
      <c r="D49" s="458"/>
      <c r="E49" s="457"/>
      <c r="F49" s="457"/>
      <c r="G49" s="457"/>
      <c r="H49" s="1053"/>
      <c r="I49" s="457"/>
      <c r="J49" s="533"/>
      <c r="K49" s="532"/>
      <c r="L49" s="458"/>
      <c r="M49" s="532"/>
      <c r="N49" s="458"/>
      <c r="O49" s="458"/>
      <c r="P49" s="457"/>
      <c r="Q49" s="457"/>
      <c r="R49" s="457"/>
      <c r="S49" s="532"/>
      <c r="T49" s="531"/>
    </row>
    <row r="50" spans="1:20" ht="12">
      <c r="A50" s="531"/>
      <c r="B50" s="534"/>
      <c r="C50" s="534"/>
      <c r="D50" s="535"/>
      <c r="E50" s="534"/>
      <c r="F50" s="534"/>
      <c r="G50" s="534"/>
      <c r="H50" s="1053"/>
      <c r="I50" s="534"/>
      <c r="J50" s="533"/>
      <c r="K50" s="532"/>
      <c r="L50" s="535"/>
      <c r="M50" s="532"/>
      <c r="N50" s="535"/>
      <c r="O50" s="535"/>
      <c r="P50" s="534"/>
      <c r="Q50" s="534"/>
      <c r="R50" s="534"/>
      <c r="S50" s="532"/>
      <c r="T50" s="531"/>
    </row>
    <row r="51" spans="1:20" ht="9" customHeight="1">
      <c r="A51" s="414"/>
      <c r="B51" s="415"/>
      <c r="C51" s="415"/>
      <c r="D51" s="416"/>
      <c r="E51" s="415"/>
      <c r="F51" s="415"/>
      <c r="G51" s="415"/>
      <c r="H51" s="474"/>
      <c r="I51" s="415"/>
      <c r="J51" s="475"/>
      <c r="K51" s="474"/>
      <c r="L51" s="416"/>
      <c r="M51" s="474"/>
      <c r="N51" s="416"/>
      <c r="O51" s="416"/>
      <c r="P51" s="415"/>
      <c r="Q51" s="415"/>
      <c r="R51" s="415"/>
      <c r="S51" s="474"/>
      <c r="T51" s="420"/>
    </row>
    <row r="52" spans="1:20" ht="12">
      <c r="A52" s="414"/>
      <c r="B52" s="422"/>
      <c r="C52" s="494" t="s">
        <v>77</v>
      </c>
      <c r="D52" s="424" t="s">
        <v>489</v>
      </c>
      <c r="E52" s="425" t="s">
        <v>490</v>
      </c>
      <c r="F52" s="206" t="s">
        <v>474</v>
      </c>
      <c r="G52" s="206" t="s">
        <v>360</v>
      </c>
      <c r="H52" s="1047"/>
      <c r="I52" s="424" t="s">
        <v>475</v>
      </c>
      <c r="J52" s="477" t="s">
        <v>475</v>
      </c>
      <c r="K52" s="478"/>
      <c r="L52" s="206">
        <v>2009</v>
      </c>
      <c r="M52" s="426"/>
      <c r="N52" s="206" t="s">
        <v>343</v>
      </c>
      <c r="O52" s="424" t="s">
        <v>492</v>
      </c>
      <c r="P52" s="425" t="s">
        <v>332</v>
      </c>
      <c r="Q52" s="206" t="s">
        <v>327</v>
      </c>
      <c r="R52" s="206" t="s">
        <v>137</v>
      </c>
      <c r="S52" s="478"/>
      <c r="T52" s="420"/>
    </row>
    <row r="53" spans="1:20" ht="12">
      <c r="A53" s="414"/>
      <c r="B53" s="41"/>
      <c r="C53" s="520" t="s">
        <v>59</v>
      </c>
      <c r="D53" s="424"/>
      <c r="E53" s="425"/>
      <c r="F53" s="430"/>
      <c r="G53" s="430"/>
      <c r="H53" s="518"/>
      <c r="I53" s="424" t="s">
        <v>476</v>
      </c>
      <c r="J53" s="432" t="s">
        <v>491</v>
      </c>
      <c r="K53" s="480"/>
      <c r="L53" s="206"/>
      <c r="M53" s="431"/>
      <c r="N53" s="206"/>
      <c r="O53" s="424"/>
      <c r="P53" s="425"/>
      <c r="Q53" s="430"/>
      <c r="R53" s="430"/>
      <c r="S53" s="480"/>
      <c r="T53" s="420"/>
    </row>
    <row r="54" spans="1:20" ht="12">
      <c r="A54" s="414"/>
      <c r="B54" s="41"/>
      <c r="C54" s="429"/>
      <c r="D54" s="518"/>
      <c r="E54" s="514"/>
      <c r="F54" s="206"/>
      <c r="G54" s="206"/>
      <c r="H54" s="1001"/>
      <c r="I54" s="518"/>
      <c r="J54" s="511"/>
      <c r="K54" s="481"/>
      <c r="L54" s="430"/>
      <c r="M54" s="431"/>
      <c r="N54" s="430"/>
      <c r="O54" s="518"/>
      <c r="P54" s="514"/>
      <c r="Q54" s="206"/>
      <c r="R54" s="206"/>
      <c r="S54" s="481"/>
      <c r="T54" s="420"/>
    </row>
    <row r="55" spans="1:20" ht="12">
      <c r="A55" s="414"/>
      <c r="B55" s="41"/>
      <c r="C55" s="1346" t="s">
        <v>521</v>
      </c>
      <c r="D55" s="700">
        <f>E55</f>
        <v>5761</v>
      </c>
      <c r="E55" s="669">
        <f>E56+E57</f>
        <v>5761</v>
      </c>
      <c r="F55" s="670">
        <f>F56+F57</f>
        <v>5992</v>
      </c>
      <c r="G55" s="670">
        <f>G56+G57</f>
        <v>6079</v>
      </c>
      <c r="H55" s="1052"/>
      <c r="I55" s="963">
        <f aca="true" t="shared" si="2" ref="I55:J57">D55/O55-1</f>
        <v>-0.14512538952366816</v>
      </c>
      <c r="J55" s="591">
        <f t="shared" si="2"/>
        <v>-0.14512538952366816</v>
      </c>
      <c r="K55" s="1150"/>
      <c r="L55" s="1165">
        <f>N55</f>
        <v>6523</v>
      </c>
      <c r="M55" s="683"/>
      <c r="N55" s="1188">
        <f>N56+N57</f>
        <v>6523</v>
      </c>
      <c r="O55" s="700">
        <f>P55</f>
        <v>6739</v>
      </c>
      <c r="P55" s="669">
        <f>P56+P57</f>
        <v>6739</v>
      </c>
      <c r="Q55" s="670">
        <f>Q56+Q57</f>
        <v>6795</v>
      </c>
      <c r="R55" s="670">
        <f>R56+R57</f>
        <v>6821</v>
      </c>
      <c r="S55" s="15"/>
      <c r="T55" s="420"/>
    </row>
    <row r="56" spans="1:20" ht="12">
      <c r="A56" s="414"/>
      <c r="B56" s="422"/>
      <c r="C56" s="440" t="s">
        <v>459</v>
      </c>
      <c r="D56" s="697">
        <f>E56</f>
        <v>3163</v>
      </c>
      <c r="E56" s="673">
        <v>3163</v>
      </c>
      <c r="F56" s="694">
        <v>3096</v>
      </c>
      <c r="G56" s="694">
        <v>3102</v>
      </c>
      <c r="H56" s="1049"/>
      <c r="I56" s="963">
        <f t="shared" si="2"/>
        <v>-0.008153026026967658</v>
      </c>
      <c r="J56" s="591">
        <f t="shared" si="2"/>
        <v>-0.008153026026967658</v>
      </c>
      <c r="K56" s="1147"/>
      <c r="L56" s="1164">
        <f>N56</f>
        <v>3121</v>
      </c>
      <c r="M56" s="683"/>
      <c r="N56" s="1164">
        <v>3121</v>
      </c>
      <c r="O56" s="697">
        <f>P56</f>
        <v>3189</v>
      </c>
      <c r="P56" s="693">
        <v>3189</v>
      </c>
      <c r="Q56" s="694">
        <v>3214</v>
      </c>
      <c r="R56" s="694">
        <v>3201</v>
      </c>
      <c r="S56" s="481"/>
      <c r="T56" s="420"/>
    </row>
    <row r="57" spans="1:20" ht="14.25">
      <c r="A57" s="414"/>
      <c r="B57" s="41"/>
      <c r="C57" s="440" t="s">
        <v>606</v>
      </c>
      <c r="D57" s="697">
        <f>E57</f>
        <v>2598</v>
      </c>
      <c r="E57" s="673">
        <v>2598</v>
      </c>
      <c r="F57" s="694">
        <v>2896</v>
      </c>
      <c r="G57" s="694">
        <v>2977</v>
      </c>
      <c r="H57" s="1049"/>
      <c r="I57" s="963">
        <f t="shared" si="2"/>
        <v>-0.268169014084507</v>
      </c>
      <c r="J57" s="591">
        <f t="shared" si="2"/>
        <v>-0.268169014084507</v>
      </c>
      <c r="K57" s="1147"/>
      <c r="L57" s="1164">
        <f>N57</f>
        <v>3402</v>
      </c>
      <c r="M57" s="683"/>
      <c r="N57" s="1164">
        <v>3402</v>
      </c>
      <c r="O57" s="697">
        <f>P57</f>
        <v>3550</v>
      </c>
      <c r="P57" s="693">
        <v>3550</v>
      </c>
      <c r="Q57" s="694">
        <v>3581</v>
      </c>
      <c r="R57" s="694">
        <v>3620</v>
      </c>
      <c r="S57" s="481"/>
      <c r="T57" s="420"/>
    </row>
    <row r="58" spans="1:20" ht="12">
      <c r="A58" s="414"/>
      <c r="B58" s="41"/>
      <c r="C58" s="429"/>
      <c r="D58" s="682"/>
      <c r="E58" s="681"/>
      <c r="F58" s="671"/>
      <c r="G58" s="671"/>
      <c r="H58" s="1049"/>
      <c r="I58" s="1029"/>
      <c r="J58" s="610"/>
      <c r="K58" s="1147"/>
      <c r="L58" s="1160"/>
      <c r="M58" s="683"/>
      <c r="N58" s="1160"/>
      <c r="O58" s="682"/>
      <c r="P58" s="681"/>
      <c r="Q58" s="671"/>
      <c r="R58" s="671"/>
      <c r="S58" s="481"/>
      <c r="T58" s="420"/>
    </row>
    <row r="59" spans="1:20" ht="12">
      <c r="A59" s="414"/>
      <c r="B59" s="41"/>
      <c r="C59" s="1346" t="s">
        <v>522</v>
      </c>
      <c r="D59" s="700">
        <f>E59+F59+G59</f>
        <v>-762</v>
      </c>
      <c r="E59" s="669">
        <f aca="true" t="shared" si="3" ref="E59:F61">E55-F55</f>
        <v>-231</v>
      </c>
      <c r="F59" s="699">
        <f t="shared" si="3"/>
        <v>-87</v>
      </c>
      <c r="G59" s="699">
        <f>G55-N55</f>
        <v>-444</v>
      </c>
      <c r="H59" s="1049"/>
      <c r="I59" s="963"/>
      <c r="J59" s="591"/>
      <c r="K59" s="1147"/>
      <c r="L59" s="1165">
        <f>N59+O59</f>
        <v>275</v>
      </c>
      <c r="M59" s="683"/>
      <c r="N59" s="1165">
        <f>N55-P55</f>
        <v>-216</v>
      </c>
      <c r="O59" s="700">
        <f>P59+Q59+R59</f>
        <v>491</v>
      </c>
      <c r="P59" s="698">
        <f aca="true" t="shared" si="4" ref="P59:Q61">P55-Q55</f>
        <v>-56</v>
      </c>
      <c r="Q59" s="699">
        <f t="shared" si="4"/>
        <v>-26</v>
      </c>
      <c r="R59" s="699">
        <v>573</v>
      </c>
      <c r="S59" s="481"/>
      <c r="T59" s="420"/>
    </row>
    <row r="60" spans="1:20" ht="12">
      <c r="A60" s="414"/>
      <c r="B60" s="41"/>
      <c r="C60" s="440" t="s">
        <v>459</v>
      </c>
      <c r="D60" s="697">
        <f>E60+F60+G60</f>
        <v>42</v>
      </c>
      <c r="E60" s="673">
        <f t="shared" si="3"/>
        <v>67</v>
      </c>
      <c r="F60" s="694">
        <f t="shared" si="3"/>
        <v>-6</v>
      </c>
      <c r="G60" s="694">
        <f>G56-N56</f>
        <v>-19</v>
      </c>
      <c r="H60" s="1049"/>
      <c r="I60" s="962"/>
      <c r="J60" s="585"/>
      <c r="K60" s="1147"/>
      <c r="L60" s="1164">
        <f>N60+O60</f>
        <v>316</v>
      </c>
      <c r="M60" s="683"/>
      <c r="N60" s="1164">
        <f>N56-P56</f>
        <v>-68</v>
      </c>
      <c r="O60" s="697">
        <f>P60+Q60+R60</f>
        <v>384</v>
      </c>
      <c r="P60" s="693">
        <f t="shared" si="4"/>
        <v>-25</v>
      </c>
      <c r="Q60" s="694">
        <f t="shared" si="4"/>
        <v>13</v>
      </c>
      <c r="R60" s="694">
        <v>396</v>
      </c>
      <c r="S60" s="481"/>
      <c r="T60" s="420"/>
    </row>
    <row r="61" spans="1:20" ht="14.25">
      <c r="A61" s="414"/>
      <c r="B61" s="41"/>
      <c r="C61" s="440" t="s">
        <v>606</v>
      </c>
      <c r="D61" s="697">
        <f>E61+F61+G61</f>
        <v>-804</v>
      </c>
      <c r="E61" s="673">
        <f t="shared" si="3"/>
        <v>-298</v>
      </c>
      <c r="F61" s="694">
        <f t="shared" si="3"/>
        <v>-81</v>
      </c>
      <c r="G61" s="694">
        <f>G57-N57</f>
        <v>-425</v>
      </c>
      <c r="H61" s="1049"/>
      <c r="I61" s="962"/>
      <c r="J61" s="585"/>
      <c r="K61" s="1147"/>
      <c r="L61" s="1164">
        <f>N61+O61</f>
        <v>-41</v>
      </c>
      <c r="M61" s="683"/>
      <c r="N61" s="1164">
        <f>N57-P57</f>
        <v>-148</v>
      </c>
      <c r="O61" s="697">
        <f>P61+Q61+R61</f>
        <v>107</v>
      </c>
      <c r="P61" s="693">
        <f t="shared" si="4"/>
        <v>-31</v>
      </c>
      <c r="Q61" s="694">
        <f t="shared" si="4"/>
        <v>-39</v>
      </c>
      <c r="R61" s="694">
        <v>177</v>
      </c>
      <c r="S61" s="481"/>
      <c r="T61" s="420"/>
    </row>
    <row r="62" spans="1:20" ht="12">
      <c r="A62" s="414"/>
      <c r="B62" s="41"/>
      <c r="C62" s="429"/>
      <c r="D62" s="682"/>
      <c r="E62" s="681"/>
      <c r="F62" s="671"/>
      <c r="G62" s="671"/>
      <c r="H62" s="1049"/>
      <c r="I62" s="1029"/>
      <c r="J62" s="610"/>
      <c r="K62" s="1147"/>
      <c r="L62" s="1160"/>
      <c r="M62" s="683"/>
      <c r="N62" s="1160"/>
      <c r="O62" s="682"/>
      <c r="P62" s="681"/>
      <c r="Q62" s="671"/>
      <c r="R62" s="671"/>
      <c r="S62" s="481"/>
      <c r="T62" s="420"/>
    </row>
    <row r="63" spans="1:20" ht="12">
      <c r="A63" s="414"/>
      <c r="B63" s="422"/>
      <c r="C63" s="1346" t="s">
        <v>471</v>
      </c>
      <c r="D63" s="711">
        <f>E63+F63+G63</f>
        <v>1325</v>
      </c>
      <c r="E63" s="712">
        <v>443</v>
      </c>
      <c r="F63" s="713">
        <v>448</v>
      </c>
      <c r="G63" s="713">
        <v>434</v>
      </c>
      <c r="H63" s="1052"/>
      <c r="I63" s="963">
        <f>D63/O63-1</f>
        <v>-0.05492154065620547</v>
      </c>
      <c r="J63" s="591">
        <f>E63/P63-1</f>
        <v>-0.036956521739130443</v>
      </c>
      <c r="K63" s="1150"/>
      <c r="L63" s="1167">
        <f>N63+O63</f>
        <v>1855</v>
      </c>
      <c r="M63" s="1292"/>
      <c r="N63" s="1167">
        <v>453</v>
      </c>
      <c r="O63" s="711">
        <f>P63+Q63+R63</f>
        <v>1402</v>
      </c>
      <c r="P63" s="712">
        <v>460</v>
      </c>
      <c r="Q63" s="713">
        <v>477</v>
      </c>
      <c r="R63" s="713">
        <v>465</v>
      </c>
      <c r="S63" s="15"/>
      <c r="T63" s="420"/>
    </row>
    <row r="64" spans="1:20" ht="12">
      <c r="A64" s="414"/>
      <c r="B64" s="41"/>
      <c r="C64" s="20"/>
      <c r="D64" s="697"/>
      <c r="E64" s="693"/>
      <c r="F64" s="694"/>
      <c r="G64" s="694"/>
      <c r="H64" s="1049"/>
      <c r="I64" s="962"/>
      <c r="J64" s="585"/>
      <c r="K64" s="1147"/>
      <c r="L64" s="1164"/>
      <c r="M64" s="683"/>
      <c r="N64" s="1164"/>
      <c r="O64" s="697"/>
      <c r="P64" s="693"/>
      <c r="Q64" s="694"/>
      <c r="R64" s="694"/>
      <c r="S64" s="481"/>
      <c r="T64" s="420"/>
    </row>
    <row r="65" spans="1:20" ht="12">
      <c r="A65" s="414"/>
      <c r="B65" s="41"/>
      <c r="C65" s="1346" t="s">
        <v>86</v>
      </c>
      <c r="D65" s="711">
        <v>24</v>
      </c>
      <c r="E65" s="712">
        <v>25</v>
      </c>
      <c r="F65" s="713">
        <v>25</v>
      </c>
      <c r="G65" s="713">
        <v>23</v>
      </c>
      <c r="H65" s="1052"/>
      <c r="I65" s="963">
        <f>D65/O65-1</f>
        <v>0.04347826086956519</v>
      </c>
      <c r="J65" s="591">
        <f>E65/P65-1</f>
        <v>0.08695652173913038</v>
      </c>
      <c r="K65" s="1150"/>
      <c r="L65" s="1167">
        <v>23</v>
      </c>
      <c r="M65" s="1292"/>
      <c r="N65" s="1167">
        <v>23</v>
      </c>
      <c r="O65" s="711">
        <v>23</v>
      </c>
      <c r="P65" s="712">
        <v>23</v>
      </c>
      <c r="Q65" s="713">
        <v>23</v>
      </c>
      <c r="R65" s="713">
        <v>23</v>
      </c>
      <c r="S65" s="15"/>
      <c r="T65" s="420"/>
    </row>
    <row r="66" spans="1:20" ht="12">
      <c r="A66" s="414"/>
      <c r="B66" s="422"/>
      <c r="C66" s="17" t="s">
        <v>87</v>
      </c>
      <c r="D66" s="807">
        <v>0.34</v>
      </c>
      <c r="E66" s="655">
        <v>0.36</v>
      </c>
      <c r="F66" s="659">
        <v>0.34</v>
      </c>
      <c r="G66" s="659">
        <v>0.33</v>
      </c>
      <c r="H66" s="1420"/>
      <c r="I66" s="962"/>
      <c r="J66" s="585"/>
      <c r="K66" s="1421"/>
      <c r="L66" s="1205">
        <v>0.28</v>
      </c>
      <c r="M66" s="1298"/>
      <c r="N66" s="1205">
        <v>0.31</v>
      </c>
      <c r="O66" s="807">
        <v>0.27</v>
      </c>
      <c r="P66" s="655">
        <v>0.29</v>
      </c>
      <c r="Q66" s="659">
        <v>0.27</v>
      </c>
      <c r="R66" s="659">
        <v>0.26</v>
      </c>
      <c r="S66" s="536"/>
      <c r="T66" s="420"/>
    </row>
    <row r="67" spans="1:20" ht="12">
      <c r="A67" s="414"/>
      <c r="B67" s="41"/>
      <c r="C67" s="20"/>
      <c r="D67" s="725"/>
      <c r="E67" s="726"/>
      <c r="F67" s="727"/>
      <c r="G67" s="727"/>
      <c r="H67" s="1054"/>
      <c r="I67" s="1046"/>
      <c r="J67" s="729"/>
      <c r="K67" s="1151"/>
      <c r="L67" s="1168"/>
      <c r="M67" s="1293"/>
      <c r="N67" s="1168"/>
      <c r="O67" s="725"/>
      <c r="P67" s="726"/>
      <c r="Q67" s="727"/>
      <c r="R67" s="727"/>
      <c r="S67" s="481"/>
      <c r="T67" s="420"/>
    </row>
    <row r="68" spans="1:20" ht="14.25">
      <c r="A68" s="414"/>
      <c r="B68" s="41"/>
      <c r="C68" s="1346" t="s">
        <v>607</v>
      </c>
      <c r="D68" s="700">
        <v>113</v>
      </c>
      <c r="E68" s="698">
        <v>113</v>
      </c>
      <c r="F68" s="699">
        <v>116</v>
      </c>
      <c r="G68" s="699">
        <v>109</v>
      </c>
      <c r="H68" s="1052"/>
      <c r="I68" s="963">
        <f>D68/O68-1</f>
        <v>0.05607476635514019</v>
      </c>
      <c r="J68" s="591">
        <f>E68/P68-1</f>
        <v>0.07619047619047614</v>
      </c>
      <c r="K68" s="1150"/>
      <c r="L68" s="1165">
        <v>107</v>
      </c>
      <c r="M68" s="683"/>
      <c r="N68" s="1165">
        <v>109</v>
      </c>
      <c r="O68" s="700">
        <v>107</v>
      </c>
      <c r="P68" s="698">
        <v>105</v>
      </c>
      <c r="Q68" s="699">
        <v>110</v>
      </c>
      <c r="R68" s="699">
        <v>105</v>
      </c>
      <c r="S68" s="15"/>
      <c r="T68" s="420"/>
    </row>
    <row r="69" spans="1:20" ht="12">
      <c r="A69" s="414"/>
      <c r="B69" s="422"/>
      <c r="C69" s="20"/>
      <c r="D69" s="697"/>
      <c r="E69" s="693"/>
      <c r="F69" s="694"/>
      <c r="G69" s="694"/>
      <c r="H69" s="1049"/>
      <c r="I69" s="962"/>
      <c r="J69" s="585"/>
      <c r="K69" s="1147"/>
      <c r="L69" s="1164"/>
      <c r="M69" s="683"/>
      <c r="N69" s="1164"/>
      <c r="O69" s="697"/>
      <c r="P69" s="693"/>
      <c r="Q69" s="694"/>
      <c r="R69" s="694"/>
      <c r="S69" s="481"/>
      <c r="T69" s="420"/>
    </row>
    <row r="70" spans="1:20" ht="12">
      <c r="A70" s="414"/>
      <c r="B70" s="41"/>
      <c r="C70" s="1346" t="s">
        <v>454</v>
      </c>
      <c r="D70" s="700">
        <v>53</v>
      </c>
      <c r="E70" s="937">
        <v>56</v>
      </c>
      <c r="F70" s="699">
        <v>54</v>
      </c>
      <c r="G70" s="699">
        <v>49</v>
      </c>
      <c r="H70" s="1052"/>
      <c r="I70" s="963">
        <f>D70/O70-1</f>
        <v>0.32499999999999996</v>
      </c>
      <c r="J70" s="591">
        <f>E70/P70-1</f>
        <v>0.33333333333333326</v>
      </c>
      <c r="K70" s="1150"/>
      <c r="L70" s="1165">
        <v>42</v>
      </c>
      <c r="M70" s="683"/>
      <c r="N70" s="1300">
        <v>46</v>
      </c>
      <c r="O70" s="700">
        <v>40</v>
      </c>
      <c r="P70" s="937">
        <v>42</v>
      </c>
      <c r="Q70" s="699">
        <v>41</v>
      </c>
      <c r="R70" s="699">
        <v>38</v>
      </c>
      <c r="S70" s="15"/>
      <c r="T70" s="420"/>
    </row>
    <row r="71" spans="1:20" ht="12">
      <c r="A71" s="414"/>
      <c r="B71" s="41"/>
      <c r="C71" s="18"/>
      <c r="D71" s="700"/>
      <c r="E71" s="698"/>
      <c r="F71" s="699"/>
      <c r="G71" s="699"/>
      <c r="H71" s="1052"/>
      <c r="I71" s="963"/>
      <c r="J71" s="591"/>
      <c r="K71" s="1150"/>
      <c r="L71" s="1165"/>
      <c r="M71" s="683"/>
      <c r="N71" s="1165"/>
      <c r="O71" s="700"/>
      <c r="P71" s="698"/>
      <c r="Q71" s="699"/>
      <c r="R71" s="699"/>
      <c r="S71" s="15"/>
      <c r="T71" s="420"/>
    </row>
    <row r="72" spans="1:20" ht="12">
      <c r="A72" s="414"/>
      <c r="B72" s="422"/>
      <c r="C72" s="1346" t="s">
        <v>88</v>
      </c>
      <c r="D72" s="711">
        <v>167</v>
      </c>
      <c r="E72" s="712">
        <v>162</v>
      </c>
      <c r="F72" s="713">
        <v>157</v>
      </c>
      <c r="G72" s="713">
        <v>183</v>
      </c>
      <c r="H72" s="1052"/>
      <c r="I72" s="963">
        <f>D72/O72-1</f>
        <v>0.24626865671641784</v>
      </c>
      <c r="J72" s="591">
        <f>E72/P72-1</f>
        <v>0.08000000000000007</v>
      </c>
      <c r="K72" s="1150"/>
      <c r="L72" s="1167">
        <v>144</v>
      </c>
      <c r="M72" s="1292"/>
      <c r="N72" s="1167">
        <v>183</v>
      </c>
      <c r="O72" s="711">
        <v>134</v>
      </c>
      <c r="P72" s="712">
        <v>150</v>
      </c>
      <c r="Q72" s="713">
        <v>116</v>
      </c>
      <c r="R72" s="713">
        <v>139</v>
      </c>
      <c r="S72" s="15"/>
      <c r="T72" s="420"/>
    </row>
    <row r="73" spans="1:20" ht="12">
      <c r="A73" s="414"/>
      <c r="B73" s="41"/>
      <c r="C73" s="20"/>
      <c r="D73" s="518"/>
      <c r="E73" s="514"/>
      <c r="F73" s="206"/>
      <c r="G73" s="206"/>
      <c r="H73" s="1002"/>
      <c r="I73" s="269"/>
      <c r="J73" s="263"/>
      <c r="K73" s="17"/>
      <c r="L73" s="430"/>
      <c r="M73" s="431"/>
      <c r="N73" s="430"/>
      <c r="O73" s="518"/>
      <c r="P73" s="514"/>
      <c r="Q73" s="206"/>
      <c r="R73" s="206"/>
      <c r="S73" s="17"/>
      <c r="T73" s="420"/>
    </row>
    <row r="74" spans="1:20" ht="9" customHeight="1">
      <c r="A74" s="414"/>
      <c r="B74" s="415"/>
      <c r="C74" s="415"/>
      <c r="D74" s="416"/>
      <c r="E74" s="415"/>
      <c r="F74" s="415"/>
      <c r="G74" s="415"/>
      <c r="H74" s="474"/>
      <c r="I74" s="419"/>
      <c r="J74" s="515"/>
      <c r="K74" s="474"/>
      <c r="L74" s="416"/>
      <c r="M74" s="474"/>
      <c r="N74" s="416"/>
      <c r="O74" s="416"/>
      <c r="P74" s="415"/>
      <c r="Q74" s="415"/>
      <c r="R74" s="415"/>
      <c r="S74" s="474"/>
      <c r="T74" s="420"/>
    </row>
    <row r="75" spans="1:20" ht="14.25">
      <c r="A75" s="537"/>
      <c r="B75" s="457" t="s">
        <v>608</v>
      </c>
      <c r="C75" s="444"/>
      <c r="D75" s="458"/>
      <c r="E75" s="457"/>
      <c r="F75" s="457"/>
      <c r="G75" s="457"/>
      <c r="H75" s="1055"/>
      <c r="I75" s="413"/>
      <c r="J75" s="289"/>
      <c r="K75" s="537"/>
      <c r="L75" s="458"/>
      <c r="M75" s="537"/>
      <c r="N75" s="458"/>
      <c r="O75" s="458"/>
      <c r="P75" s="457"/>
      <c r="Q75" s="457"/>
      <c r="R75" s="457"/>
      <c r="S75" s="537"/>
      <c r="T75" s="537"/>
    </row>
    <row r="76" spans="1:20" ht="14.25">
      <c r="A76" s="537"/>
      <c r="B76" s="457" t="s">
        <v>609</v>
      </c>
      <c r="C76" s="444"/>
      <c r="D76" s="458"/>
      <c r="E76" s="457"/>
      <c r="F76" s="457"/>
      <c r="G76" s="457"/>
      <c r="H76" s="1055"/>
      <c r="I76" s="413"/>
      <c r="J76" s="289"/>
      <c r="K76" s="537"/>
      <c r="L76" s="458"/>
      <c r="M76" s="537"/>
      <c r="N76" s="458"/>
      <c r="O76" s="458"/>
      <c r="P76" s="457"/>
      <c r="Q76" s="457"/>
      <c r="R76" s="457"/>
      <c r="S76" s="537"/>
      <c r="T76" s="537"/>
    </row>
    <row r="77" spans="1:20" ht="14.25">
      <c r="A77" s="537"/>
      <c r="B77" s="537"/>
      <c r="C77" s="457"/>
      <c r="D77" s="458"/>
      <c r="E77" s="457"/>
      <c r="F77" s="457"/>
      <c r="G77" s="457"/>
      <c r="H77" s="1055"/>
      <c r="I77" s="413"/>
      <c r="J77" s="289"/>
      <c r="K77" s="537"/>
      <c r="L77" s="458"/>
      <c r="M77" s="537"/>
      <c r="N77" s="458"/>
      <c r="O77" s="458"/>
      <c r="P77" s="457"/>
      <c r="Q77" s="457"/>
      <c r="R77" s="457"/>
      <c r="S77" s="537"/>
      <c r="T77" s="537"/>
    </row>
    <row r="78" spans="1:20" ht="9" customHeight="1">
      <c r="A78" s="450"/>
      <c r="B78" s="415"/>
      <c r="C78" s="415"/>
      <c r="D78" s="416"/>
      <c r="E78" s="415"/>
      <c r="F78" s="415"/>
      <c r="G78" s="415"/>
      <c r="H78" s="417"/>
      <c r="I78" s="419"/>
      <c r="J78" s="250"/>
      <c r="K78" s="418"/>
      <c r="L78" s="416"/>
      <c r="M78" s="418"/>
      <c r="N78" s="416"/>
      <c r="O78" s="416"/>
      <c r="P78" s="415"/>
      <c r="Q78" s="415"/>
      <c r="R78" s="415"/>
      <c r="S78" s="418"/>
      <c r="T78" s="420"/>
    </row>
    <row r="79" spans="1:20" ht="12">
      <c r="A79" s="450"/>
      <c r="B79" s="422"/>
      <c r="C79" s="494" t="s">
        <v>77</v>
      </c>
      <c r="D79" s="424" t="s">
        <v>489</v>
      </c>
      <c r="E79" s="425" t="s">
        <v>490</v>
      </c>
      <c r="F79" s="206" t="s">
        <v>474</v>
      </c>
      <c r="G79" s="206" t="s">
        <v>360</v>
      </c>
      <c r="H79" s="1047"/>
      <c r="I79" s="259" t="s">
        <v>475</v>
      </c>
      <c r="J79" s="260" t="s">
        <v>475</v>
      </c>
      <c r="K79" s="478"/>
      <c r="L79" s="206">
        <v>2009</v>
      </c>
      <c r="M79" s="426"/>
      <c r="N79" s="206" t="s">
        <v>343</v>
      </c>
      <c r="O79" s="424" t="s">
        <v>492</v>
      </c>
      <c r="P79" s="425" t="s">
        <v>332</v>
      </c>
      <c r="Q79" s="206" t="s">
        <v>327</v>
      </c>
      <c r="R79" s="206" t="s">
        <v>137</v>
      </c>
      <c r="S79" s="478"/>
      <c r="T79" s="420"/>
    </row>
    <row r="80" spans="1:20" ht="12">
      <c r="A80" s="450"/>
      <c r="B80" s="41"/>
      <c r="C80" s="520" t="s">
        <v>417</v>
      </c>
      <c r="D80" s="424"/>
      <c r="E80" s="425"/>
      <c r="F80" s="430"/>
      <c r="G80" s="430"/>
      <c r="H80" s="518"/>
      <c r="I80" s="259" t="s">
        <v>476</v>
      </c>
      <c r="J80" s="432" t="s">
        <v>491</v>
      </c>
      <c r="K80" s="480"/>
      <c r="L80" s="206"/>
      <c r="M80" s="431"/>
      <c r="N80" s="206"/>
      <c r="O80" s="424"/>
      <c r="P80" s="425"/>
      <c r="Q80" s="430"/>
      <c r="R80" s="430"/>
      <c r="S80" s="480"/>
      <c r="T80" s="420"/>
    </row>
    <row r="81" spans="1:20" ht="12">
      <c r="A81" s="450"/>
      <c r="B81" s="41"/>
      <c r="C81" s="429"/>
      <c r="D81" s="424"/>
      <c r="E81" s="425"/>
      <c r="F81" s="430"/>
      <c r="G81" s="430"/>
      <c r="H81" s="1003"/>
      <c r="I81" s="259"/>
      <c r="J81" s="263"/>
      <c r="K81" s="433"/>
      <c r="L81" s="206"/>
      <c r="M81" s="431"/>
      <c r="N81" s="206"/>
      <c r="O81" s="424"/>
      <c r="P81" s="425"/>
      <c r="Q81" s="430"/>
      <c r="R81" s="430"/>
      <c r="S81" s="433"/>
      <c r="T81" s="420"/>
    </row>
    <row r="82" spans="1:20" ht="12">
      <c r="A82" s="450"/>
      <c r="B82" s="41"/>
      <c r="C82" s="1346" t="s">
        <v>575</v>
      </c>
      <c r="D82" s="757">
        <f>D83+D84</f>
        <v>2401</v>
      </c>
      <c r="E82" s="758">
        <f>E83+E84</f>
        <v>2401</v>
      </c>
      <c r="F82" s="759">
        <f>F83+F84</f>
        <v>2310</v>
      </c>
      <c r="G82" s="759">
        <f>G83+G84</f>
        <v>2228</v>
      </c>
      <c r="H82" s="1057"/>
      <c r="I82" s="963">
        <f aca="true" t="shared" si="5" ref="I82:J84">D82/O82-1</f>
        <v>0.23508230452674894</v>
      </c>
      <c r="J82" s="591">
        <f t="shared" si="5"/>
        <v>0.23508230452674894</v>
      </c>
      <c r="K82" s="1153"/>
      <c r="L82" s="1170">
        <f>N82</f>
        <v>2120</v>
      </c>
      <c r="M82" s="1296"/>
      <c r="N82" s="1170">
        <f>N83+N84</f>
        <v>2120</v>
      </c>
      <c r="O82" s="757">
        <f>O83+O84</f>
        <v>1944</v>
      </c>
      <c r="P82" s="758">
        <f>P83+P84</f>
        <v>1944</v>
      </c>
      <c r="Q82" s="759">
        <f>Q83+Q84</f>
        <v>1760</v>
      </c>
      <c r="R82" s="759">
        <f>R83+R84</f>
        <v>1637</v>
      </c>
      <c r="S82" s="19"/>
      <c r="T82" s="420"/>
    </row>
    <row r="83" spans="1:20" ht="14.25">
      <c r="A83" s="450"/>
      <c r="B83" s="41"/>
      <c r="C83" s="440" t="s">
        <v>610</v>
      </c>
      <c r="D83" s="763">
        <f>E83</f>
        <v>488</v>
      </c>
      <c r="E83" s="764">
        <v>488</v>
      </c>
      <c r="F83" s="765">
        <v>430</v>
      </c>
      <c r="G83" s="765">
        <v>422</v>
      </c>
      <c r="H83" s="1058"/>
      <c r="I83" s="962">
        <f t="shared" si="5"/>
        <v>0.31182795698924726</v>
      </c>
      <c r="J83" s="585">
        <f t="shared" si="5"/>
        <v>0.31182795698924726</v>
      </c>
      <c r="K83" s="1154"/>
      <c r="L83" s="1171">
        <f>N83</f>
        <v>403</v>
      </c>
      <c r="M83" s="1296"/>
      <c r="N83" s="1171">
        <v>403</v>
      </c>
      <c r="O83" s="763">
        <f>P83</f>
        <v>372</v>
      </c>
      <c r="P83" s="764">
        <v>372</v>
      </c>
      <c r="Q83" s="765">
        <v>335</v>
      </c>
      <c r="R83" s="765">
        <v>313</v>
      </c>
      <c r="S83" s="40"/>
      <c r="T83" s="420"/>
    </row>
    <row r="84" spans="1:20" ht="12">
      <c r="A84" s="450"/>
      <c r="B84" s="41"/>
      <c r="C84" s="440" t="s">
        <v>460</v>
      </c>
      <c r="D84" s="763">
        <f>E84</f>
        <v>1913</v>
      </c>
      <c r="E84" s="764">
        <v>1913</v>
      </c>
      <c r="F84" s="765">
        <v>1880</v>
      </c>
      <c r="G84" s="765">
        <v>1806</v>
      </c>
      <c r="H84" s="1058"/>
      <c r="I84" s="962">
        <f t="shared" si="5"/>
        <v>0.2169211195928753</v>
      </c>
      <c r="J84" s="585">
        <f t="shared" si="5"/>
        <v>0.2169211195928753</v>
      </c>
      <c r="K84" s="1154"/>
      <c r="L84" s="1171">
        <f>N84</f>
        <v>1717</v>
      </c>
      <c r="M84" s="1296"/>
      <c r="N84" s="1171">
        <v>1717</v>
      </c>
      <c r="O84" s="763">
        <f>P84</f>
        <v>1572</v>
      </c>
      <c r="P84" s="764">
        <v>1572</v>
      </c>
      <c r="Q84" s="765">
        <v>1425</v>
      </c>
      <c r="R84" s="765">
        <v>1324</v>
      </c>
      <c r="S84" s="40"/>
      <c r="T84" s="420"/>
    </row>
    <row r="85" spans="1:20" ht="12">
      <c r="A85" s="450"/>
      <c r="B85" s="41"/>
      <c r="C85" s="429"/>
      <c r="D85" s="783"/>
      <c r="E85" s="784"/>
      <c r="F85" s="785"/>
      <c r="G85" s="785"/>
      <c r="H85" s="1056"/>
      <c r="I85" s="1046"/>
      <c r="J85" s="729"/>
      <c r="K85" s="1152"/>
      <c r="L85" s="1169"/>
      <c r="M85" s="1295"/>
      <c r="N85" s="1169"/>
      <c r="O85" s="783"/>
      <c r="P85" s="784"/>
      <c r="Q85" s="785"/>
      <c r="R85" s="785"/>
      <c r="S85" s="433"/>
      <c r="T85" s="420"/>
    </row>
    <row r="86" spans="1:20" ht="15" customHeight="1">
      <c r="A86" s="450"/>
      <c r="B86" s="41"/>
      <c r="C86" s="1346" t="s">
        <v>471</v>
      </c>
      <c r="D86" s="790">
        <f>E86+F86+G86</f>
        <v>168</v>
      </c>
      <c r="E86" s="791">
        <v>61</v>
      </c>
      <c r="F86" s="793">
        <v>56</v>
      </c>
      <c r="G86" s="793">
        <v>51</v>
      </c>
      <c r="H86" s="1052"/>
      <c r="I86" s="963">
        <f>D86/O86-1</f>
        <v>0.11258278145695355</v>
      </c>
      <c r="J86" s="591">
        <f>E86/P86-1</f>
        <v>0.17307692307692313</v>
      </c>
      <c r="K86" s="1150"/>
      <c r="L86" s="1173">
        <f>N86+O86</f>
        <v>201</v>
      </c>
      <c r="M86" s="1298"/>
      <c r="N86" s="1173">
        <v>50</v>
      </c>
      <c r="O86" s="790">
        <f>P86+Q86+R86</f>
        <v>151</v>
      </c>
      <c r="P86" s="791">
        <v>52</v>
      </c>
      <c r="Q86" s="793">
        <v>51</v>
      </c>
      <c r="R86" s="793">
        <v>48</v>
      </c>
      <c r="S86" s="466"/>
      <c r="T86" s="420"/>
    </row>
    <row r="87" spans="1:20" ht="12">
      <c r="A87" s="450"/>
      <c r="B87" s="41"/>
      <c r="C87" s="429"/>
      <c r="D87" s="35"/>
      <c r="E87" s="39"/>
      <c r="F87" s="36"/>
      <c r="G87" s="36"/>
      <c r="H87" s="1003"/>
      <c r="I87" s="35"/>
      <c r="J87" s="448"/>
      <c r="K87" s="214"/>
      <c r="L87" s="36"/>
      <c r="M87" s="206"/>
      <c r="N87" s="36"/>
      <c r="O87" s="35"/>
      <c r="P87" s="39"/>
      <c r="Q87" s="36"/>
      <c r="R87" s="36"/>
      <c r="S87" s="433"/>
      <c r="T87" s="420"/>
    </row>
    <row r="88" spans="1:20" ht="9" customHeight="1">
      <c r="A88" s="414"/>
      <c r="B88" s="415"/>
      <c r="C88" s="415"/>
      <c r="D88" s="416"/>
      <c r="E88" s="415"/>
      <c r="F88" s="415"/>
      <c r="G88" s="415"/>
      <c r="H88" s="417"/>
      <c r="I88" s="415"/>
      <c r="J88" s="538"/>
      <c r="K88" s="418"/>
      <c r="L88" s="416"/>
      <c r="M88" s="418"/>
      <c r="N88" s="416"/>
      <c r="O88" s="416"/>
      <c r="P88" s="415"/>
      <c r="Q88" s="415"/>
      <c r="R88" s="415"/>
      <c r="S88" s="418"/>
      <c r="T88" s="420"/>
    </row>
    <row r="89" spans="1:20" ht="14.25">
      <c r="A89" s="537"/>
      <c r="B89" s="457" t="s">
        <v>611</v>
      </c>
      <c r="C89" s="444"/>
      <c r="D89" s="458"/>
      <c r="E89" s="457"/>
      <c r="F89" s="457"/>
      <c r="G89" s="457"/>
      <c r="H89" s="1055"/>
      <c r="I89" s="457"/>
      <c r="J89" s="539"/>
      <c r="K89" s="537"/>
      <c r="L89" s="458"/>
      <c r="M89" s="537"/>
      <c r="N89" s="458"/>
      <c r="O89" s="458"/>
      <c r="P89" s="457"/>
      <c r="Q89" s="457"/>
      <c r="R89" s="457"/>
      <c r="S89" s="537"/>
      <c r="T89" s="537"/>
    </row>
    <row r="90" spans="1:20" ht="14.25">
      <c r="A90" s="444"/>
      <c r="B90" s="457"/>
      <c r="C90" s="444"/>
      <c r="D90" s="458"/>
      <c r="E90" s="457"/>
      <c r="F90" s="457"/>
      <c r="G90" s="457"/>
      <c r="H90" s="445"/>
      <c r="I90" s="457"/>
      <c r="J90" s="493"/>
      <c r="K90" s="444"/>
      <c r="L90" s="458"/>
      <c r="M90" s="444"/>
      <c r="N90" s="458"/>
      <c r="O90" s="458"/>
      <c r="P90" s="457"/>
      <c r="Q90" s="457"/>
      <c r="R90" s="457"/>
      <c r="S90" s="444"/>
      <c r="T90" s="444"/>
    </row>
  </sheetData>
  <sheetProtection password="8355" sheet="1"/>
  <printOptions horizontalCentered="1"/>
  <pageMargins left="0.75" right="0.75" top="1" bottom="1" header="0.5" footer="0.5"/>
  <pageSetup fitToHeight="1" fitToWidth="1" horizontalDpi="600" verticalDpi="600" orientation="portrait" paperSize="9" scale="57" r:id="rId1"/>
  <headerFooter alignWithMargins="0">
    <oddFooter>&amp;L&amp;8KPN Investor Relations&amp;C&amp;8&amp;A&amp;R&amp;8Q3 2010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80"/>
  <sheetViews>
    <sheetView view="pageBreakPreview" zoomScale="85" zoomScaleSheetLayoutView="85" zoomScalePageLayoutView="0" workbookViewId="0" topLeftCell="A13">
      <selection activeCell="A1" sqref="A1"/>
    </sheetView>
  </sheetViews>
  <sheetFormatPr defaultColWidth="9.140625" defaultRowHeight="12.75"/>
  <cols>
    <col min="1" max="2" width="1.7109375" style="421" customWidth="1"/>
    <col min="3" max="3" width="40.7109375" style="421" customWidth="1"/>
    <col min="4" max="4" width="8.8515625" style="438" customWidth="1"/>
    <col min="5" max="5" width="9.7109375" style="421" customWidth="1"/>
    <col min="6" max="7" width="8.7109375" style="421" customWidth="1"/>
    <col min="8" max="8" width="1.7109375" style="438" customWidth="1"/>
    <col min="9" max="9" width="7.28125" style="421" customWidth="1"/>
    <col min="10" max="10" width="9.7109375" style="500" customWidth="1"/>
    <col min="11" max="11" width="1.7109375" style="421" customWidth="1"/>
    <col min="12" max="12" width="7.28125" style="438" customWidth="1"/>
    <col min="13" max="13" width="1.7109375" style="421" customWidth="1"/>
    <col min="14" max="14" width="7.28125" style="438" customWidth="1"/>
    <col min="15" max="15" width="8.8515625" style="438" customWidth="1"/>
    <col min="16" max="16" width="9.7109375" style="421" customWidth="1"/>
    <col min="17" max="18" width="8.7109375" style="421" customWidth="1"/>
    <col min="19" max="20" width="1.7109375" style="421" customWidth="1"/>
    <col min="21" max="16384" width="9.140625" style="421" customWidth="1"/>
  </cols>
  <sheetData>
    <row r="1" spans="1:20" ht="9" customHeight="1">
      <c r="A1" s="414"/>
      <c r="B1" s="415"/>
      <c r="C1" s="415"/>
      <c r="D1" s="416"/>
      <c r="E1" s="501"/>
      <c r="F1" s="415"/>
      <c r="G1" s="415"/>
      <c r="H1" s="501"/>
      <c r="I1" s="415"/>
      <c r="J1" s="503"/>
      <c r="K1" s="502"/>
      <c r="L1" s="416"/>
      <c r="M1" s="502"/>
      <c r="N1" s="416"/>
      <c r="O1" s="416"/>
      <c r="P1" s="501"/>
      <c r="Q1" s="415"/>
      <c r="R1" s="415"/>
      <c r="S1" s="502"/>
      <c r="T1" s="420"/>
    </row>
    <row r="2" spans="1:20" ht="12">
      <c r="A2" s="414"/>
      <c r="B2" s="422"/>
      <c r="C2" s="494" t="s">
        <v>89</v>
      </c>
      <c r="D2" s="424" t="s">
        <v>489</v>
      </c>
      <c r="E2" s="425" t="s">
        <v>490</v>
      </c>
      <c r="F2" s="206" t="s">
        <v>474</v>
      </c>
      <c r="G2" s="206" t="s">
        <v>360</v>
      </c>
      <c r="H2" s="1047"/>
      <c r="I2" s="424" t="s">
        <v>475</v>
      </c>
      <c r="J2" s="477" t="s">
        <v>475</v>
      </c>
      <c r="K2" s="478"/>
      <c r="L2" s="206">
        <v>2009</v>
      </c>
      <c r="M2" s="426"/>
      <c r="N2" s="206" t="s">
        <v>343</v>
      </c>
      <c r="O2" s="424" t="s">
        <v>492</v>
      </c>
      <c r="P2" s="425" t="s">
        <v>332</v>
      </c>
      <c r="Q2" s="206" t="s">
        <v>327</v>
      </c>
      <c r="R2" s="206" t="s">
        <v>137</v>
      </c>
      <c r="S2" s="479"/>
      <c r="T2" s="420"/>
    </row>
    <row r="3" spans="1:20" ht="12">
      <c r="A3" s="414"/>
      <c r="B3" s="41"/>
      <c r="C3" s="495" t="s">
        <v>62</v>
      </c>
      <c r="D3" s="424"/>
      <c r="E3" s="425"/>
      <c r="F3" s="430"/>
      <c r="G3" s="430"/>
      <c r="H3" s="518"/>
      <c r="I3" s="424" t="s">
        <v>476</v>
      </c>
      <c r="J3" s="432" t="s">
        <v>491</v>
      </c>
      <c r="K3" s="480"/>
      <c r="L3" s="206"/>
      <c r="M3" s="431"/>
      <c r="N3" s="206"/>
      <c r="O3" s="424"/>
      <c r="P3" s="425"/>
      <c r="Q3" s="430"/>
      <c r="R3" s="430"/>
      <c r="S3" s="481"/>
      <c r="T3" s="420"/>
    </row>
    <row r="4" spans="1:20" ht="12">
      <c r="A4" s="414"/>
      <c r="B4" s="41"/>
      <c r="C4" s="429"/>
      <c r="D4" s="424"/>
      <c r="E4" s="425"/>
      <c r="F4" s="430"/>
      <c r="G4" s="430"/>
      <c r="H4" s="1006"/>
      <c r="I4" s="424"/>
      <c r="J4" s="511"/>
      <c r="K4" s="211"/>
      <c r="L4" s="206"/>
      <c r="M4" s="431"/>
      <c r="N4" s="206"/>
      <c r="O4" s="424"/>
      <c r="P4" s="425"/>
      <c r="Q4" s="430"/>
      <c r="R4" s="430"/>
      <c r="S4" s="467"/>
      <c r="T4" s="420"/>
    </row>
    <row r="5" spans="1:20" ht="12">
      <c r="A5" s="414"/>
      <c r="B5" s="41"/>
      <c r="C5" s="1345" t="s">
        <v>79</v>
      </c>
      <c r="D5" s="447"/>
      <c r="E5" s="448"/>
      <c r="F5" s="20"/>
      <c r="G5" s="20"/>
      <c r="H5" s="1006"/>
      <c r="I5" s="447"/>
      <c r="J5" s="512"/>
      <c r="K5" s="211"/>
      <c r="L5" s="20"/>
      <c r="M5" s="466"/>
      <c r="N5" s="20"/>
      <c r="O5" s="447"/>
      <c r="P5" s="448"/>
      <c r="Q5" s="20"/>
      <c r="R5" s="20"/>
      <c r="S5" s="467"/>
      <c r="T5" s="420"/>
    </row>
    <row r="6" spans="1:20" ht="14.25">
      <c r="A6" s="468"/>
      <c r="B6" s="190"/>
      <c r="C6" s="440" t="s">
        <v>90</v>
      </c>
      <c r="D6" s="704" t="str">
        <f>E6</f>
        <v>&gt;45%</v>
      </c>
      <c r="E6" s="938" t="s">
        <v>344</v>
      </c>
      <c r="F6" s="705" t="s">
        <v>344</v>
      </c>
      <c r="G6" s="705" t="s">
        <v>344</v>
      </c>
      <c r="H6" s="1063"/>
      <c r="I6" s="962"/>
      <c r="J6" s="585"/>
      <c r="K6" s="1175"/>
      <c r="L6" s="1181" t="str">
        <f>N6</f>
        <v>&gt;45%</v>
      </c>
      <c r="M6" s="1296"/>
      <c r="N6" s="1181" t="s">
        <v>344</v>
      </c>
      <c r="O6" s="704" t="str">
        <f>P6</f>
        <v>~50%</v>
      </c>
      <c r="P6" s="707" t="s">
        <v>99</v>
      </c>
      <c r="Q6" s="705" t="s">
        <v>99</v>
      </c>
      <c r="R6" s="705" t="s">
        <v>314</v>
      </c>
      <c r="S6" s="190"/>
      <c r="T6" s="484"/>
    </row>
    <row r="7" spans="1:20" ht="12">
      <c r="A7" s="468"/>
      <c r="B7" s="21"/>
      <c r="C7" s="20"/>
      <c r="D7" s="708"/>
      <c r="E7" s="709"/>
      <c r="F7" s="710"/>
      <c r="G7" s="710"/>
      <c r="H7" s="1050"/>
      <c r="I7" s="962"/>
      <c r="J7" s="585"/>
      <c r="K7" s="1148"/>
      <c r="L7" s="1174"/>
      <c r="M7" s="1301"/>
      <c r="N7" s="1174"/>
      <c r="O7" s="708"/>
      <c r="P7" s="709"/>
      <c r="Q7" s="710"/>
      <c r="R7" s="710"/>
      <c r="S7" s="21"/>
      <c r="T7" s="484"/>
    </row>
    <row r="8" spans="1:20" ht="12">
      <c r="A8" s="468"/>
      <c r="B8" s="21"/>
      <c r="C8" s="1346" t="s">
        <v>540</v>
      </c>
      <c r="D8" s="668">
        <f>E8</f>
        <v>1391</v>
      </c>
      <c r="E8" s="669">
        <f>E9+E10+E11+E12</f>
        <v>1391</v>
      </c>
      <c r="F8" s="670">
        <f>F9+F10+F11+F12</f>
        <v>1414</v>
      </c>
      <c r="G8" s="670">
        <f>G9+G10+G11+G12</f>
        <v>1446</v>
      </c>
      <c r="H8" s="1050"/>
      <c r="I8" s="963">
        <f>D8/O8-1</f>
        <v>-0.07328447701532315</v>
      </c>
      <c r="J8" s="591">
        <f>E8/P8-1</f>
        <v>-0.07328447701532315</v>
      </c>
      <c r="K8" s="1148"/>
      <c r="L8" s="1158">
        <f>N8</f>
        <v>1469</v>
      </c>
      <c r="M8" s="1286"/>
      <c r="N8" s="1188">
        <f>N9+N10+N11+N12</f>
        <v>1469</v>
      </c>
      <c r="O8" s="668">
        <f>P8</f>
        <v>1501</v>
      </c>
      <c r="P8" s="669">
        <f>P9+P10+P11+P12</f>
        <v>1501</v>
      </c>
      <c r="Q8" s="670">
        <f>Q9+Q10+Q11+Q12</f>
        <v>1533</v>
      </c>
      <c r="R8" s="670">
        <f>R9+R10+R11+R12</f>
        <v>1565</v>
      </c>
      <c r="S8" s="21"/>
      <c r="T8" s="484"/>
    </row>
    <row r="9" spans="1:20" ht="14.25">
      <c r="A9" s="468"/>
      <c r="B9" s="190"/>
      <c r="C9" s="440" t="s">
        <v>541</v>
      </c>
      <c r="D9" s="697">
        <f>E9</f>
        <v>661</v>
      </c>
      <c r="E9" s="673">
        <v>661</v>
      </c>
      <c r="F9" s="694">
        <v>671</v>
      </c>
      <c r="G9" s="694">
        <v>682</v>
      </c>
      <c r="H9" s="1063"/>
      <c r="I9" s="962">
        <f>D9/O9-1</f>
        <v>-0.0637393767705382</v>
      </c>
      <c r="J9" s="585">
        <f aca="true" t="shared" si="0" ref="J9:J22">E9/P9-1</f>
        <v>-0.0637393767705382</v>
      </c>
      <c r="K9" s="1175"/>
      <c r="L9" s="1164">
        <f>N9</f>
        <v>691</v>
      </c>
      <c r="M9" s="1302"/>
      <c r="N9" s="1164">
        <v>691</v>
      </c>
      <c r="O9" s="697">
        <f>P9</f>
        <v>706</v>
      </c>
      <c r="P9" s="693">
        <v>706</v>
      </c>
      <c r="Q9" s="694">
        <v>719</v>
      </c>
      <c r="R9" s="694">
        <v>735</v>
      </c>
      <c r="S9" s="190"/>
      <c r="T9" s="484"/>
    </row>
    <row r="10" spans="1:20" ht="12">
      <c r="A10" s="414"/>
      <c r="B10" s="41"/>
      <c r="C10" s="440" t="s">
        <v>81</v>
      </c>
      <c r="D10" s="697">
        <f>E10</f>
        <v>703</v>
      </c>
      <c r="E10" s="673">
        <v>703</v>
      </c>
      <c r="F10" s="694">
        <v>716</v>
      </c>
      <c r="G10" s="694">
        <v>735</v>
      </c>
      <c r="H10" s="1063"/>
      <c r="I10" s="962">
        <f>D10/O10-1</f>
        <v>-0.08344198174706652</v>
      </c>
      <c r="J10" s="585">
        <f t="shared" si="0"/>
        <v>-0.08344198174706652</v>
      </c>
      <c r="K10" s="1175"/>
      <c r="L10" s="1164">
        <f>N10</f>
        <v>749</v>
      </c>
      <c r="M10" s="1302"/>
      <c r="N10" s="1164">
        <v>749</v>
      </c>
      <c r="O10" s="697">
        <f>P10</f>
        <v>767</v>
      </c>
      <c r="P10" s="693">
        <v>767</v>
      </c>
      <c r="Q10" s="694">
        <v>786</v>
      </c>
      <c r="R10" s="694">
        <v>803</v>
      </c>
      <c r="S10" s="190"/>
      <c r="T10" s="484"/>
    </row>
    <row r="11" spans="1:20" ht="12">
      <c r="A11" s="414"/>
      <c r="B11" s="41"/>
      <c r="C11" s="440" t="s">
        <v>367</v>
      </c>
      <c r="D11" s="697">
        <f>E11</f>
        <v>7</v>
      </c>
      <c r="E11" s="673">
        <v>7</v>
      </c>
      <c r="F11" s="694">
        <v>7</v>
      </c>
      <c r="G11" s="694">
        <v>8</v>
      </c>
      <c r="H11" s="1063"/>
      <c r="I11" s="962">
        <f>D11/O11-1</f>
        <v>-0.125</v>
      </c>
      <c r="J11" s="585">
        <f t="shared" si="0"/>
        <v>-0.125</v>
      </c>
      <c r="K11" s="1175"/>
      <c r="L11" s="1164">
        <f>N11</f>
        <v>8</v>
      </c>
      <c r="M11" s="1302"/>
      <c r="N11" s="1164">
        <v>8</v>
      </c>
      <c r="O11" s="697">
        <f>P11</f>
        <v>8</v>
      </c>
      <c r="P11" s="693">
        <v>8</v>
      </c>
      <c r="Q11" s="694">
        <v>8</v>
      </c>
      <c r="R11" s="694">
        <v>8</v>
      </c>
      <c r="S11" s="190"/>
      <c r="T11" s="484"/>
    </row>
    <row r="12" spans="1:20" ht="12">
      <c r="A12" s="414"/>
      <c r="B12" s="41"/>
      <c r="C12" s="440" t="s">
        <v>80</v>
      </c>
      <c r="D12" s="697">
        <f>E12</f>
        <v>20</v>
      </c>
      <c r="E12" s="673">
        <v>20</v>
      </c>
      <c r="F12" s="694">
        <v>20</v>
      </c>
      <c r="G12" s="694">
        <v>21</v>
      </c>
      <c r="H12" s="1063"/>
      <c r="I12" s="962">
        <f>D12/O12-1</f>
        <v>0</v>
      </c>
      <c r="J12" s="585">
        <f t="shared" si="0"/>
        <v>0</v>
      </c>
      <c r="K12" s="1175"/>
      <c r="L12" s="1164">
        <f>N12</f>
        <v>21</v>
      </c>
      <c r="M12" s="1302"/>
      <c r="N12" s="1164">
        <v>21</v>
      </c>
      <c r="O12" s="697">
        <f>P12</f>
        <v>20</v>
      </c>
      <c r="P12" s="693">
        <v>20</v>
      </c>
      <c r="Q12" s="694">
        <v>20</v>
      </c>
      <c r="R12" s="694">
        <v>19</v>
      </c>
      <c r="S12" s="190"/>
      <c r="T12" s="484"/>
    </row>
    <row r="13" spans="1:20" ht="12">
      <c r="A13" s="414"/>
      <c r="B13" s="41"/>
      <c r="C13" s="20"/>
      <c r="D13" s="668"/>
      <c r="E13" s="680"/>
      <c r="F13" s="675"/>
      <c r="G13" s="675"/>
      <c r="H13" s="1050"/>
      <c r="I13" s="963"/>
      <c r="J13" s="591"/>
      <c r="K13" s="1148"/>
      <c r="L13" s="1158"/>
      <c r="M13" s="683"/>
      <c r="N13" s="1158"/>
      <c r="O13" s="668"/>
      <c r="P13" s="680"/>
      <c r="Q13" s="675"/>
      <c r="R13" s="675"/>
      <c r="S13" s="21"/>
      <c r="T13" s="484"/>
    </row>
    <row r="14" spans="1:20" s="192" customFormat="1" ht="12">
      <c r="A14" s="189"/>
      <c r="B14" s="190"/>
      <c r="C14" s="1346" t="s">
        <v>542</v>
      </c>
      <c r="D14" s="700">
        <f>E14</f>
        <v>154</v>
      </c>
      <c r="E14" s="698">
        <v>154</v>
      </c>
      <c r="F14" s="699">
        <v>150</v>
      </c>
      <c r="G14" s="699">
        <v>145.4</v>
      </c>
      <c r="H14" s="1063"/>
      <c r="I14" s="963">
        <f>D14/O14-1</f>
        <v>0.1518324607329844</v>
      </c>
      <c r="J14" s="591">
        <f t="shared" si="0"/>
        <v>0.1518324607329844</v>
      </c>
      <c r="K14" s="1175"/>
      <c r="L14" s="1165">
        <f>N14</f>
        <v>141.8</v>
      </c>
      <c r="M14" s="1302"/>
      <c r="N14" s="1165">
        <v>141.8</v>
      </c>
      <c r="O14" s="700">
        <f>P14</f>
        <v>133.7</v>
      </c>
      <c r="P14" s="698">
        <v>133.7</v>
      </c>
      <c r="Q14" s="699">
        <v>130.3</v>
      </c>
      <c r="R14" s="699">
        <v>126.9</v>
      </c>
      <c r="S14" s="190"/>
      <c r="T14" s="191"/>
    </row>
    <row r="15" spans="1:20" ht="12">
      <c r="A15" s="414"/>
      <c r="B15" s="41"/>
      <c r="C15" s="20"/>
      <c r="D15" s="716"/>
      <c r="E15" s="717"/>
      <c r="F15" s="718"/>
      <c r="G15" s="718"/>
      <c r="H15" s="1064"/>
      <c r="I15" s="1060"/>
      <c r="J15" s="719"/>
      <c r="K15" s="1176"/>
      <c r="L15" s="1182"/>
      <c r="M15" s="1294"/>
      <c r="N15" s="1182"/>
      <c r="O15" s="716"/>
      <c r="P15" s="717"/>
      <c r="Q15" s="718"/>
      <c r="R15" s="718"/>
      <c r="S15" s="21"/>
      <c r="T15" s="484"/>
    </row>
    <row r="16" spans="1:20" ht="12">
      <c r="A16" s="414"/>
      <c r="B16" s="41"/>
      <c r="C16" s="1346" t="s">
        <v>82</v>
      </c>
      <c r="D16" s="711">
        <f>D17+D18</f>
        <v>53</v>
      </c>
      <c r="E16" s="712">
        <f>E17+E18</f>
        <v>51</v>
      </c>
      <c r="F16" s="713">
        <f>F17+F18</f>
        <v>51</v>
      </c>
      <c r="G16" s="713">
        <f>G17+G18</f>
        <v>57</v>
      </c>
      <c r="H16" s="1050"/>
      <c r="I16" s="963">
        <f>D16/O16-1</f>
        <v>0.03921568627450989</v>
      </c>
      <c r="J16" s="591">
        <f t="shared" si="0"/>
        <v>0.04081632653061229</v>
      </c>
      <c r="K16" s="1148"/>
      <c r="L16" s="1167">
        <f>L17+L18</f>
        <v>51</v>
      </c>
      <c r="M16" s="1303"/>
      <c r="N16" s="1167">
        <f>N17+N18</f>
        <v>51</v>
      </c>
      <c r="O16" s="711">
        <f>O17+O18</f>
        <v>51</v>
      </c>
      <c r="P16" s="712">
        <f>P17+P18</f>
        <v>49</v>
      </c>
      <c r="Q16" s="713">
        <f>Q17+Q18</f>
        <v>51</v>
      </c>
      <c r="R16" s="713">
        <f>R17+R18</f>
        <v>52</v>
      </c>
      <c r="S16" s="21"/>
      <c r="T16" s="484"/>
    </row>
    <row r="17" spans="1:20" ht="14.25">
      <c r="A17" s="414"/>
      <c r="B17" s="41"/>
      <c r="C17" s="513" t="s">
        <v>543</v>
      </c>
      <c r="D17" s="714">
        <v>29</v>
      </c>
      <c r="E17" s="715">
        <v>28</v>
      </c>
      <c r="F17" s="688">
        <v>27</v>
      </c>
      <c r="G17" s="688">
        <v>32</v>
      </c>
      <c r="H17" s="1063"/>
      <c r="I17" s="962">
        <f>D17/O17-1</f>
        <v>0.07407407407407418</v>
      </c>
      <c r="J17" s="585">
        <f t="shared" si="0"/>
        <v>0.03703703703703698</v>
      </c>
      <c r="K17" s="1175"/>
      <c r="L17" s="1162">
        <v>27</v>
      </c>
      <c r="M17" s="1303"/>
      <c r="N17" s="1162">
        <v>27</v>
      </c>
      <c r="O17" s="714">
        <v>27</v>
      </c>
      <c r="P17" s="687">
        <v>27</v>
      </c>
      <c r="Q17" s="688">
        <v>27</v>
      </c>
      <c r="R17" s="688">
        <v>27</v>
      </c>
      <c r="S17" s="190"/>
      <c r="T17" s="484"/>
    </row>
    <row r="18" spans="1:20" ht="12">
      <c r="A18" s="414"/>
      <c r="B18" s="41"/>
      <c r="C18" s="513" t="s">
        <v>91</v>
      </c>
      <c r="D18" s="714">
        <v>24</v>
      </c>
      <c r="E18" s="715">
        <v>23</v>
      </c>
      <c r="F18" s="688">
        <v>24</v>
      </c>
      <c r="G18" s="688">
        <v>25</v>
      </c>
      <c r="H18" s="1063"/>
      <c r="I18" s="962">
        <f>D18/O18-1</f>
        <v>0</v>
      </c>
      <c r="J18" s="585">
        <f t="shared" si="0"/>
        <v>0.045454545454545414</v>
      </c>
      <c r="K18" s="1175"/>
      <c r="L18" s="1162">
        <v>24</v>
      </c>
      <c r="M18" s="1303"/>
      <c r="N18" s="1162">
        <v>24</v>
      </c>
      <c r="O18" s="714">
        <v>24</v>
      </c>
      <c r="P18" s="687">
        <v>22</v>
      </c>
      <c r="Q18" s="688">
        <v>24</v>
      </c>
      <c r="R18" s="688">
        <v>25</v>
      </c>
      <c r="S18" s="190"/>
      <c r="T18" s="484"/>
    </row>
    <row r="19" spans="1:20" ht="12">
      <c r="A19" s="414"/>
      <c r="B19" s="41"/>
      <c r="C19" s="20"/>
      <c r="D19" s="725"/>
      <c r="E19" s="726"/>
      <c r="F19" s="727"/>
      <c r="G19" s="727"/>
      <c r="H19" s="1065"/>
      <c r="I19" s="1046"/>
      <c r="J19" s="729"/>
      <c r="K19" s="1177"/>
      <c r="L19" s="1168"/>
      <c r="M19" s="1304"/>
      <c r="N19" s="1168"/>
      <c r="O19" s="725"/>
      <c r="P19" s="726"/>
      <c r="Q19" s="727"/>
      <c r="R19" s="727"/>
      <c r="S19" s="21"/>
      <c r="T19" s="484"/>
    </row>
    <row r="20" spans="1:20" ht="12">
      <c r="A20" s="414"/>
      <c r="B20" s="41"/>
      <c r="C20" s="1346" t="s">
        <v>544</v>
      </c>
      <c r="D20" s="700">
        <f>D21+D22</f>
        <v>277</v>
      </c>
      <c r="E20" s="669">
        <f>E21+E22</f>
        <v>259</v>
      </c>
      <c r="F20" s="670">
        <f>F21+F22</f>
        <v>275</v>
      </c>
      <c r="G20" s="670">
        <f>G21+G22</f>
        <v>302</v>
      </c>
      <c r="H20" s="1050"/>
      <c r="I20" s="963">
        <f>D20/O20-1</f>
        <v>-0.08881578947368418</v>
      </c>
      <c r="J20" s="591">
        <f t="shared" si="0"/>
        <v>-0.0848056537102474</v>
      </c>
      <c r="K20" s="1148"/>
      <c r="L20" s="1165">
        <f>L21+L22</f>
        <v>304</v>
      </c>
      <c r="M20" s="1302"/>
      <c r="N20" s="1188">
        <f>N21+N22</f>
        <v>301</v>
      </c>
      <c r="O20" s="700">
        <f>O21+O22</f>
        <v>304</v>
      </c>
      <c r="P20" s="669">
        <f>P21+P22</f>
        <v>283</v>
      </c>
      <c r="Q20" s="670">
        <f>Q21+Q22</f>
        <v>296</v>
      </c>
      <c r="R20" s="670">
        <f>R21+R22</f>
        <v>319</v>
      </c>
      <c r="S20" s="21"/>
      <c r="T20" s="484"/>
    </row>
    <row r="21" spans="1:20" ht="12">
      <c r="A21" s="414"/>
      <c r="B21" s="41"/>
      <c r="C21" s="440" t="s">
        <v>92</v>
      </c>
      <c r="D21" s="697">
        <v>259</v>
      </c>
      <c r="E21" s="673">
        <v>242</v>
      </c>
      <c r="F21" s="694">
        <v>257</v>
      </c>
      <c r="G21" s="694">
        <v>283</v>
      </c>
      <c r="H21" s="1063"/>
      <c r="I21" s="962">
        <f>D21/O21-1</f>
        <v>-0.09122807017543855</v>
      </c>
      <c r="J21" s="585">
        <f t="shared" si="0"/>
        <v>-0.08679245283018866</v>
      </c>
      <c r="K21" s="1175"/>
      <c r="L21" s="1164">
        <v>285</v>
      </c>
      <c r="M21" s="1302"/>
      <c r="N21" s="1164">
        <v>282</v>
      </c>
      <c r="O21" s="697">
        <v>285</v>
      </c>
      <c r="P21" s="693">
        <v>265</v>
      </c>
      <c r="Q21" s="694">
        <v>277</v>
      </c>
      <c r="R21" s="694">
        <v>299</v>
      </c>
      <c r="S21" s="190"/>
      <c r="T21" s="484"/>
    </row>
    <row r="22" spans="1:20" ht="12">
      <c r="A22" s="414"/>
      <c r="B22" s="41"/>
      <c r="C22" s="440" t="s">
        <v>93</v>
      </c>
      <c r="D22" s="697">
        <v>18</v>
      </c>
      <c r="E22" s="673">
        <v>17</v>
      </c>
      <c r="F22" s="694">
        <v>18</v>
      </c>
      <c r="G22" s="694">
        <v>19</v>
      </c>
      <c r="H22" s="1063"/>
      <c r="I22" s="962">
        <f>D22/O22-1</f>
        <v>-0.052631578947368474</v>
      </c>
      <c r="J22" s="585">
        <f t="shared" si="0"/>
        <v>-0.05555555555555558</v>
      </c>
      <c r="K22" s="1175"/>
      <c r="L22" s="1164">
        <v>19</v>
      </c>
      <c r="M22" s="1302"/>
      <c r="N22" s="1164">
        <v>19</v>
      </c>
      <c r="O22" s="697">
        <v>19</v>
      </c>
      <c r="P22" s="693">
        <v>18</v>
      </c>
      <c r="Q22" s="694">
        <v>19</v>
      </c>
      <c r="R22" s="694">
        <v>20</v>
      </c>
      <c r="S22" s="190"/>
      <c r="T22" s="484"/>
    </row>
    <row r="23" spans="1:20" ht="12">
      <c r="A23" s="414"/>
      <c r="B23" s="41"/>
      <c r="C23" s="440"/>
      <c r="D23" s="697"/>
      <c r="E23" s="693"/>
      <c r="F23" s="694"/>
      <c r="G23" s="694"/>
      <c r="H23" s="1063"/>
      <c r="I23" s="962"/>
      <c r="J23" s="585"/>
      <c r="K23" s="1175"/>
      <c r="L23" s="1164"/>
      <c r="M23" s="1302"/>
      <c r="N23" s="1164"/>
      <c r="O23" s="697"/>
      <c r="P23" s="693"/>
      <c r="Q23" s="694"/>
      <c r="R23" s="694"/>
      <c r="S23" s="190"/>
      <c r="T23" s="484"/>
    </row>
    <row r="24" spans="1:20" ht="12">
      <c r="A24" s="468"/>
      <c r="B24" s="21"/>
      <c r="C24" s="1346" t="s">
        <v>545</v>
      </c>
      <c r="D24" s="700"/>
      <c r="E24" s="698"/>
      <c r="F24" s="699"/>
      <c r="G24" s="699"/>
      <c r="H24" s="1050"/>
      <c r="I24" s="963"/>
      <c r="J24" s="591"/>
      <c r="K24" s="1148"/>
      <c r="L24" s="1165"/>
      <c r="M24" s="683"/>
      <c r="N24" s="1165"/>
      <c r="O24" s="700"/>
      <c r="P24" s="698"/>
      <c r="Q24" s="699"/>
      <c r="R24" s="699"/>
      <c r="S24" s="21"/>
      <c r="T24" s="484"/>
    </row>
    <row r="25" spans="1:20" ht="12">
      <c r="A25" s="468"/>
      <c r="B25" s="190"/>
      <c r="C25" s="440" t="s">
        <v>310</v>
      </c>
      <c r="D25" s="697">
        <f>E25</f>
        <v>267</v>
      </c>
      <c r="E25" s="693">
        <v>267</v>
      </c>
      <c r="F25" s="694">
        <v>237</v>
      </c>
      <c r="G25" s="694">
        <v>199</v>
      </c>
      <c r="H25" s="1063"/>
      <c r="I25" s="962" t="s">
        <v>592</v>
      </c>
      <c r="J25" s="585" t="s">
        <v>592</v>
      </c>
      <c r="K25" s="1175"/>
      <c r="L25" s="1164">
        <f>N25</f>
        <v>154</v>
      </c>
      <c r="M25" s="1302"/>
      <c r="N25" s="1164">
        <v>154</v>
      </c>
      <c r="O25" s="697">
        <f>P25</f>
        <v>116</v>
      </c>
      <c r="P25" s="693">
        <v>116</v>
      </c>
      <c r="Q25" s="694">
        <v>109</v>
      </c>
      <c r="R25" s="694">
        <v>107</v>
      </c>
      <c r="S25" s="190"/>
      <c r="T25" s="484"/>
    </row>
    <row r="26" spans="1:20" ht="12">
      <c r="A26" s="468"/>
      <c r="B26" s="190"/>
      <c r="C26" s="440"/>
      <c r="D26" s="424"/>
      <c r="E26" s="514"/>
      <c r="F26" s="206"/>
      <c r="G26" s="206"/>
      <c r="H26" s="1007"/>
      <c r="I26" s="259"/>
      <c r="J26" s="263"/>
      <c r="K26" s="190"/>
      <c r="L26" s="206"/>
      <c r="M26" s="206"/>
      <c r="N26" s="206"/>
      <c r="O26" s="424"/>
      <c r="P26" s="514"/>
      <c r="Q26" s="206"/>
      <c r="R26" s="206"/>
      <c r="S26" s="190"/>
      <c r="T26" s="484"/>
    </row>
    <row r="27" spans="1:20" ht="9" customHeight="1">
      <c r="A27" s="414"/>
      <c r="B27" s="415"/>
      <c r="C27" s="415"/>
      <c r="D27" s="416"/>
      <c r="E27" s="474"/>
      <c r="F27" s="415"/>
      <c r="G27" s="415"/>
      <c r="H27" s="474"/>
      <c r="I27" s="419"/>
      <c r="J27" s="515"/>
      <c r="K27" s="474"/>
      <c r="L27" s="416"/>
      <c r="M27" s="474"/>
      <c r="N27" s="416"/>
      <c r="O27" s="416"/>
      <c r="P27" s="474"/>
      <c r="Q27" s="415"/>
      <c r="R27" s="415"/>
      <c r="S27" s="474"/>
      <c r="T27" s="420"/>
    </row>
    <row r="28" spans="1:20" ht="14.25">
      <c r="A28" s="516"/>
      <c r="B28" s="457" t="s">
        <v>546</v>
      </c>
      <c r="C28" s="444"/>
      <c r="D28" s="458"/>
      <c r="E28" s="516"/>
      <c r="F28" s="457"/>
      <c r="G28" s="457"/>
      <c r="H28" s="517"/>
      <c r="I28" s="413"/>
      <c r="J28" s="270"/>
      <c r="K28" s="516"/>
      <c r="L28" s="458"/>
      <c r="M28" s="516"/>
      <c r="N28" s="458"/>
      <c r="O28" s="458"/>
      <c r="P28" s="516"/>
      <c r="Q28" s="457"/>
      <c r="R28" s="457"/>
      <c r="S28" s="516"/>
      <c r="T28" s="517"/>
    </row>
    <row r="29" spans="1:20" ht="14.25">
      <c r="A29" s="516"/>
      <c r="B29" s="457" t="s">
        <v>547</v>
      </c>
      <c r="C29" s="444"/>
      <c r="D29" s="458"/>
      <c r="E29" s="516"/>
      <c r="F29" s="457"/>
      <c r="G29" s="457"/>
      <c r="H29" s="517"/>
      <c r="I29" s="413"/>
      <c r="J29" s="270"/>
      <c r="K29" s="516"/>
      <c r="L29" s="458"/>
      <c r="M29" s="516"/>
      <c r="N29" s="458"/>
      <c r="O29" s="458"/>
      <c r="P29" s="516"/>
      <c r="Q29" s="457"/>
      <c r="R29" s="457"/>
      <c r="S29" s="516"/>
      <c r="T29" s="517"/>
    </row>
    <row r="30" spans="1:20" ht="14.25">
      <c r="A30" s="516"/>
      <c r="B30" s="457" t="s">
        <v>548</v>
      </c>
      <c r="C30" s="516"/>
      <c r="D30" s="517"/>
      <c r="E30" s="516"/>
      <c r="F30" s="516"/>
      <c r="G30" s="516"/>
      <c r="H30" s="517"/>
      <c r="I30" s="350"/>
      <c r="J30" s="270"/>
      <c r="K30" s="516"/>
      <c r="L30" s="517"/>
      <c r="M30" s="516"/>
      <c r="N30" s="517"/>
      <c r="O30" s="517"/>
      <c r="P30" s="516"/>
      <c r="Q30" s="516"/>
      <c r="R30" s="516"/>
      <c r="S30" s="516"/>
      <c r="T30" s="517"/>
    </row>
    <row r="31" spans="1:20" ht="14.25">
      <c r="A31" s="516"/>
      <c r="B31" s="457"/>
      <c r="C31" s="516"/>
      <c r="D31" s="517"/>
      <c r="E31" s="516"/>
      <c r="F31" s="516"/>
      <c r="G31" s="516"/>
      <c r="H31" s="517"/>
      <c r="I31" s="350"/>
      <c r="J31" s="270"/>
      <c r="K31" s="516"/>
      <c r="L31" s="517"/>
      <c r="M31" s="516"/>
      <c r="N31" s="517"/>
      <c r="O31" s="517"/>
      <c r="P31" s="516"/>
      <c r="Q31" s="516"/>
      <c r="R31" s="516"/>
      <c r="S31" s="516"/>
      <c r="T31" s="517"/>
    </row>
    <row r="32" spans="1:20" ht="9" customHeight="1">
      <c r="A32" s="414"/>
      <c r="B32" s="415"/>
      <c r="C32" s="415"/>
      <c r="D32" s="416"/>
      <c r="E32" s="474"/>
      <c r="F32" s="415"/>
      <c r="G32" s="415"/>
      <c r="H32" s="474"/>
      <c r="I32" s="419"/>
      <c r="J32" s="515"/>
      <c r="K32" s="474"/>
      <c r="L32" s="416"/>
      <c r="M32" s="474"/>
      <c r="N32" s="416"/>
      <c r="O32" s="416"/>
      <c r="P32" s="474"/>
      <c r="Q32" s="415"/>
      <c r="R32" s="415"/>
      <c r="S32" s="474"/>
      <c r="T32" s="420"/>
    </row>
    <row r="33" spans="1:20" ht="12">
      <c r="A33" s="414"/>
      <c r="B33" s="422"/>
      <c r="C33" s="494" t="s">
        <v>89</v>
      </c>
      <c r="D33" s="424" t="s">
        <v>489</v>
      </c>
      <c r="E33" s="425" t="s">
        <v>490</v>
      </c>
      <c r="F33" s="206" t="s">
        <v>474</v>
      </c>
      <c r="G33" s="206" t="s">
        <v>360</v>
      </c>
      <c r="H33" s="1047"/>
      <c r="I33" s="259" t="s">
        <v>475</v>
      </c>
      <c r="J33" s="260" t="s">
        <v>475</v>
      </c>
      <c r="K33" s="478"/>
      <c r="L33" s="206">
        <v>2009</v>
      </c>
      <c r="M33" s="426"/>
      <c r="N33" s="206" t="s">
        <v>343</v>
      </c>
      <c r="O33" s="424" t="s">
        <v>492</v>
      </c>
      <c r="P33" s="425" t="s">
        <v>332</v>
      </c>
      <c r="Q33" s="206" t="s">
        <v>327</v>
      </c>
      <c r="R33" s="206" t="s">
        <v>137</v>
      </c>
      <c r="S33" s="478"/>
      <c r="T33" s="420"/>
    </row>
    <row r="34" spans="1:20" ht="12">
      <c r="A34" s="414"/>
      <c r="B34" s="41"/>
      <c r="C34" s="495" t="s">
        <v>59</v>
      </c>
      <c r="D34" s="424"/>
      <c r="E34" s="425"/>
      <c r="F34" s="430"/>
      <c r="G34" s="430"/>
      <c r="H34" s="518"/>
      <c r="I34" s="259" t="s">
        <v>476</v>
      </c>
      <c r="J34" s="432" t="s">
        <v>491</v>
      </c>
      <c r="K34" s="480"/>
      <c r="L34" s="206"/>
      <c r="M34" s="431"/>
      <c r="N34" s="206"/>
      <c r="O34" s="424"/>
      <c r="P34" s="425"/>
      <c r="Q34" s="430"/>
      <c r="R34" s="430"/>
      <c r="S34" s="480"/>
      <c r="T34" s="420"/>
    </row>
    <row r="35" spans="1:20" ht="12">
      <c r="A35" s="414"/>
      <c r="B35" s="41"/>
      <c r="C35" s="429"/>
      <c r="D35" s="424"/>
      <c r="E35" s="425"/>
      <c r="F35" s="430"/>
      <c r="G35" s="430"/>
      <c r="H35" s="1006"/>
      <c r="I35" s="259"/>
      <c r="J35" s="263"/>
      <c r="K35" s="467"/>
      <c r="L35" s="206"/>
      <c r="M35" s="431"/>
      <c r="N35" s="206"/>
      <c r="O35" s="424"/>
      <c r="P35" s="425"/>
      <c r="Q35" s="430"/>
      <c r="R35" s="430"/>
      <c r="S35" s="467"/>
      <c r="T35" s="420"/>
    </row>
    <row r="36" spans="1:20" ht="14.25">
      <c r="A36" s="414"/>
      <c r="B36" s="41"/>
      <c r="C36" s="1346" t="s">
        <v>612</v>
      </c>
      <c r="D36" s="733">
        <f>E36</f>
        <v>1688</v>
      </c>
      <c r="E36" s="669">
        <v>1688</v>
      </c>
      <c r="F36" s="670">
        <v>1715</v>
      </c>
      <c r="G36" s="670">
        <v>1712</v>
      </c>
      <c r="H36" s="1050"/>
      <c r="I36" s="1018">
        <f aca="true" t="shared" si="1" ref="I36:I48">D36/O36-1</f>
        <v>0.0317848410757946</v>
      </c>
      <c r="J36" s="627">
        <f aca="true" t="shared" si="2" ref="J36:J48">E36/P36-1</f>
        <v>0.0317848410757946</v>
      </c>
      <c r="K36" s="1148"/>
      <c r="L36" s="1188">
        <f>N36</f>
        <v>1662</v>
      </c>
      <c r="M36" s="1310"/>
      <c r="N36" s="1188">
        <v>1662</v>
      </c>
      <c r="O36" s="733">
        <f>P36</f>
        <v>1636</v>
      </c>
      <c r="P36" s="669">
        <v>1636</v>
      </c>
      <c r="Q36" s="670">
        <v>1616</v>
      </c>
      <c r="R36" s="670">
        <v>1592</v>
      </c>
      <c r="S36" s="21"/>
      <c r="T36" s="420"/>
    </row>
    <row r="37" spans="1:20" ht="12">
      <c r="A37" s="414"/>
      <c r="B37" s="41"/>
      <c r="C37" s="20" t="s">
        <v>94</v>
      </c>
      <c r="D37" s="740">
        <f>E37</f>
        <v>0.52</v>
      </c>
      <c r="E37" s="741">
        <v>0.52</v>
      </c>
      <c r="F37" s="742">
        <v>0.5</v>
      </c>
      <c r="G37" s="742">
        <v>0.47</v>
      </c>
      <c r="H37" s="1066"/>
      <c r="I37" s="1062"/>
      <c r="J37" s="936"/>
      <c r="K37" s="1178"/>
      <c r="L37" s="1184">
        <f>N37</f>
        <v>0.48</v>
      </c>
      <c r="M37" s="1305"/>
      <c r="N37" s="1184">
        <v>0.48</v>
      </c>
      <c r="O37" s="740">
        <f>P37</f>
        <v>0.46</v>
      </c>
      <c r="P37" s="741">
        <v>0.46</v>
      </c>
      <c r="Q37" s="742">
        <v>0.44</v>
      </c>
      <c r="R37" s="742">
        <v>0.42</v>
      </c>
      <c r="S37" s="467"/>
      <c r="T37" s="420"/>
    </row>
    <row r="38" spans="1:20" ht="12">
      <c r="A38" s="414"/>
      <c r="B38" s="41"/>
      <c r="C38" s="429"/>
      <c r="D38" s="731"/>
      <c r="E38" s="732"/>
      <c r="F38" s="730"/>
      <c r="G38" s="730"/>
      <c r="H38" s="1067"/>
      <c r="I38" s="1018"/>
      <c r="J38" s="627"/>
      <c r="K38" s="1179"/>
      <c r="L38" s="1185"/>
      <c r="M38" s="1306"/>
      <c r="N38" s="1185"/>
      <c r="O38" s="731"/>
      <c r="P38" s="732"/>
      <c r="Q38" s="730"/>
      <c r="R38" s="730"/>
      <c r="S38" s="467"/>
      <c r="T38" s="420"/>
    </row>
    <row r="39" spans="1:20" ht="12">
      <c r="A39" s="414"/>
      <c r="B39" s="41"/>
      <c r="C39" s="1346" t="s">
        <v>549</v>
      </c>
      <c r="D39" s="735">
        <f>E39+F39+G39</f>
        <v>722</v>
      </c>
      <c r="E39" s="736">
        <v>228</v>
      </c>
      <c r="F39" s="737">
        <v>246</v>
      </c>
      <c r="G39" s="737">
        <v>248</v>
      </c>
      <c r="H39" s="1050"/>
      <c r="I39" s="1018">
        <f t="shared" si="1"/>
        <v>-0.00687757909215958</v>
      </c>
      <c r="J39" s="627">
        <f t="shared" si="2"/>
        <v>-0.02564102564102566</v>
      </c>
      <c r="K39" s="1148"/>
      <c r="L39" s="1187">
        <v>974</v>
      </c>
      <c r="M39" s="1311"/>
      <c r="N39" s="1187">
        <v>247</v>
      </c>
      <c r="O39" s="735">
        <f>P39+Q39+R39</f>
        <v>727</v>
      </c>
      <c r="P39" s="736">
        <v>234</v>
      </c>
      <c r="Q39" s="737">
        <v>246</v>
      </c>
      <c r="R39" s="737">
        <v>247</v>
      </c>
      <c r="S39" s="21"/>
      <c r="T39" s="420"/>
    </row>
    <row r="40" spans="1:20" ht="12">
      <c r="A40" s="414"/>
      <c r="B40" s="41"/>
      <c r="C40" s="429"/>
      <c r="D40" s="743"/>
      <c r="E40" s="744"/>
      <c r="F40" s="745"/>
      <c r="G40" s="745"/>
      <c r="H40" s="1066"/>
      <c r="I40" s="1061"/>
      <c r="J40" s="935"/>
      <c r="K40" s="1178"/>
      <c r="L40" s="1186"/>
      <c r="M40" s="1307"/>
      <c r="N40" s="1186"/>
      <c r="O40" s="743"/>
      <c r="P40" s="744"/>
      <c r="Q40" s="745"/>
      <c r="R40" s="745"/>
      <c r="S40" s="467"/>
      <c r="T40" s="420"/>
    </row>
    <row r="41" spans="1:20" ht="12">
      <c r="A41" s="414"/>
      <c r="B41" s="41"/>
      <c r="C41" s="1346" t="s">
        <v>86</v>
      </c>
      <c r="D41" s="735">
        <v>47</v>
      </c>
      <c r="E41" s="736">
        <v>46</v>
      </c>
      <c r="F41" s="737">
        <v>48</v>
      </c>
      <c r="G41" s="737">
        <v>49</v>
      </c>
      <c r="H41" s="1050"/>
      <c r="I41" s="1018">
        <f t="shared" si="1"/>
        <v>-0.07843137254901966</v>
      </c>
      <c r="J41" s="627">
        <f t="shared" si="2"/>
        <v>-0.04166666666666663</v>
      </c>
      <c r="K41" s="1148"/>
      <c r="L41" s="1187">
        <v>51</v>
      </c>
      <c r="M41" s="1308"/>
      <c r="N41" s="1187">
        <v>50</v>
      </c>
      <c r="O41" s="735">
        <v>51</v>
      </c>
      <c r="P41" s="736">
        <v>48</v>
      </c>
      <c r="Q41" s="737">
        <v>51</v>
      </c>
      <c r="R41" s="737">
        <v>53</v>
      </c>
      <c r="S41" s="21"/>
      <c r="T41" s="420"/>
    </row>
    <row r="42" spans="1:20" ht="12">
      <c r="A42" s="414"/>
      <c r="B42" s="41"/>
      <c r="C42" s="20" t="s">
        <v>87</v>
      </c>
      <c r="D42" s="1422">
        <v>0.3</v>
      </c>
      <c r="E42" s="1423">
        <v>0.32</v>
      </c>
      <c r="F42" s="1424">
        <v>0.29</v>
      </c>
      <c r="G42" s="1424">
        <v>0.29</v>
      </c>
      <c r="H42" s="1067"/>
      <c r="I42" s="1017">
        <f t="shared" si="1"/>
        <v>0.11111111111111094</v>
      </c>
      <c r="J42" s="623">
        <f t="shared" si="2"/>
        <v>0.032258064516129004</v>
      </c>
      <c r="K42" s="1179"/>
      <c r="L42" s="1425">
        <v>0.28</v>
      </c>
      <c r="M42" s="1426"/>
      <c r="N42" s="1425">
        <v>0.27</v>
      </c>
      <c r="O42" s="1422">
        <v>0.27</v>
      </c>
      <c r="P42" s="1423">
        <v>0.31</v>
      </c>
      <c r="Q42" s="1424">
        <v>0.27</v>
      </c>
      <c r="R42" s="1424">
        <v>0.26</v>
      </c>
      <c r="S42" s="467"/>
      <c r="T42" s="420"/>
    </row>
    <row r="43" spans="1:20" ht="12">
      <c r="A43" s="414"/>
      <c r="B43" s="41"/>
      <c r="C43" s="429"/>
      <c r="D43" s="743"/>
      <c r="E43" s="747"/>
      <c r="F43" s="746"/>
      <c r="G43" s="746"/>
      <c r="H43" s="1066"/>
      <c r="I43" s="1061"/>
      <c r="J43" s="935"/>
      <c r="K43" s="1178"/>
      <c r="L43" s="1186"/>
      <c r="M43" s="1309"/>
      <c r="N43" s="1186"/>
      <c r="O43" s="743"/>
      <c r="P43" s="747"/>
      <c r="Q43" s="746"/>
      <c r="R43" s="746"/>
      <c r="S43" s="467"/>
      <c r="T43" s="420"/>
    </row>
    <row r="44" spans="1:20" ht="12">
      <c r="A44" s="414"/>
      <c r="B44" s="41"/>
      <c r="C44" s="1346" t="s">
        <v>550</v>
      </c>
      <c r="D44" s="733">
        <v>198</v>
      </c>
      <c r="E44" s="669">
        <v>183</v>
      </c>
      <c r="F44" s="670">
        <v>200</v>
      </c>
      <c r="G44" s="670">
        <v>211</v>
      </c>
      <c r="H44" s="1050"/>
      <c r="I44" s="1018">
        <f t="shared" si="1"/>
        <v>-0.04807692307692313</v>
      </c>
      <c r="J44" s="627">
        <f t="shared" si="2"/>
        <v>-0.041884816753926746</v>
      </c>
      <c r="K44" s="1148"/>
      <c r="L44" s="1188">
        <v>210</v>
      </c>
      <c r="M44" s="1310"/>
      <c r="N44" s="1188">
        <v>216</v>
      </c>
      <c r="O44" s="733">
        <v>208</v>
      </c>
      <c r="P44" s="669">
        <v>191</v>
      </c>
      <c r="Q44" s="670">
        <v>211</v>
      </c>
      <c r="R44" s="670">
        <v>226</v>
      </c>
      <c r="S44" s="21"/>
      <c r="T44" s="420"/>
    </row>
    <row r="45" spans="1:20" ht="12">
      <c r="A45" s="414"/>
      <c r="B45" s="41"/>
      <c r="C45" s="429"/>
      <c r="D45" s="738"/>
      <c r="E45" s="739"/>
      <c r="F45" s="734"/>
      <c r="G45" s="734"/>
      <c r="H45" s="1067"/>
      <c r="I45" s="1018"/>
      <c r="J45" s="627"/>
      <c r="K45" s="1179"/>
      <c r="L45" s="1189"/>
      <c r="M45" s="1310"/>
      <c r="N45" s="1189"/>
      <c r="O45" s="738"/>
      <c r="P45" s="739"/>
      <c r="Q45" s="734"/>
      <c r="R45" s="734"/>
      <c r="S45" s="467"/>
      <c r="T45" s="420"/>
    </row>
    <row r="46" spans="1:20" ht="12">
      <c r="A46" s="414"/>
      <c r="B46" s="41"/>
      <c r="C46" s="1346" t="s">
        <v>88</v>
      </c>
      <c r="D46" s="735">
        <v>238</v>
      </c>
      <c r="E46" s="736">
        <v>242</v>
      </c>
      <c r="F46" s="737">
        <v>215</v>
      </c>
      <c r="G46" s="737">
        <v>255</v>
      </c>
      <c r="H46" s="1050"/>
      <c r="I46" s="1018">
        <f t="shared" si="1"/>
        <v>-0.1877133105802048</v>
      </c>
      <c r="J46" s="627">
        <f t="shared" si="2"/>
        <v>-0.15679442508710806</v>
      </c>
      <c r="K46" s="1148"/>
      <c r="L46" s="1187">
        <v>287</v>
      </c>
      <c r="M46" s="1311"/>
      <c r="N46" s="1187">
        <v>272</v>
      </c>
      <c r="O46" s="735">
        <v>293</v>
      </c>
      <c r="P46" s="736">
        <v>287</v>
      </c>
      <c r="Q46" s="737">
        <v>323</v>
      </c>
      <c r="R46" s="737">
        <v>289</v>
      </c>
      <c r="S46" s="21"/>
      <c r="T46" s="420"/>
    </row>
    <row r="47" spans="1:20" ht="12">
      <c r="A47" s="414"/>
      <c r="B47" s="41"/>
      <c r="C47" s="429"/>
      <c r="D47" s="738"/>
      <c r="E47" s="739"/>
      <c r="F47" s="734"/>
      <c r="G47" s="734"/>
      <c r="H47" s="1067"/>
      <c r="I47" s="1018"/>
      <c r="J47" s="627"/>
      <c r="K47" s="1179"/>
      <c r="L47" s="1189"/>
      <c r="M47" s="1310"/>
      <c r="N47" s="1189"/>
      <c r="O47" s="738"/>
      <c r="P47" s="739"/>
      <c r="Q47" s="734"/>
      <c r="R47" s="734"/>
      <c r="S47" s="467"/>
      <c r="T47" s="420"/>
    </row>
    <row r="48" spans="1:20" ht="12">
      <c r="A48" s="414"/>
      <c r="B48" s="41"/>
      <c r="C48" s="1346" t="s">
        <v>472</v>
      </c>
      <c r="D48" s="733">
        <f>E48+F48+G48</f>
        <v>395</v>
      </c>
      <c r="E48" s="669">
        <v>133</v>
      </c>
      <c r="F48" s="670">
        <v>135</v>
      </c>
      <c r="G48" s="670">
        <v>127</v>
      </c>
      <c r="H48" s="1050"/>
      <c r="I48" s="1018">
        <f t="shared" si="1"/>
        <v>0.23052959501557635</v>
      </c>
      <c r="J48" s="627">
        <f t="shared" si="2"/>
        <v>0.19819819819819817</v>
      </c>
      <c r="K48" s="1148"/>
      <c r="L48" s="1188">
        <f>N48+O48</f>
        <v>443</v>
      </c>
      <c r="M48" s="1310"/>
      <c r="N48" s="1188">
        <v>122</v>
      </c>
      <c r="O48" s="733">
        <f>P48+Q48+R48</f>
        <v>321</v>
      </c>
      <c r="P48" s="669">
        <v>111</v>
      </c>
      <c r="Q48" s="670">
        <v>108</v>
      </c>
      <c r="R48" s="670">
        <v>102</v>
      </c>
      <c r="S48" s="21"/>
      <c r="T48" s="420"/>
    </row>
    <row r="49" spans="1:20" ht="12">
      <c r="A49" s="414"/>
      <c r="B49" s="41"/>
      <c r="C49" s="429"/>
      <c r="D49" s="518"/>
      <c r="E49" s="514"/>
      <c r="F49" s="206"/>
      <c r="G49" s="206"/>
      <c r="H49" s="1006"/>
      <c r="I49" s="269"/>
      <c r="J49" s="263"/>
      <c r="K49" s="211"/>
      <c r="L49" s="430"/>
      <c r="M49" s="431"/>
      <c r="N49" s="430"/>
      <c r="O49" s="518"/>
      <c r="P49" s="514"/>
      <c r="Q49" s="206"/>
      <c r="R49" s="206"/>
      <c r="S49" s="211"/>
      <c r="T49" s="420"/>
    </row>
    <row r="50" spans="1:20" ht="9" customHeight="1">
      <c r="A50" s="414"/>
      <c r="B50" s="415"/>
      <c r="C50" s="415"/>
      <c r="D50" s="416"/>
      <c r="E50" s="474"/>
      <c r="F50" s="415"/>
      <c r="G50" s="415"/>
      <c r="H50" s="474"/>
      <c r="I50" s="419"/>
      <c r="J50" s="515"/>
      <c r="K50" s="474"/>
      <c r="L50" s="416"/>
      <c r="M50" s="474"/>
      <c r="N50" s="416"/>
      <c r="O50" s="416"/>
      <c r="P50" s="474"/>
      <c r="Q50" s="415"/>
      <c r="R50" s="415"/>
      <c r="S50" s="474"/>
      <c r="T50" s="420"/>
    </row>
    <row r="51" spans="1:20" ht="14.25">
      <c r="A51" s="489"/>
      <c r="B51" s="457" t="s">
        <v>613</v>
      </c>
      <c r="C51" s="444"/>
      <c r="D51" s="458"/>
      <c r="E51" s="490"/>
      <c r="F51" s="457"/>
      <c r="G51" s="457"/>
      <c r="H51" s="1069"/>
      <c r="I51" s="413"/>
      <c r="J51" s="519"/>
      <c r="K51" s="490"/>
      <c r="L51" s="458"/>
      <c r="M51" s="490"/>
      <c r="N51" s="458"/>
      <c r="O51" s="458"/>
      <c r="P51" s="490"/>
      <c r="Q51" s="457"/>
      <c r="R51" s="457"/>
      <c r="S51" s="490"/>
      <c r="T51" s="492"/>
    </row>
    <row r="52" spans="1:20" ht="14.25">
      <c r="A52" s="489"/>
      <c r="B52" s="457"/>
      <c r="C52" s="489"/>
      <c r="D52" s="492"/>
      <c r="E52" s="490"/>
      <c r="F52" s="489"/>
      <c r="G52" s="489"/>
      <c r="H52" s="1069"/>
      <c r="I52" s="299"/>
      <c r="J52" s="519"/>
      <c r="K52" s="490"/>
      <c r="L52" s="492"/>
      <c r="M52" s="490"/>
      <c r="N52" s="492"/>
      <c r="O52" s="492"/>
      <c r="P52" s="490"/>
      <c r="Q52" s="489"/>
      <c r="R52" s="489"/>
      <c r="S52" s="490"/>
      <c r="T52" s="492"/>
    </row>
    <row r="53" spans="1:20" ht="9" customHeight="1">
      <c r="A53" s="414"/>
      <c r="B53" s="415"/>
      <c r="C53" s="415"/>
      <c r="D53" s="416"/>
      <c r="E53" s="474"/>
      <c r="F53" s="415"/>
      <c r="G53" s="415"/>
      <c r="H53" s="474"/>
      <c r="I53" s="419"/>
      <c r="J53" s="515"/>
      <c r="K53" s="474"/>
      <c r="L53" s="416"/>
      <c r="M53" s="474"/>
      <c r="N53" s="416"/>
      <c r="O53" s="416"/>
      <c r="P53" s="474"/>
      <c r="Q53" s="415"/>
      <c r="R53" s="415"/>
      <c r="S53" s="474"/>
      <c r="T53" s="420"/>
    </row>
    <row r="54" spans="1:20" ht="12">
      <c r="A54" s="414"/>
      <c r="B54" s="422"/>
      <c r="C54" s="494" t="s">
        <v>89</v>
      </c>
      <c r="D54" s="424" t="s">
        <v>489</v>
      </c>
      <c r="E54" s="425" t="s">
        <v>490</v>
      </c>
      <c r="F54" s="206" t="s">
        <v>474</v>
      </c>
      <c r="G54" s="206" t="s">
        <v>360</v>
      </c>
      <c r="H54" s="1047"/>
      <c r="I54" s="259" t="s">
        <v>475</v>
      </c>
      <c r="J54" s="260" t="s">
        <v>475</v>
      </c>
      <c r="K54" s="478"/>
      <c r="L54" s="206">
        <v>2009</v>
      </c>
      <c r="M54" s="426"/>
      <c r="N54" s="206" t="s">
        <v>343</v>
      </c>
      <c r="O54" s="424" t="s">
        <v>492</v>
      </c>
      <c r="P54" s="425" t="s">
        <v>332</v>
      </c>
      <c r="Q54" s="206" t="s">
        <v>327</v>
      </c>
      <c r="R54" s="206" t="s">
        <v>137</v>
      </c>
      <c r="S54" s="479"/>
      <c r="T54" s="420"/>
    </row>
    <row r="55" spans="1:20" ht="12">
      <c r="A55" s="414"/>
      <c r="B55" s="41"/>
      <c r="C55" s="495" t="s">
        <v>95</v>
      </c>
      <c r="D55" s="424"/>
      <c r="E55" s="425"/>
      <c r="F55" s="430"/>
      <c r="G55" s="430"/>
      <c r="H55" s="518"/>
      <c r="I55" s="259" t="s">
        <v>476</v>
      </c>
      <c r="J55" s="432" t="s">
        <v>491</v>
      </c>
      <c r="K55" s="480"/>
      <c r="L55" s="206"/>
      <c r="M55" s="431"/>
      <c r="N55" s="206"/>
      <c r="O55" s="424"/>
      <c r="P55" s="425"/>
      <c r="Q55" s="430"/>
      <c r="R55" s="430"/>
      <c r="S55" s="481"/>
      <c r="T55" s="420"/>
    </row>
    <row r="56" spans="1:20" ht="12">
      <c r="A56" s="414"/>
      <c r="B56" s="41"/>
      <c r="C56" s="429"/>
      <c r="D56" s="424"/>
      <c r="E56" s="514"/>
      <c r="F56" s="206"/>
      <c r="G56" s="206"/>
      <c r="H56" s="1006"/>
      <c r="I56" s="259"/>
      <c r="J56" s="263"/>
      <c r="K56" s="211"/>
      <c r="L56" s="206"/>
      <c r="M56" s="430"/>
      <c r="N56" s="206"/>
      <c r="O56" s="424"/>
      <c r="P56" s="514"/>
      <c r="Q56" s="206"/>
      <c r="R56" s="206"/>
      <c r="S56" s="467"/>
      <c r="T56" s="420"/>
    </row>
    <row r="57" spans="1:20" ht="12">
      <c r="A57" s="468"/>
      <c r="B57" s="21"/>
      <c r="C57" s="1346" t="s">
        <v>551</v>
      </c>
      <c r="D57" s="748">
        <f>D58+D59</f>
        <v>19.7</v>
      </c>
      <c r="E57" s="749">
        <f>E58+E59</f>
        <v>19.7</v>
      </c>
      <c r="F57" s="750">
        <f>F58+F59</f>
        <v>20.7</v>
      </c>
      <c r="G57" s="750">
        <f>G58+G59</f>
        <v>21.9</v>
      </c>
      <c r="H57" s="1050"/>
      <c r="I57" s="963">
        <f>D57/O57-1</f>
        <v>-0.18930041152263366</v>
      </c>
      <c r="J57" s="591">
        <f>E57/P57-1</f>
        <v>-0.18930041152263366</v>
      </c>
      <c r="K57" s="1148"/>
      <c r="L57" s="1190">
        <f>L58+L59</f>
        <v>23.299999999999997</v>
      </c>
      <c r="M57" s="1312"/>
      <c r="N57" s="1313">
        <f>N58+N59</f>
        <v>23.299999999999997</v>
      </c>
      <c r="O57" s="748">
        <f>O58+O59</f>
        <v>24.299999999999997</v>
      </c>
      <c r="P57" s="749">
        <f>P58+P59</f>
        <v>24.299999999999997</v>
      </c>
      <c r="Q57" s="750">
        <f>Q58+Q59</f>
        <v>26.1</v>
      </c>
      <c r="R57" s="750">
        <f>R58+R59</f>
        <v>27.599999999999998</v>
      </c>
      <c r="S57" s="21"/>
      <c r="T57" s="484"/>
    </row>
    <row r="58" spans="1:20" ht="12">
      <c r="A58" s="468"/>
      <c r="B58" s="190"/>
      <c r="C58" s="440" t="s">
        <v>96</v>
      </c>
      <c r="D58" s="751">
        <f>E58</f>
        <v>14.9</v>
      </c>
      <c r="E58" s="752">
        <v>14.9</v>
      </c>
      <c r="F58" s="753">
        <v>15.7</v>
      </c>
      <c r="G58" s="753">
        <v>16.7</v>
      </c>
      <c r="H58" s="1063"/>
      <c r="I58" s="962">
        <f aca="true" t="shared" si="3" ref="I58:I66">D58/O58-1</f>
        <v>-0.19021739130434778</v>
      </c>
      <c r="J58" s="585">
        <f aca="true" t="shared" si="4" ref="J58:J66">E58/P58-1</f>
        <v>-0.19021739130434778</v>
      </c>
      <c r="K58" s="1175"/>
      <c r="L58" s="1191">
        <f>N58</f>
        <v>17.4</v>
      </c>
      <c r="M58" s="1312"/>
      <c r="N58" s="1191">
        <v>17.4</v>
      </c>
      <c r="O58" s="751">
        <f>P58</f>
        <v>18.4</v>
      </c>
      <c r="P58" s="754">
        <v>18.4</v>
      </c>
      <c r="Q58" s="753">
        <v>20</v>
      </c>
      <c r="R58" s="753">
        <v>21.4</v>
      </c>
      <c r="S58" s="190"/>
      <c r="T58" s="484"/>
    </row>
    <row r="59" spans="1:20" ht="12">
      <c r="A59" s="468"/>
      <c r="B59" s="190"/>
      <c r="C59" s="440" t="s">
        <v>97</v>
      </c>
      <c r="D59" s="751">
        <f>E59</f>
        <v>4.8</v>
      </c>
      <c r="E59" s="752">
        <v>4.8</v>
      </c>
      <c r="F59" s="753">
        <v>5</v>
      </c>
      <c r="G59" s="753">
        <v>5.2</v>
      </c>
      <c r="H59" s="1063"/>
      <c r="I59" s="962">
        <f t="shared" si="3"/>
        <v>-0.18644067796610175</v>
      </c>
      <c r="J59" s="585">
        <f t="shared" si="4"/>
        <v>-0.18644067796610175</v>
      </c>
      <c r="K59" s="1175"/>
      <c r="L59" s="1191">
        <f>N59</f>
        <v>5.9</v>
      </c>
      <c r="M59" s="1296"/>
      <c r="N59" s="1191">
        <v>5.9</v>
      </c>
      <c r="O59" s="751">
        <f>P59</f>
        <v>5.9</v>
      </c>
      <c r="P59" s="754">
        <v>5.9</v>
      </c>
      <c r="Q59" s="753">
        <v>6.1</v>
      </c>
      <c r="R59" s="753">
        <v>6.2</v>
      </c>
      <c r="S59" s="190"/>
      <c r="T59" s="484"/>
    </row>
    <row r="60" spans="1:20" ht="12">
      <c r="A60" s="414"/>
      <c r="B60" s="41"/>
      <c r="C60" s="429"/>
      <c r="D60" s="755"/>
      <c r="E60" s="756"/>
      <c r="F60" s="706"/>
      <c r="G60" s="706"/>
      <c r="H60" s="1067"/>
      <c r="I60" s="963"/>
      <c r="J60" s="591"/>
      <c r="K60" s="1179"/>
      <c r="L60" s="1192"/>
      <c r="M60" s="1298"/>
      <c r="N60" s="1192"/>
      <c r="O60" s="755"/>
      <c r="P60" s="756"/>
      <c r="Q60" s="706"/>
      <c r="R60" s="706"/>
      <c r="S60" s="467"/>
      <c r="T60" s="420"/>
    </row>
    <row r="61" spans="1:20" ht="14.25">
      <c r="A61" s="468"/>
      <c r="B61" s="21"/>
      <c r="C61" s="1346" t="s">
        <v>552</v>
      </c>
      <c r="D61" s="757"/>
      <c r="E61" s="758"/>
      <c r="F61" s="759"/>
      <c r="G61" s="759"/>
      <c r="H61" s="1050"/>
      <c r="I61" s="963"/>
      <c r="J61" s="591"/>
      <c r="K61" s="1148"/>
      <c r="L61" s="1170"/>
      <c r="M61" s="1298"/>
      <c r="N61" s="1170"/>
      <c r="O61" s="757"/>
      <c r="P61" s="758"/>
      <c r="Q61" s="759"/>
      <c r="R61" s="759"/>
      <c r="S61" s="21"/>
      <c r="T61" s="484"/>
    </row>
    <row r="62" spans="1:20" ht="12">
      <c r="A62" s="468"/>
      <c r="B62" s="190"/>
      <c r="C62" s="440" t="s">
        <v>368</v>
      </c>
      <c r="D62" s="751">
        <f>E62</f>
        <v>9.5</v>
      </c>
      <c r="E62" s="752">
        <v>9.5</v>
      </c>
      <c r="F62" s="753">
        <v>9.3</v>
      </c>
      <c r="G62" s="753">
        <v>9.5</v>
      </c>
      <c r="H62" s="1063"/>
      <c r="I62" s="962">
        <f t="shared" si="3"/>
        <v>0.10465116279069764</v>
      </c>
      <c r="J62" s="585">
        <f t="shared" si="4"/>
        <v>0.10465116279069764</v>
      </c>
      <c r="K62" s="1175"/>
      <c r="L62" s="1191">
        <v>8.9</v>
      </c>
      <c r="M62" s="1296"/>
      <c r="N62" s="1191">
        <v>8.9</v>
      </c>
      <c r="O62" s="751">
        <f>P62</f>
        <v>8.6</v>
      </c>
      <c r="P62" s="754">
        <v>8.6</v>
      </c>
      <c r="Q62" s="753">
        <v>8.2</v>
      </c>
      <c r="R62" s="753">
        <v>7.9</v>
      </c>
      <c r="S62" s="190"/>
      <c r="T62" s="484"/>
    </row>
    <row r="63" spans="1:20" ht="12">
      <c r="A63" s="414"/>
      <c r="B63" s="41"/>
      <c r="C63" s="429"/>
      <c r="D63" s="755"/>
      <c r="E63" s="756"/>
      <c r="F63" s="706"/>
      <c r="G63" s="706"/>
      <c r="H63" s="1067"/>
      <c r="I63" s="963"/>
      <c r="J63" s="591"/>
      <c r="K63" s="1179"/>
      <c r="L63" s="1192"/>
      <c r="M63" s="1296"/>
      <c r="N63" s="1192"/>
      <c r="O63" s="755"/>
      <c r="P63" s="756"/>
      <c r="Q63" s="706"/>
      <c r="R63" s="706"/>
      <c r="S63" s="467"/>
      <c r="T63" s="420"/>
    </row>
    <row r="64" spans="1:20" ht="14.25">
      <c r="A64" s="468"/>
      <c r="B64" s="21"/>
      <c r="C64" s="1346" t="s">
        <v>553</v>
      </c>
      <c r="D64" s="748">
        <f>D65+D66</f>
        <v>60.5</v>
      </c>
      <c r="E64" s="749">
        <f>E65+E66</f>
        <v>60.5</v>
      </c>
      <c r="F64" s="750">
        <f>F65+F66</f>
        <v>61</v>
      </c>
      <c r="G64" s="750">
        <f>G65+G66</f>
        <v>59.9</v>
      </c>
      <c r="H64" s="1050"/>
      <c r="I64" s="963">
        <f t="shared" si="3"/>
        <v>0.02368866328257191</v>
      </c>
      <c r="J64" s="591">
        <f t="shared" si="4"/>
        <v>0.02368866328257191</v>
      </c>
      <c r="K64" s="1148"/>
      <c r="L64" s="1190">
        <f>L65+L66</f>
        <v>60.4</v>
      </c>
      <c r="M64" s="1312"/>
      <c r="N64" s="1313">
        <f>N65+N66</f>
        <v>60.4</v>
      </c>
      <c r="O64" s="748">
        <f>O65+O66</f>
        <v>59.1</v>
      </c>
      <c r="P64" s="749">
        <f>P65+P66</f>
        <v>59.1</v>
      </c>
      <c r="Q64" s="750">
        <f>Q65+Q66</f>
        <v>53.8</v>
      </c>
      <c r="R64" s="750">
        <f>R65+R66</f>
        <v>52.8</v>
      </c>
      <c r="S64" s="21"/>
      <c r="T64" s="484"/>
    </row>
    <row r="65" spans="1:20" ht="12">
      <c r="A65" s="468"/>
      <c r="B65" s="190"/>
      <c r="C65" s="440" t="s">
        <v>420</v>
      </c>
      <c r="D65" s="751">
        <f>E65</f>
        <v>27.5</v>
      </c>
      <c r="E65" s="752">
        <v>27.5</v>
      </c>
      <c r="F65" s="753">
        <v>29.9</v>
      </c>
      <c r="G65" s="753">
        <v>30.4</v>
      </c>
      <c r="H65" s="1063"/>
      <c r="I65" s="962">
        <f t="shared" si="3"/>
        <v>0.14583333333333326</v>
      </c>
      <c r="J65" s="585">
        <f t="shared" si="4"/>
        <v>0.14583333333333326</v>
      </c>
      <c r="K65" s="1175"/>
      <c r="L65" s="1191">
        <v>30.7</v>
      </c>
      <c r="M65" s="1296"/>
      <c r="N65" s="1191">
        <v>30.7</v>
      </c>
      <c r="O65" s="751">
        <f>P65</f>
        <v>24</v>
      </c>
      <c r="P65" s="754">
        <v>24</v>
      </c>
      <c r="Q65" s="753">
        <v>18</v>
      </c>
      <c r="R65" s="753">
        <v>17.5</v>
      </c>
      <c r="S65" s="190"/>
      <c r="T65" s="484"/>
    </row>
    <row r="66" spans="1:20" ht="12">
      <c r="A66" s="468"/>
      <c r="B66" s="190"/>
      <c r="C66" s="440" t="s">
        <v>369</v>
      </c>
      <c r="D66" s="751">
        <f>E66</f>
        <v>33</v>
      </c>
      <c r="E66" s="752">
        <v>33</v>
      </c>
      <c r="F66" s="753">
        <v>31.1</v>
      </c>
      <c r="G66" s="753">
        <v>29.5</v>
      </c>
      <c r="H66" s="1063"/>
      <c r="I66" s="962">
        <f t="shared" si="3"/>
        <v>-0.05982905982905984</v>
      </c>
      <c r="J66" s="585">
        <f t="shared" si="4"/>
        <v>-0.05982905982905984</v>
      </c>
      <c r="K66" s="1175"/>
      <c r="L66" s="1191">
        <v>29.7</v>
      </c>
      <c r="M66" s="1296"/>
      <c r="N66" s="1191">
        <v>29.7</v>
      </c>
      <c r="O66" s="751">
        <f>P66</f>
        <v>35.1</v>
      </c>
      <c r="P66" s="754">
        <v>35.1</v>
      </c>
      <c r="Q66" s="753">
        <v>35.8</v>
      </c>
      <c r="R66" s="753">
        <v>35.3</v>
      </c>
      <c r="S66" s="190"/>
      <c r="T66" s="484"/>
    </row>
    <row r="67" spans="1:20" ht="12">
      <c r="A67" s="468"/>
      <c r="B67" s="190"/>
      <c r="C67" s="440"/>
      <c r="D67" s="442"/>
      <c r="E67" s="473"/>
      <c r="F67" s="196"/>
      <c r="G67" s="196"/>
      <c r="H67" s="1007"/>
      <c r="I67" s="442"/>
      <c r="J67" s="483"/>
      <c r="K67" s="190"/>
      <c r="L67" s="196"/>
      <c r="M67" s="488"/>
      <c r="N67" s="196"/>
      <c r="O67" s="442"/>
      <c r="P67" s="473"/>
      <c r="Q67" s="196"/>
      <c r="R67" s="196"/>
      <c r="S67" s="190"/>
      <c r="T67" s="484"/>
    </row>
    <row r="68" spans="1:20" ht="9" customHeight="1">
      <c r="A68" s="414"/>
      <c r="B68" s="415"/>
      <c r="C68" s="415"/>
      <c r="D68" s="416"/>
      <c r="E68" s="474"/>
      <c r="F68" s="415"/>
      <c r="G68" s="415"/>
      <c r="H68" s="474"/>
      <c r="I68" s="415"/>
      <c r="J68" s="475"/>
      <c r="K68" s="474"/>
      <c r="L68" s="416"/>
      <c r="M68" s="474"/>
      <c r="N68" s="416"/>
      <c r="O68" s="416"/>
      <c r="P68" s="474"/>
      <c r="Q68" s="415"/>
      <c r="R68" s="415"/>
      <c r="S68" s="474"/>
      <c r="T68" s="420"/>
    </row>
    <row r="69" spans="2:15" s="444" customFormat="1" ht="14.25">
      <c r="B69" s="457" t="s">
        <v>554</v>
      </c>
      <c r="D69" s="445"/>
      <c r="H69" s="445"/>
      <c r="J69" s="493"/>
      <c r="L69" s="445"/>
      <c r="N69" s="445"/>
      <c r="O69" s="445"/>
    </row>
    <row r="70" spans="2:15" s="444" customFormat="1" ht="14.25">
      <c r="B70" s="457" t="s">
        <v>555</v>
      </c>
      <c r="D70" s="445"/>
      <c r="H70" s="445"/>
      <c r="J70" s="493"/>
      <c r="L70" s="445"/>
      <c r="N70" s="445"/>
      <c r="O70" s="445"/>
    </row>
    <row r="71" s="438" customFormat="1" ht="12">
      <c r="J71" s="500"/>
    </row>
    <row r="72" s="438" customFormat="1" ht="12">
      <c r="J72" s="500"/>
    </row>
    <row r="73" s="438" customFormat="1" ht="12">
      <c r="J73" s="500"/>
    </row>
    <row r="74" s="438" customFormat="1" ht="12">
      <c r="J74" s="500"/>
    </row>
    <row r="75" s="438" customFormat="1" ht="12">
      <c r="J75" s="500"/>
    </row>
    <row r="76" s="438" customFormat="1" ht="12">
      <c r="J76" s="500"/>
    </row>
    <row r="77" s="438" customFormat="1" ht="12">
      <c r="J77" s="500"/>
    </row>
    <row r="78" s="438" customFormat="1" ht="12">
      <c r="J78" s="500"/>
    </row>
    <row r="79" s="438" customFormat="1" ht="12">
      <c r="J79" s="500"/>
    </row>
    <row r="80" s="438" customFormat="1" ht="12">
      <c r="J80" s="500"/>
    </row>
  </sheetData>
  <sheetProtection password="8355" sheet="1"/>
  <printOptions horizontalCentered="1"/>
  <pageMargins left="0.75" right="0.75" top="1" bottom="1" header="0.5" footer="0.5"/>
  <pageSetup fitToHeight="1" fitToWidth="1" horizontalDpi="600" verticalDpi="600" orientation="portrait" paperSize="9" scale="56" r:id="rId1"/>
  <headerFooter alignWithMargins="0">
    <oddFooter>&amp;L&amp;8KPN Investor Relations&amp;C&amp;8&amp;A&amp;R&amp;8Q3 2010</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G39"/>
  <sheetViews>
    <sheetView view="pageBreakPreview" zoomScale="85" zoomScaleSheetLayoutView="85" zoomScalePageLayoutView="0" workbookViewId="0" topLeftCell="A1">
      <selection activeCell="A1" sqref="A1"/>
    </sheetView>
  </sheetViews>
  <sheetFormatPr defaultColWidth="9.140625" defaultRowHeight="12.75"/>
  <cols>
    <col min="1" max="2" width="1.7109375" style="421" customWidth="1"/>
    <col min="3" max="3" width="40.7109375" style="421" customWidth="1"/>
    <col min="4" max="4" width="8.7109375" style="438" customWidth="1"/>
    <col min="5" max="5" width="9.7109375" style="421" customWidth="1"/>
    <col min="6" max="7" width="8.7109375" style="421" customWidth="1"/>
    <col min="8" max="8" width="1.7109375" style="421" customWidth="1"/>
    <col min="9" max="9" width="7.28125" style="421" customWidth="1"/>
    <col min="10" max="10" width="9.7109375" style="500" customWidth="1"/>
    <col min="11" max="11" width="1.7109375" style="421" customWidth="1"/>
    <col min="12" max="12" width="7.28125" style="438" customWidth="1"/>
    <col min="13" max="13" width="1.7109375" style="421" customWidth="1"/>
    <col min="14" max="14" width="7.28125" style="438" customWidth="1"/>
    <col min="15" max="15" width="8.7109375" style="421" customWidth="1"/>
    <col min="16" max="16" width="9.7109375" style="421" customWidth="1"/>
    <col min="17" max="18" width="8.7109375" style="421" customWidth="1"/>
    <col min="19" max="20" width="1.7109375" style="421" customWidth="1"/>
    <col min="21" max="16384" width="9.140625" style="421" customWidth="1"/>
  </cols>
  <sheetData>
    <row r="1" spans="1:20" ht="9" customHeight="1">
      <c r="A1" s="414" t="s">
        <v>341</v>
      </c>
      <c r="B1" s="415"/>
      <c r="C1" s="415"/>
      <c r="D1" s="416"/>
      <c r="E1" s="501"/>
      <c r="F1" s="415"/>
      <c r="G1" s="415"/>
      <c r="H1" s="502"/>
      <c r="I1" s="415"/>
      <c r="J1" s="503"/>
      <c r="K1" s="502"/>
      <c r="L1" s="416"/>
      <c r="M1" s="502"/>
      <c r="N1" s="416"/>
      <c r="O1" s="415"/>
      <c r="P1" s="501"/>
      <c r="Q1" s="415"/>
      <c r="R1" s="415"/>
      <c r="S1" s="502"/>
      <c r="T1" s="420"/>
    </row>
    <row r="2" spans="1:20" ht="12">
      <c r="A2" s="414"/>
      <c r="B2" s="422"/>
      <c r="C2" s="423" t="s">
        <v>100</v>
      </c>
      <c r="D2" s="424" t="s">
        <v>489</v>
      </c>
      <c r="E2" s="425" t="s">
        <v>490</v>
      </c>
      <c r="F2" s="206" t="s">
        <v>474</v>
      </c>
      <c r="G2" s="206" t="s">
        <v>360</v>
      </c>
      <c r="H2" s="998"/>
      <c r="I2" s="424" t="s">
        <v>475</v>
      </c>
      <c r="J2" s="477" t="s">
        <v>475</v>
      </c>
      <c r="K2" s="464"/>
      <c r="L2" s="206">
        <v>2009</v>
      </c>
      <c r="M2" s="426"/>
      <c r="N2" s="206" t="s">
        <v>343</v>
      </c>
      <c r="O2" s="255" t="s">
        <v>492</v>
      </c>
      <c r="P2" s="425" t="s">
        <v>332</v>
      </c>
      <c r="Q2" s="206" t="s">
        <v>327</v>
      </c>
      <c r="R2" s="206" t="s">
        <v>137</v>
      </c>
      <c r="S2" s="37"/>
      <c r="T2" s="420"/>
    </row>
    <row r="3" spans="1:20" ht="12">
      <c r="A3" s="414"/>
      <c r="B3" s="41"/>
      <c r="C3" s="429"/>
      <c r="D3" s="424"/>
      <c r="E3" s="425"/>
      <c r="F3" s="430"/>
      <c r="G3" s="430"/>
      <c r="H3" s="999"/>
      <c r="I3" s="424" t="s">
        <v>476</v>
      </c>
      <c r="J3" s="432" t="s">
        <v>491</v>
      </c>
      <c r="K3" s="211"/>
      <c r="L3" s="206"/>
      <c r="M3" s="431"/>
      <c r="N3" s="206"/>
      <c r="O3" s="424"/>
      <c r="P3" s="425"/>
      <c r="Q3" s="430"/>
      <c r="R3" s="430"/>
      <c r="S3" s="467"/>
      <c r="T3" s="420"/>
    </row>
    <row r="4" spans="1:20" ht="12">
      <c r="A4" s="468"/>
      <c r="B4" s="21"/>
      <c r="C4" s="1346" t="s">
        <v>101</v>
      </c>
      <c r="D4" s="760"/>
      <c r="E4" s="761"/>
      <c r="F4" s="762"/>
      <c r="G4" s="762"/>
      <c r="H4" s="1005"/>
      <c r="I4" s="760"/>
      <c r="J4" s="195"/>
      <c r="K4" s="211"/>
      <c r="L4" s="762"/>
      <c r="M4" s="209"/>
      <c r="N4" s="762"/>
      <c r="O4" s="760"/>
      <c r="P4" s="761"/>
      <c r="Q4" s="762"/>
      <c r="R4" s="762"/>
      <c r="S4" s="467"/>
      <c r="T4" s="420"/>
    </row>
    <row r="5" spans="1:20" ht="12">
      <c r="A5" s="468"/>
      <c r="B5" s="190"/>
      <c r="C5" s="440" t="s">
        <v>102</v>
      </c>
      <c r="D5" s="763">
        <f>E5</f>
        <v>3137</v>
      </c>
      <c r="E5" s="764">
        <f>'Consumer KPIs'!E18+'Business KPIs'!E9+'Business KPIs'!E10</f>
        <v>3137</v>
      </c>
      <c r="F5" s="765">
        <f>'Consumer KPIs'!F18+'Business KPIs'!F9+'Business KPIs'!F10</f>
        <v>3233</v>
      </c>
      <c r="G5" s="765">
        <f>'Consumer KPIs'!G18+'Business KPIs'!G9+'Business KPIs'!G10</f>
        <v>3335</v>
      </c>
      <c r="H5" s="1067"/>
      <c r="I5" s="962">
        <f>D5/O5-1</f>
        <v>-0.12349818385023748</v>
      </c>
      <c r="J5" s="585">
        <f>E5/P5-1</f>
        <v>-0.12349818385023748</v>
      </c>
      <c r="K5" s="1179"/>
      <c r="L5" s="1171">
        <f>'Consumer KPIs'!L18+'Business KPIs'!L9+'Business KPIs'!L10</f>
        <v>3459</v>
      </c>
      <c r="M5" s="1291"/>
      <c r="N5" s="1171">
        <f>'Consumer KPIs'!N18+'Business KPIs'!N9+'Business KPIs'!N10</f>
        <v>3459</v>
      </c>
      <c r="O5" s="763">
        <f>P5</f>
        <v>3579</v>
      </c>
      <c r="P5" s="764">
        <f>'Consumer KPIs'!P18+'Business KPIs'!P9+'Business KPIs'!P10</f>
        <v>3579</v>
      </c>
      <c r="Q5" s="765">
        <f>'Consumer KPIs'!Q18+'Business KPIs'!Q9+'Business KPIs'!Q10</f>
        <v>3694</v>
      </c>
      <c r="R5" s="765">
        <f>'Consumer KPIs'!R18+'Business KPIs'!R9+'Business KPIs'!R10</f>
        <v>3804</v>
      </c>
      <c r="S5" s="467"/>
      <c r="T5" s="420"/>
    </row>
    <row r="6" spans="1:26" ht="12">
      <c r="A6" s="414"/>
      <c r="B6" s="41"/>
      <c r="C6" s="440"/>
      <c r="D6" s="783"/>
      <c r="E6" s="784"/>
      <c r="F6" s="785"/>
      <c r="G6" s="785"/>
      <c r="H6" s="1066"/>
      <c r="I6" s="1046"/>
      <c r="J6" s="729"/>
      <c r="K6" s="1178"/>
      <c r="L6" s="1169"/>
      <c r="M6" s="1315"/>
      <c r="N6" s="1169"/>
      <c r="O6" s="783"/>
      <c r="P6" s="784"/>
      <c r="Q6" s="785"/>
      <c r="R6" s="785"/>
      <c r="S6" s="467"/>
      <c r="T6" s="420"/>
      <c r="Z6" s="438"/>
    </row>
    <row r="7" spans="1:20" ht="12">
      <c r="A7" s="414"/>
      <c r="B7" s="41"/>
      <c r="C7" s="1346" t="s">
        <v>530</v>
      </c>
      <c r="D7" s="763"/>
      <c r="E7" s="764"/>
      <c r="F7" s="765"/>
      <c r="G7" s="765"/>
      <c r="H7" s="1067"/>
      <c r="I7" s="962"/>
      <c r="J7" s="585"/>
      <c r="K7" s="1179"/>
      <c r="L7" s="1171"/>
      <c r="M7" s="1291"/>
      <c r="N7" s="1171"/>
      <c r="O7" s="763"/>
      <c r="P7" s="764"/>
      <c r="Q7" s="765"/>
      <c r="R7" s="765"/>
      <c r="S7" s="467"/>
      <c r="T7" s="420"/>
    </row>
    <row r="8" spans="1:20" ht="14.25">
      <c r="A8" s="414"/>
      <c r="B8" s="41"/>
      <c r="C8" s="440" t="s">
        <v>531</v>
      </c>
      <c r="D8" s="763">
        <f>E8</f>
        <v>3678</v>
      </c>
      <c r="E8" s="766">
        <v>3678</v>
      </c>
      <c r="F8" s="765">
        <v>3699</v>
      </c>
      <c r="G8" s="765">
        <v>3725</v>
      </c>
      <c r="H8" s="1067"/>
      <c r="I8" s="962">
        <f aca="true" t="shared" si="0" ref="I8:I24">D8/O8-1</f>
        <v>-0.019461476939482858</v>
      </c>
      <c r="J8" s="585">
        <f aca="true" t="shared" si="1" ref="J8:J24">E8/P8-1</f>
        <v>-0.019461476939482858</v>
      </c>
      <c r="K8" s="1179"/>
      <c r="L8" s="1171">
        <f>N8</f>
        <v>3743</v>
      </c>
      <c r="M8" s="1291"/>
      <c r="N8" s="1171">
        <v>3743</v>
      </c>
      <c r="O8" s="763">
        <f>P8</f>
        <v>3751</v>
      </c>
      <c r="P8" s="764">
        <v>3751</v>
      </c>
      <c r="Q8" s="765">
        <v>3760</v>
      </c>
      <c r="R8" s="765">
        <v>3751</v>
      </c>
      <c r="S8" s="467"/>
      <c r="T8" s="420"/>
    </row>
    <row r="9" spans="1:20" ht="14.25">
      <c r="A9" s="414"/>
      <c r="B9" s="41"/>
      <c r="C9" s="440" t="s">
        <v>532</v>
      </c>
      <c r="D9" s="763">
        <f>E9</f>
        <v>1187</v>
      </c>
      <c r="E9" s="766">
        <v>1187</v>
      </c>
      <c r="F9" s="765">
        <v>1246</v>
      </c>
      <c r="G9" s="765">
        <v>1304</v>
      </c>
      <c r="H9" s="1067"/>
      <c r="I9" s="962">
        <f t="shared" si="0"/>
        <v>-0.1722454672245467</v>
      </c>
      <c r="J9" s="585">
        <f t="shared" si="1"/>
        <v>-0.1722454672245467</v>
      </c>
      <c r="K9" s="1179"/>
      <c r="L9" s="1171">
        <f>N9</f>
        <v>1374</v>
      </c>
      <c r="M9" s="1316"/>
      <c r="N9" s="1171">
        <v>1374</v>
      </c>
      <c r="O9" s="763">
        <f>P9</f>
        <v>1434</v>
      </c>
      <c r="P9" s="764">
        <v>1434</v>
      </c>
      <c r="Q9" s="765">
        <v>1494</v>
      </c>
      <c r="R9" s="765">
        <v>1548</v>
      </c>
      <c r="S9" s="467"/>
      <c r="T9" s="420"/>
    </row>
    <row r="10" spans="1:20" ht="12">
      <c r="A10" s="414"/>
      <c r="B10" s="41"/>
      <c r="C10" s="440"/>
      <c r="D10" s="780"/>
      <c r="E10" s="781"/>
      <c r="F10" s="782"/>
      <c r="G10" s="782"/>
      <c r="H10" s="1068"/>
      <c r="I10" s="1045"/>
      <c r="J10" s="724"/>
      <c r="K10" s="1180"/>
      <c r="L10" s="1172"/>
      <c r="M10" s="1314"/>
      <c r="N10" s="1172"/>
      <c r="O10" s="780"/>
      <c r="P10" s="781"/>
      <c r="Q10" s="782"/>
      <c r="R10" s="782"/>
      <c r="S10" s="467"/>
      <c r="T10" s="420"/>
    </row>
    <row r="11" spans="1:20" ht="12">
      <c r="A11" s="414"/>
      <c r="B11" s="41"/>
      <c r="C11" s="1345" t="s">
        <v>602</v>
      </c>
      <c r="D11" s="748">
        <f>D12+D13</f>
        <v>1.1</v>
      </c>
      <c r="E11" s="1430">
        <f>E12+E13</f>
        <v>1.1</v>
      </c>
      <c r="F11" s="1431">
        <f>F12+F13</f>
        <v>1.1</v>
      </c>
      <c r="G11" s="1431">
        <f>G13+G12</f>
        <v>1.1</v>
      </c>
      <c r="H11" s="1428"/>
      <c r="I11" s="963">
        <f t="shared" si="0"/>
        <v>0</v>
      </c>
      <c r="J11" s="591">
        <f t="shared" si="1"/>
        <v>0</v>
      </c>
      <c r="K11" s="1429"/>
      <c r="L11" s="1190">
        <f>L13+L12</f>
        <v>1.1</v>
      </c>
      <c r="M11" s="1316"/>
      <c r="N11" s="1190">
        <f>N13+N12</f>
        <v>1.1</v>
      </c>
      <c r="O11" s="748">
        <f>O12+O13</f>
        <v>1.1</v>
      </c>
      <c r="P11" s="1430">
        <f>P13+P12</f>
        <v>1.1</v>
      </c>
      <c r="Q11" s="1431">
        <v>1.1</v>
      </c>
      <c r="R11" s="1431">
        <f>R13+R12</f>
        <v>1</v>
      </c>
      <c r="S11" s="211"/>
      <c r="T11" s="420"/>
    </row>
    <row r="12" spans="1:20" ht="14.25">
      <c r="A12" s="414"/>
      <c r="B12" s="41"/>
      <c r="C12" s="440" t="s">
        <v>533</v>
      </c>
      <c r="D12" s="751">
        <f>E12</f>
        <v>0.2</v>
      </c>
      <c r="E12" s="754">
        <v>0.2</v>
      </c>
      <c r="F12" s="1427">
        <v>0.2</v>
      </c>
      <c r="G12" s="1427">
        <v>0.2</v>
      </c>
      <c r="H12" s="1428"/>
      <c r="I12" s="962">
        <f t="shared" si="0"/>
        <v>0</v>
      </c>
      <c r="J12" s="585">
        <f t="shared" si="1"/>
        <v>0</v>
      </c>
      <c r="K12" s="1429"/>
      <c r="L12" s="1191">
        <f>N12</f>
        <v>0.2</v>
      </c>
      <c r="M12" s="1316"/>
      <c r="N12" s="1191">
        <v>0.2</v>
      </c>
      <c r="O12" s="751">
        <f>P12</f>
        <v>0.2</v>
      </c>
      <c r="P12" s="754">
        <v>0.2</v>
      </c>
      <c r="Q12" s="1427">
        <v>0.2</v>
      </c>
      <c r="R12" s="1427">
        <v>0.2</v>
      </c>
      <c r="S12" s="211"/>
      <c r="T12" s="420"/>
    </row>
    <row r="13" spans="1:20" ht="14.25">
      <c r="A13" s="414"/>
      <c r="B13" s="41"/>
      <c r="C13" s="513" t="s">
        <v>534</v>
      </c>
      <c r="D13" s="751">
        <f>E13</f>
        <v>0.9</v>
      </c>
      <c r="E13" s="754">
        <v>0.9</v>
      </c>
      <c r="F13" s="753">
        <v>0.9</v>
      </c>
      <c r="G13" s="753">
        <v>0.9</v>
      </c>
      <c r="H13" s="1428"/>
      <c r="I13" s="962">
        <f t="shared" si="0"/>
        <v>0</v>
      </c>
      <c r="J13" s="585">
        <f t="shared" si="1"/>
        <v>0</v>
      </c>
      <c r="K13" s="1429"/>
      <c r="L13" s="1191">
        <f>N13</f>
        <v>0.9</v>
      </c>
      <c r="M13" s="1316"/>
      <c r="N13" s="1191">
        <v>0.9</v>
      </c>
      <c r="O13" s="751">
        <f>P13</f>
        <v>0.9</v>
      </c>
      <c r="P13" s="754">
        <v>0.9</v>
      </c>
      <c r="Q13" s="753">
        <v>0.9</v>
      </c>
      <c r="R13" s="753">
        <v>0.8</v>
      </c>
      <c r="S13" s="211"/>
      <c r="T13" s="420"/>
    </row>
    <row r="14" spans="1:20" ht="12">
      <c r="A14" s="414"/>
      <c r="B14" s="41"/>
      <c r="C14" s="429"/>
      <c r="D14" s="786"/>
      <c r="E14" s="787"/>
      <c r="F14" s="788"/>
      <c r="G14" s="788"/>
      <c r="H14" s="1066"/>
      <c r="I14" s="1351"/>
      <c r="J14" s="789"/>
      <c r="K14" s="1178"/>
      <c r="L14" s="1193"/>
      <c r="M14" s="1315"/>
      <c r="N14" s="1193"/>
      <c r="O14" s="786"/>
      <c r="P14" s="787"/>
      <c r="Q14" s="788"/>
      <c r="R14" s="788"/>
      <c r="S14" s="467"/>
      <c r="T14" s="420"/>
    </row>
    <row r="15" spans="1:20" ht="12">
      <c r="A15" s="414"/>
      <c r="B15" s="41"/>
      <c r="C15" s="1346" t="s">
        <v>535</v>
      </c>
      <c r="D15" s="768">
        <f>D16+D17+D18</f>
        <v>11.8</v>
      </c>
      <c r="E15" s="769">
        <f>E16+E17+E18</f>
        <v>3.7</v>
      </c>
      <c r="F15" s="770">
        <f>F16+F17+F18</f>
        <v>3.9000000000000004</v>
      </c>
      <c r="G15" s="770">
        <f>G16+G17+G18</f>
        <v>4.2</v>
      </c>
      <c r="H15" s="1067"/>
      <c r="I15" s="963">
        <f t="shared" si="0"/>
        <v>-0.078125</v>
      </c>
      <c r="J15" s="591">
        <f t="shared" si="1"/>
        <v>-0.07499999999999996</v>
      </c>
      <c r="K15" s="1179"/>
      <c r="L15" s="1194">
        <f>L16+L17+L18</f>
        <v>17.200000000000003</v>
      </c>
      <c r="M15" s="1291"/>
      <c r="N15" s="1319">
        <f>N16+N17+N18</f>
        <v>4.4</v>
      </c>
      <c r="O15" s="768">
        <f>O16+O17+O18</f>
        <v>12.8</v>
      </c>
      <c r="P15" s="769">
        <f>P16+P17+P18</f>
        <v>4</v>
      </c>
      <c r="Q15" s="770">
        <f>Q16+Q17+Q18</f>
        <v>4.2</v>
      </c>
      <c r="R15" s="770">
        <f>R16+R17+R18</f>
        <v>4.6</v>
      </c>
      <c r="S15" s="467"/>
      <c r="T15" s="420"/>
    </row>
    <row r="16" spans="1:20" ht="12">
      <c r="A16" s="414"/>
      <c r="B16" s="41"/>
      <c r="C16" s="440" t="s">
        <v>103</v>
      </c>
      <c r="D16" s="771">
        <f>E16+F16+G16</f>
        <v>2.7</v>
      </c>
      <c r="E16" s="752">
        <v>0.8</v>
      </c>
      <c r="F16" s="772">
        <v>0.9</v>
      </c>
      <c r="G16" s="772">
        <v>1</v>
      </c>
      <c r="H16" s="1067"/>
      <c r="I16" s="962">
        <f t="shared" si="0"/>
        <v>-0.18181818181818177</v>
      </c>
      <c r="J16" s="585">
        <f t="shared" si="1"/>
        <v>-0.19999999999999996</v>
      </c>
      <c r="K16" s="1179"/>
      <c r="L16" s="1195">
        <f>N16+O16</f>
        <v>4.4</v>
      </c>
      <c r="M16" s="1291"/>
      <c r="N16" s="1195">
        <v>1.1</v>
      </c>
      <c r="O16" s="771">
        <f>P16+Q16+R16</f>
        <v>3.3</v>
      </c>
      <c r="P16" s="773">
        <v>1</v>
      </c>
      <c r="Q16" s="772">
        <v>1.1</v>
      </c>
      <c r="R16" s="772">
        <v>1.2</v>
      </c>
      <c r="S16" s="467"/>
      <c r="T16" s="420"/>
    </row>
    <row r="17" spans="1:20" ht="12">
      <c r="A17" s="414"/>
      <c r="B17" s="41"/>
      <c r="C17" s="440" t="s">
        <v>104</v>
      </c>
      <c r="D17" s="771">
        <f>E17+F17+G17</f>
        <v>5.6</v>
      </c>
      <c r="E17" s="752">
        <v>1.8</v>
      </c>
      <c r="F17" s="772">
        <v>1.8</v>
      </c>
      <c r="G17" s="772">
        <v>2</v>
      </c>
      <c r="H17" s="1067"/>
      <c r="I17" s="962">
        <f t="shared" si="0"/>
        <v>-0.034482758620689835</v>
      </c>
      <c r="J17" s="585">
        <f t="shared" si="1"/>
        <v>0</v>
      </c>
      <c r="K17" s="1179"/>
      <c r="L17" s="1195">
        <f>N17+O17</f>
        <v>7.800000000000001</v>
      </c>
      <c r="M17" s="1291"/>
      <c r="N17" s="1195">
        <v>2</v>
      </c>
      <c r="O17" s="771">
        <f>P17+Q17+R17</f>
        <v>5.800000000000001</v>
      </c>
      <c r="P17" s="773">
        <v>1.8</v>
      </c>
      <c r="Q17" s="772">
        <v>1.9</v>
      </c>
      <c r="R17" s="772">
        <v>2.1</v>
      </c>
      <c r="S17" s="467"/>
      <c r="T17" s="420"/>
    </row>
    <row r="18" spans="1:20" ht="12">
      <c r="A18" s="414"/>
      <c r="B18" s="41"/>
      <c r="C18" s="440" t="s">
        <v>105</v>
      </c>
      <c r="D18" s="771">
        <f>E18+F18+G18</f>
        <v>3.5</v>
      </c>
      <c r="E18" s="752">
        <v>1.1</v>
      </c>
      <c r="F18" s="772">
        <v>1.2</v>
      </c>
      <c r="G18" s="772">
        <v>1.2</v>
      </c>
      <c r="H18" s="1067"/>
      <c r="I18" s="962">
        <f t="shared" si="0"/>
        <v>-0.05405405405405406</v>
      </c>
      <c r="J18" s="585">
        <f t="shared" si="1"/>
        <v>-0.08333333333333326</v>
      </c>
      <c r="K18" s="1179"/>
      <c r="L18" s="1195">
        <f>N18+O18</f>
        <v>5</v>
      </c>
      <c r="M18" s="1291"/>
      <c r="N18" s="1195">
        <v>1.3</v>
      </c>
      <c r="O18" s="771">
        <f>P18+Q18+R18</f>
        <v>3.7</v>
      </c>
      <c r="P18" s="773">
        <v>1.2</v>
      </c>
      <c r="Q18" s="772">
        <v>1.2</v>
      </c>
      <c r="R18" s="772">
        <v>1.3</v>
      </c>
      <c r="S18" s="467"/>
      <c r="T18" s="420"/>
    </row>
    <row r="19" spans="1:20" ht="12">
      <c r="A19" s="414"/>
      <c r="B19" s="41"/>
      <c r="C19" s="429"/>
      <c r="D19" s="755"/>
      <c r="E19" s="756"/>
      <c r="F19" s="706"/>
      <c r="G19" s="706"/>
      <c r="H19" s="1067"/>
      <c r="I19" s="1352"/>
      <c r="J19" s="663"/>
      <c r="K19" s="1179"/>
      <c r="L19" s="1192"/>
      <c r="M19" s="1291"/>
      <c r="N19" s="1192"/>
      <c r="O19" s="755"/>
      <c r="P19" s="756"/>
      <c r="Q19" s="706"/>
      <c r="R19" s="706"/>
      <c r="S19" s="467"/>
      <c r="T19" s="420"/>
    </row>
    <row r="20" spans="1:20" ht="12">
      <c r="A20" s="414"/>
      <c r="B20" s="41"/>
      <c r="C20" s="1346" t="s">
        <v>106</v>
      </c>
      <c r="D20" s="755"/>
      <c r="E20" s="756"/>
      <c r="F20" s="706"/>
      <c r="G20" s="706"/>
      <c r="H20" s="1067"/>
      <c r="I20" s="1352"/>
      <c r="J20" s="663"/>
      <c r="K20" s="1179"/>
      <c r="L20" s="1192"/>
      <c r="M20" s="1291"/>
      <c r="N20" s="1192"/>
      <c r="O20" s="755"/>
      <c r="P20" s="756"/>
      <c r="Q20" s="706"/>
      <c r="R20" s="706"/>
      <c r="S20" s="467"/>
      <c r="T20" s="420"/>
    </row>
    <row r="21" spans="1:20" ht="12">
      <c r="A21" s="414"/>
      <c r="B21" s="41"/>
      <c r="C21" s="20" t="s">
        <v>107</v>
      </c>
      <c r="D21" s="774">
        <f>E21</f>
        <v>1</v>
      </c>
      <c r="E21" s="657">
        <v>1</v>
      </c>
      <c r="F21" s="775">
        <v>1</v>
      </c>
      <c r="G21" s="775">
        <v>0.99</v>
      </c>
      <c r="H21" s="1067"/>
      <c r="I21" s="962">
        <f t="shared" si="0"/>
        <v>0.008064516129032251</v>
      </c>
      <c r="J21" s="585">
        <f t="shared" si="1"/>
        <v>0.008064516129032251</v>
      </c>
      <c r="K21" s="1179"/>
      <c r="L21" s="1196">
        <f>N21</f>
        <v>0.99</v>
      </c>
      <c r="M21" s="1318"/>
      <c r="N21" s="1196">
        <v>0.99</v>
      </c>
      <c r="O21" s="774">
        <f>P21</f>
        <v>0.992</v>
      </c>
      <c r="P21" s="657">
        <v>0.992</v>
      </c>
      <c r="Q21" s="775">
        <v>0.991</v>
      </c>
      <c r="R21" s="775">
        <v>0.99</v>
      </c>
      <c r="S21" s="467"/>
      <c r="T21" s="420"/>
    </row>
    <row r="22" spans="1:20" ht="12">
      <c r="A22" s="414"/>
      <c r="B22" s="41"/>
      <c r="C22" s="20"/>
      <c r="D22" s="774"/>
      <c r="E22" s="657"/>
      <c r="F22" s="775"/>
      <c r="G22" s="775"/>
      <c r="H22" s="1067"/>
      <c r="I22" s="962"/>
      <c r="J22" s="585"/>
      <c r="K22" s="1179"/>
      <c r="L22" s="1196"/>
      <c r="M22" s="1318"/>
      <c r="N22" s="1196"/>
      <c r="O22" s="774"/>
      <c r="P22" s="657"/>
      <c r="Q22" s="775"/>
      <c r="R22" s="775"/>
      <c r="S22" s="467"/>
      <c r="T22" s="420"/>
    </row>
    <row r="23" spans="1:20" ht="12">
      <c r="A23" s="414"/>
      <c r="B23" s="41"/>
      <c r="C23" s="1346" t="s">
        <v>106</v>
      </c>
      <c r="D23" s="774"/>
      <c r="E23" s="657"/>
      <c r="F23" s="775"/>
      <c r="G23" s="775"/>
      <c r="H23" s="1067"/>
      <c r="I23" s="962"/>
      <c r="J23" s="585"/>
      <c r="K23" s="1179"/>
      <c r="L23" s="1196"/>
      <c r="M23" s="1318"/>
      <c r="N23" s="1196"/>
      <c r="O23" s="774"/>
      <c r="P23" s="657"/>
      <c r="Q23" s="775"/>
      <c r="R23" s="775"/>
      <c r="S23" s="467"/>
      <c r="T23" s="420"/>
    </row>
    <row r="24" spans="1:33" ht="12">
      <c r="A24" s="414"/>
      <c r="B24" s="41"/>
      <c r="C24" s="440" t="s">
        <v>378</v>
      </c>
      <c r="D24" s="776">
        <f>E24</f>
        <v>464</v>
      </c>
      <c r="E24" s="766">
        <v>464</v>
      </c>
      <c r="F24" s="777">
        <v>464</v>
      </c>
      <c r="G24" s="777">
        <v>464</v>
      </c>
      <c r="H24" s="1067"/>
      <c r="I24" s="1353">
        <f t="shared" si="0"/>
        <v>0</v>
      </c>
      <c r="J24" s="778">
        <f t="shared" si="1"/>
        <v>0</v>
      </c>
      <c r="K24" s="1179"/>
      <c r="L24" s="1197">
        <f>N24</f>
        <v>464</v>
      </c>
      <c r="M24" s="1291"/>
      <c r="N24" s="1197">
        <v>464</v>
      </c>
      <c r="O24" s="776">
        <f>P24</f>
        <v>464</v>
      </c>
      <c r="P24" s="779">
        <v>464</v>
      </c>
      <c r="Q24" s="777">
        <v>464</v>
      </c>
      <c r="R24" s="777">
        <v>458</v>
      </c>
      <c r="S24" s="467"/>
      <c r="T24" s="420"/>
      <c r="V24" s="469"/>
      <c r="W24" s="506"/>
      <c r="X24" s="470"/>
      <c r="Y24" s="470"/>
      <c r="Z24" s="470"/>
      <c r="AA24" s="472"/>
      <c r="AB24" s="438"/>
      <c r="AC24" s="440"/>
      <c r="AD24" s="438"/>
      <c r="AE24" s="438"/>
      <c r="AF24" s="438"/>
      <c r="AG24" s="438"/>
    </row>
    <row r="25" spans="1:20" ht="12">
      <c r="A25" s="414"/>
      <c r="B25" s="41"/>
      <c r="C25" s="513" t="s">
        <v>372</v>
      </c>
      <c r="D25" s="763">
        <f>E25</f>
        <v>22</v>
      </c>
      <c r="E25" s="764">
        <v>22</v>
      </c>
      <c r="F25" s="767">
        <v>16</v>
      </c>
      <c r="G25" s="767">
        <v>10</v>
      </c>
      <c r="H25" s="1067"/>
      <c r="I25" s="962" t="s">
        <v>300</v>
      </c>
      <c r="J25" s="585" t="s">
        <v>300</v>
      </c>
      <c r="K25" s="1179"/>
      <c r="L25" s="1171" t="s">
        <v>300</v>
      </c>
      <c r="M25" s="1317"/>
      <c r="N25" s="1171" t="s">
        <v>300</v>
      </c>
      <c r="O25" s="763" t="str">
        <f>P25</f>
        <v>n.a.</v>
      </c>
      <c r="P25" s="764" t="s">
        <v>300</v>
      </c>
      <c r="Q25" s="767" t="s">
        <v>300</v>
      </c>
      <c r="R25" s="767" t="s">
        <v>300</v>
      </c>
      <c r="S25" s="211"/>
      <c r="T25" s="420"/>
    </row>
    <row r="26" spans="1:33" ht="12">
      <c r="A26" s="414"/>
      <c r="B26" s="41"/>
      <c r="C26" s="440" t="s">
        <v>379</v>
      </c>
      <c r="D26" s="776">
        <f>E26</f>
        <v>392</v>
      </c>
      <c r="E26" s="766">
        <v>392</v>
      </c>
      <c r="F26" s="777">
        <v>288</v>
      </c>
      <c r="G26" s="777">
        <v>210</v>
      </c>
      <c r="H26" s="1067"/>
      <c r="I26" s="962" t="s">
        <v>592</v>
      </c>
      <c r="J26" s="585" t="s">
        <v>592</v>
      </c>
      <c r="K26" s="1179"/>
      <c r="L26" s="1197">
        <f>N26</f>
        <v>193</v>
      </c>
      <c r="M26" s="1291"/>
      <c r="N26" s="1197">
        <v>193</v>
      </c>
      <c r="O26" s="776">
        <f>P26</f>
        <v>163</v>
      </c>
      <c r="P26" s="779">
        <v>163</v>
      </c>
      <c r="Q26" s="777">
        <v>119</v>
      </c>
      <c r="R26" s="777">
        <v>72</v>
      </c>
      <c r="S26" s="467"/>
      <c r="T26" s="420"/>
      <c r="V26" s="469"/>
      <c r="W26" s="506"/>
      <c r="X26" s="470"/>
      <c r="Y26" s="470"/>
      <c r="Z26" s="470"/>
      <c r="AA26" s="472"/>
      <c r="AB26" s="438"/>
      <c r="AC26" s="440"/>
      <c r="AD26" s="438"/>
      <c r="AE26" s="438"/>
      <c r="AF26" s="438"/>
      <c r="AG26" s="438"/>
    </row>
    <row r="27" spans="1:20" ht="12">
      <c r="A27" s="414"/>
      <c r="B27" s="41"/>
      <c r="C27" s="513" t="s">
        <v>371</v>
      </c>
      <c r="D27" s="763">
        <f>E27</f>
        <v>33</v>
      </c>
      <c r="E27" s="764">
        <v>33</v>
      </c>
      <c r="F27" s="765">
        <v>26</v>
      </c>
      <c r="G27" s="765">
        <v>22</v>
      </c>
      <c r="H27" s="1067"/>
      <c r="I27" s="1369">
        <f>D27/O27-1</f>
        <v>2</v>
      </c>
      <c r="J27" s="657">
        <f>E27/P27-1</f>
        <v>2</v>
      </c>
      <c r="K27" s="1179"/>
      <c r="L27" s="1171">
        <f>N27</f>
        <v>18</v>
      </c>
      <c r="M27" s="1316"/>
      <c r="N27" s="1171">
        <v>18</v>
      </c>
      <c r="O27" s="763">
        <f>P27</f>
        <v>11</v>
      </c>
      <c r="P27" s="764">
        <v>11</v>
      </c>
      <c r="Q27" s="765">
        <v>7</v>
      </c>
      <c r="R27" s="765">
        <v>4</v>
      </c>
      <c r="S27" s="211"/>
      <c r="T27" s="420"/>
    </row>
    <row r="28" spans="1:20" ht="12">
      <c r="A28" s="414"/>
      <c r="B28" s="41"/>
      <c r="C28" s="429"/>
      <c r="D28" s="23"/>
      <c r="E28" s="38"/>
      <c r="F28" s="22"/>
      <c r="G28" s="22"/>
      <c r="H28" s="1005"/>
      <c r="I28" s="23"/>
      <c r="J28" s="42"/>
      <c r="K28" s="211"/>
      <c r="L28" s="22"/>
      <c r="M28" s="508"/>
      <c r="N28" s="22"/>
      <c r="O28" s="23"/>
      <c r="P28" s="38"/>
      <c r="Q28" s="22"/>
      <c r="R28" s="22"/>
      <c r="S28" s="211"/>
      <c r="T28" s="420"/>
    </row>
    <row r="29" spans="1:20" ht="9" customHeight="1">
      <c r="A29" s="414"/>
      <c r="B29" s="415"/>
      <c r="C29" s="415"/>
      <c r="D29" s="416"/>
      <c r="E29" s="501"/>
      <c r="F29" s="415"/>
      <c r="G29" s="415"/>
      <c r="H29" s="502"/>
      <c r="I29" s="415"/>
      <c r="J29" s="503"/>
      <c r="K29" s="502"/>
      <c r="L29" s="416"/>
      <c r="M29" s="502"/>
      <c r="N29" s="416"/>
      <c r="O29" s="415"/>
      <c r="P29" s="501"/>
      <c r="Q29" s="415"/>
      <c r="R29" s="415"/>
      <c r="S29" s="502"/>
      <c r="T29" s="420"/>
    </row>
    <row r="30" spans="1:20" ht="14.25">
      <c r="A30" s="489"/>
      <c r="B30" s="509" t="s">
        <v>536</v>
      </c>
      <c r="C30" s="444"/>
      <c r="D30" s="510"/>
      <c r="E30" s="489"/>
      <c r="F30" s="509"/>
      <c r="G30" s="509"/>
      <c r="H30" s="489"/>
      <c r="I30" s="509"/>
      <c r="J30" s="498"/>
      <c r="K30" s="489"/>
      <c r="L30" s="510"/>
      <c r="M30" s="489"/>
      <c r="N30" s="510"/>
      <c r="O30" s="509"/>
      <c r="P30" s="489"/>
      <c r="Q30" s="509"/>
      <c r="R30" s="509"/>
      <c r="S30" s="489"/>
      <c r="T30" s="489"/>
    </row>
    <row r="31" spans="1:20" ht="14.25">
      <c r="A31" s="489"/>
      <c r="B31" s="509" t="s">
        <v>537</v>
      </c>
      <c r="C31" s="444"/>
      <c r="D31" s="510"/>
      <c r="E31" s="489"/>
      <c r="F31" s="509"/>
      <c r="G31" s="509"/>
      <c r="H31" s="489"/>
      <c r="I31" s="509"/>
      <c r="J31" s="498"/>
      <c r="K31" s="489"/>
      <c r="L31" s="510"/>
      <c r="M31" s="489"/>
      <c r="N31" s="510"/>
      <c r="O31" s="509"/>
      <c r="P31" s="489"/>
      <c r="Q31" s="509"/>
      <c r="R31" s="509"/>
      <c r="S31" s="489"/>
      <c r="T31" s="489"/>
    </row>
    <row r="32" spans="1:20" ht="14.25">
      <c r="A32" s="489"/>
      <c r="B32" s="509" t="s">
        <v>538</v>
      </c>
      <c r="C32" s="444"/>
      <c r="D32" s="510"/>
      <c r="E32" s="489"/>
      <c r="F32" s="509"/>
      <c r="G32" s="509"/>
      <c r="H32" s="489"/>
      <c r="I32" s="509"/>
      <c r="J32" s="498"/>
      <c r="K32" s="489"/>
      <c r="L32" s="510"/>
      <c r="M32" s="489"/>
      <c r="N32" s="510"/>
      <c r="O32" s="509"/>
      <c r="P32" s="489"/>
      <c r="Q32" s="509"/>
      <c r="R32" s="509"/>
      <c r="S32" s="489"/>
      <c r="T32" s="489"/>
    </row>
    <row r="33" spans="1:20" ht="14.25">
      <c r="A33" s="489"/>
      <c r="B33" s="509" t="s">
        <v>539</v>
      </c>
      <c r="C33" s="444"/>
      <c r="D33" s="510"/>
      <c r="E33" s="489"/>
      <c r="F33" s="509"/>
      <c r="G33" s="509"/>
      <c r="H33" s="489"/>
      <c r="I33" s="509"/>
      <c r="J33" s="498"/>
      <c r="K33" s="489"/>
      <c r="L33" s="510"/>
      <c r="M33" s="489"/>
      <c r="N33" s="510"/>
      <c r="O33" s="509"/>
      <c r="P33" s="489"/>
      <c r="Q33" s="509"/>
      <c r="R33" s="509"/>
      <c r="S33" s="489"/>
      <c r="T33" s="489"/>
    </row>
    <row r="34" spans="1:20" ht="12">
      <c r="A34" s="489"/>
      <c r="B34" s="489"/>
      <c r="C34" s="489"/>
      <c r="D34" s="492"/>
      <c r="E34" s="489"/>
      <c r="F34" s="489"/>
      <c r="G34" s="489"/>
      <c r="H34" s="489"/>
      <c r="I34" s="489"/>
      <c r="J34" s="498"/>
      <c r="K34" s="489"/>
      <c r="L34" s="492"/>
      <c r="M34" s="489"/>
      <c r="N34" s="492"/>
      <c r="O34" s="489"/>
      <c r="P34" s="489"/>
      <c r="Q34" s="489"/>
      <c r="R34" s="489"/>
      <c r="S34" s="489"/>
      <c r="T34" s="489"/>
    </row>
    <row r="35" ht="9" customHeight="1"/>
    <row r="39" ht="12">
      <c r="V39" s="507"/>
    </row>
    <row r="43" ht="9" customHeight="1"/>
  </sheetData>
  <sheetProtection password="8355" sheet="1"/>
  <printOptions horizontalCentered="1"/>
  <pageMargins left="0.75" right="0.75" top="1" bottom="1" header="0.5" footer="0.5"/>
  <pageSetup fitToHeight="1" fitToWidth="1" horizontalDpi="600" verticalDpi="600" orientation="portrait" paperSize="9" scale="56" r:id="rId1"/>
  <headerFooter alignWithMargins="0">
    <oddFooter>&amp;L&amp;8KPN Investor Relations&amp;C&amp;8&amp;A&amp;R&amp;8Q3 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caste492</dc:creator>
  <cp:keywords/>
  <dc:description/>
  <cp:lastModifiedBy>stammeijer</cp:lastModifiedBy>
  <cp:lastPrinted>2010-10-25T16:53:30Z</cp:lastPrinted>
  <dcterms:created xsi:type="dcterms:W3CDTF">2009-03-20T08:10:08Z</dcterms:created>
  <dcterms:modified xsi:type="dcterms:W3CDTF">2010-10-25T17:17:21Z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