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0" windowWidth="10575" windowHeight="10860" tabRatio="884"/>
  </bookViews>
  <sheets>
    <sheet name="Index" sheetId="13" r:id="rId1"/>
    <sheet name="P&amp;L, Cash flow &amp; Balance sheet" sheetId="14" r:id="rId2"/>
    <sheet name="Revenues" sheetId="4" r:id="rId3"/>
    <sheet name="Expenses" sheetId="5" r:id="rId4"/>
    <sheet name="Profit &amp; Margin" sheetId="6" r:id="rId5"/>
    <sheet name="FTE, MTA and Roaming impact" sheetId="33" r:id="rId6"/>
    <sheet name="Growth analysis" sheetId="36" r:id="rId7"/>
    <sheet name="Consumer Mobile KPIs" sheetId="7" r:id="rId8"/>
    <sheet name="Consumer Residential KPIs" sheetId="42" r:id="rId9"/>
    <sheet name="Business KPIs" sheetId="8" r:id="rId10"/>
    <sheet name="NetCo KPIs" sheetId="3" r:id="rId11"/>
    <sheet name="Corporate Market KPIs" sheetId="43" r:id="rId12"/>
    <sheet name="Mobile Int KPIs" sheetId="11" r:id="rId13"/>
    <sheet name="iBasis KPIs" sheetId="19" r:id="rId14"/>
    <sheet name="Cash flow, Capex &amp; Debt" sheetId="12" r:id="rId15"/>
    <sheet name="Bond overview" sheetId="41" r:id="rId16"/>
    <sheet name="Dutch wireline tariffs" sheetId="39" r:id="rId17"/>
  </sheets>
  <externalReferences>
    <externalReference r:id="rId18"/>
  </externalReferences>
  <definedNames>
    <definedName name="EV__LASTREFTIME__" localSheetId="15" hidden="1">40555.5188541667</definedName>
    <definedName name="EV__LASTREFTIME__" hidden="1">40186.5190162037</definedName>
    <definedName name="_xlnm.Print_Area" localSheetId="9">'Business KPIs'!$A$1:$J$68</definedName>
    <definedName name="_xlnm.Print_Area" localSheetId="14">'Cash flow, Capex &amp; Debt'!$A$1:$N$155</definedName>
    <definedName name="_xlnm.Print_Area" localSheetId="7">'Consumer Mobile KPIs'!$A$1:$J$42</definedName>
    <definedName name="_xlnm.Print_Area" localSheetId="8">'Consumer Residential KPIs'!$A$1:$J$49</definedName>
    <definedName name="_xlnm.Print_Area" localSheetId="11">'Corporate Market KPIs'!$A$1:$J$15</definedName>
    <definedName name="_xlnm.Print_Area" localSheetId="16">'Dutch wireline tariffs'!$A$1:$T$71</definedName>
    <definedName name="_xlnm.Print_Area" localSheetId="3">Expenses!$A$1:$N$91</definedName>
    <definedName name="_xlnm.Print_Area" localSheetId="5">'FTE, MTA and Roaming impact'!$A$1:$N$87</definedName>
    <definedName name="_xlnm.Print_Area" localSheetId="6">'Growth analysis'!$A$1:$V$94</definedName>
    <definedName name="_xlnm.Print_Area" localSheetId="13">'iBasis KPIs'!$A$1:$J$10</definedName>
    <definedName name="_xlnm.Print_Area" localSheetId="0">Index!$A$1:$R$52</definedName>
    <definedName name="_xlnm.Print_Area" localSheetId="12">'Mobile Int KPIs'!$A$1:$J$97</definedName>
    <definedName name="_xlnm.Print_Area" localSheetId="10">'NetCo KPIs'!$A$1:$J$44</definedName>
    <definedName name="_xlnm.Print_Area" localSheetId="1">'P&amp;L, Cash flow &amp; Balance sheet'!$A$1:$N$85</definedName>
    <definedName name="_xlnm.Print_Area" localSheetId="4">'Profit &amp; Margin'!$A$1:$N$120</definedName>
    <definedName name="_xlnm.Print_Area" localSheetId="2">Revenues!$A$1:$N$113</definedName>
  </definedNames>
  <calcPr calcId="145621"/>
</workbook>
</file>

<file path=xl/calcChain.xml><?xml version="1.0" encoding="utf-8"?>
<calcChain xmlns="http://schemas.openxmlformats.org/spreadsheetml/2006/main">
  <c r="E122" i="12" l="1"/>
  <c r="L75" i="12"/>
  <c r="L78" i="6"/>
  <c r="L113" i="6"/>
  <c r="H113" i="6"/>
  <c r="G113" i="6"/>
  <c r="F113" i="6"/>
  <c r="E113" i="6"/>
  <c r="D113" i="6"/>
  <c r="L53" i="6"/>
  <c r="H53" i="6"/>
  <c r="G53" i="6"/>
  <c r="F53" i="6"/>
  <c r="E53" i="6"/>
  <c r="D53" i="6"/>
  <c r="L97" i="6"/>
  <c r="H97" i="6"/>
  <c r="G97" i="6"/>
  <c r="F97" i="6"/>
  <c r="E97" i="6"/>
  <c r="D97" i="6"/>
  <c r="L37" i="6"/>
  <c r="H37" i="6"/>
  <c r="G37" i="6"/>
  <c r="F37" i="6"/>
  <c r="E37" i="6"/>
  <c r="D37" i="6"/>
  <c r="D41" i="42" l="1"/>
  <c r="J153" i="39" l="1"/>
  <c r="J141" i="39"/>
  <c r="R69" i="39"/>
  <c r="Q69" i="39"/>
  <c r="J69" i="39"/>
  <c r="R68" i="39"/>
  <c r="N68" i="39"/>
  <c r="L68" i="39"/>
  <c r="J68" i="39"/>
  <c r="R65" i="39"/>
  <c r="R59" i="39"/>
  <c r="R54" i="39"/>
  <c r="N54" i="39"/>
  <c r="R53" i="39"/>
  <c r="P53" i="39"/>
  <c r="N53" i="39"/>
  <c r="R51" i="39"/>
  <c r="P51" i="39"/>
  <c r="N51" i="39"/>
  <c r="R50" i="39"/>
  <c r="P50" i="39"/>
  <c r="N50" i="39"/>
  <c r="R47" i="39"/>
  <c r="N47" i="39"/>
  <c r="L47" i="39"/>
  <c r="J47" i="39"/>
  <c r="H47" i="39"/>
  <c r="R46" i="39"/>
  <c r="N46" i="39"/>
  <c r="L46" i="39"/>
  <c r="J46" i="39"/>
  <c r="H46" i="39"/>
  <c r="N43" i="39"/>
  <c r="L43" i="39"/>
  <c r="N42" i="39"/>
  <c r="L42" i="39"/>
  <c r="N41" i="39"/>
  <c r="L41" i="39"/>
  <c r="N40" i="39"/>
  <c r="L40" i="39"/>
  <c r="R39" i="39"/>
  <c r="N39" i="39"/>
  <c r="L39" i="39"/>
  <c r="R36" i="39"/>
  <c r="P36" i="39"/>
  <c r="N36" i="39"/>
  <c r="L36" i="39"/>
  <c r="J36" i="39"/>
  <c r="R35" i="39"/>
  <c r="P35" i="39"/>
  <c r="N35" i="39"/>
  <c r="L35" i="39"/>
  <c r="J35" i="39"/>
  <c r="R34" i="39"/>
  <c r="P34" i="39"/>
  <c r="N34" i="39"/>
  <c r="L34" i="39"/>
  <c r="J34" i="39"/>
  <c r="R33" i="39"/>
  <c r="P33" i="39"/>
  <c r="N33" i="39"/>
  <c r="L33" i="39"/>
  <c r="J33" i="39"/>
  <c r="R30" i="39"/>
  <c r="N30" i="39"/>
  <c r="L30" i="39"/>
  <c r="R29" i="39"/>
  <c r="N29" i="39"/>
  <c r="L29" i="39"/>
  <c r="R28" i="39"/>
  <c r="P28" i="39"/>
  <c r="N28" i="39"/>
  <c r="L28" i="39"/>
  <c r="R25" i="39"/>
  <c r="N25" i="39"/>
  <c r="L25" i="39"/>
  <c r="R24" i="39"/>
  <c r="N24" i="39"/>
  <c r="L24" i="39"/>
  <c r="R23" i="39"/>
  <c r="N23" i="39"/>
  <c r="L23" i="39"/>
  <c r="R22" i="39"/>
  <c r="P22" i="39"/>
  <c r="N22" i="39"/>
  <c r="L22" i="39"/>
  <c r="N19" i="39"/>
  <c r="N18" i="39"/>
  <c r="N17" i="39"/>
  <c r="L17" i="39"/>
  <c r="R14" i="39"/>
  <c r="P14" i="39"/>
  <c r="N14" i="39"/>
  <c r="L14" i="39"/>
  <c r="K14" i="39"/>
  <c r="R13" i="39"/>
  <c r="P13" i="39"/>
  <c r="N13" i="39"/>
  <c r="L13" i="39"/>
  <c r="K13" i="39"/>
  <c r="R12" i="39"/>
  <c r="P12" i="39"/>
  <c r="N12" i="39"/>
  <c r="L12" i="39"/>
  <c r="R11" i="39"/>
  <c r="P11" i="39"/>
  <c r="N11" i="39"/>
  <c r="L11" i="39"/>
  <c r="G40" i="41"/>
  <c r="G24" i="41"/>
  <c r="G20" i="41"/>
  <c r="F20" i="41"/>
  <c r="G14" i="41"/>
  <c r="J149" i="12"/>
  <c r="D149" i="12"/>
  <c r="J148" i="12"/>
  <c r="G148" i="12"/>
  <c r="D148" i="12"/>
  <c r="J147" i="12"/>
  <c r="H147" i="12"/>
  <c r="G147" i="12"/>
  <c r="F147" i="12"/>
  <c r="E147" i="12"/>
  <c r="D147" i="12"/>
  <c r="D145" i="12"/>
  <c r="J143" i="12"/>
  <c r="H143" i="12"/>
  <c r="G143" i="12"/>
  <c r="F143" i="12"/>
  <c r="E143" i="12"/>
  <c r="D143" i="12"/>
  <c r="J142" i="12"/>
  <c r="D142" i="12"/>
  <c r="J140" i="12"/>
  <c r="D140" i="12"/>
  <c r="J139" i="12"/>
  <c r="H139" i="12"/>
  <c r="G139" i="12"/>
  <c r="F139" i="12"/>
  <c r="E139" i="12"/>
  <c r="D139" i="12"/>
  <c r="D137" i="12"/>
  <c r="J136" i="12"/>
  <c r="D136" i="12"/>
  <c r="J135" i="12"/>
  <c r="H135" i="12"/>
  <c r="G135" i="12"/>
  <c r="F135" i="12"/>
  <c r="E135" i="12"/>
  <c r="D135" i="12"/>
  <c r="J133" i="12"/>
  <c r="D133" i="12"/>
  <c r="J132" i="12"/>
  <c r="D132" i="12"/>
  <c r="J131" i="12"/>
  <c r="H131" i="12"/>
  <c r="G131" i="12"/>
  <c r="F131" i="12"/>
  <c r="E131" i="12"/>
  <c r="D131" i="12"/>
  <c r="H122" i="12"/>
  <c r="G122" i="12"/>
  <c r="F122" i="12"/>
  <c r="D122" i="12"/>
  <c r="L120" i="12"/>
  <c r="H120" i="12"/>
  <c r="G120" i="12"/>
  <c r="F120" i="12"/>
  <c r="E120" i="12"/>
  <c r="D120" i="12"/>
  <c r="L118" i="12"/>
  <c r="H118" i="12"/>
  <c r="G118" i="12"/>
  <c r="F118" i="12"/>
  <c r="E118" i="12"/>
  <c r="D118" i="12"/>
  <c r="L116" i="12"/>
  <c r="H116" i="12"/>
  <c r="G116" i="12"/>
  <c r="F116" i="12"/>
  <c r="E116" i="12"/>
  <c r="D116" i="12"/>
  <c r="L115" i="12"/>
  <c r="H115" i="12"/>
  <c r="G115" i="12"/>
  <c r="F115" i="12"/>
  <c r="E115" i="12"/>
  <c r="D115" i="12"/>
  <c r="L114" i="12"/>
  <c r="H114" i="12"/>
  <c r="G114" i="12"/>
  <c r="F114" i="12"/>
  <c r="E114" i="12"/>
  <c r="D114" i="12"/>
  <c r="L112" i="12"/>
  <c r="H112" i="12"/>
  <c r="G112" i="12"/>
  <c r="F112" i="12"/>
  <c r="E112" i="12"/>
  <c r="D112" i="12"/>
  <c r="L111" i="12"/>
  <c r="H111" i="12"/>
  <c r="G111" i="12"/>
  <c r="F111" i="12"/>
  <c r="E111" i="12"/>
  <c r="D111" i="12"/>
  <c r="L110" i="12"/>
  <c r="H110" i="12"/>
  <c r="G110" i="12"/>
  <c r="F110" i="12"/>
  <c r="E110" i="12"/>
  <c r="D110" i="12"/>
  <c r="L109" i="12"/>
  <c r="H109" i="12"/>
  <c r="G109" i="12"/>
  <c r="F109" i="12"/>
  <c r="E109" i="12"/>
  <c r="D109" i="12"/>
  <c r="L108" i="12"/>
  <c r="H108" i="12"/>
  <c r="G108" i="12"/>
  <c r="F108" i="12"/>
  <c r="E108" i="12"/>
  <c r="D108" i="12"/>
  <c r="L107" i="12"/>
  <c r="H107" i="12"/>
  <c r="G107" i="12"/>
  <c r="F107" i="12"/>
  <c r="E107" i="12"/>
  <c r="D107" i="12"/>
  <c r="L105" i="12"/>
  <c r="H105" i="12"/>
  <c r="G105" i="12"/>
  <c r="F105" i="12"/>
  <c r="E105" i="12"/>
  <c r="D105" i="12"/>
  <c r="L104" i="12"/>
  <c r="H104" i="12"/>
  <c r="G104" i="12"/>
  <c r="F104" i="12"/>
  <c r="E104" i="12"/>
  <c r="D104" i="12"/>
  <c r="L103" i="12"/>
  <c r="H103" i="12"/>
  <c r="G103" i="12"/>
  <c r="F103" i="12"/>
  <c r="E103" i="12"/>
  <c r="D103" i="12"/>
  <c r="L102" i="12"/>
  <c r="H102" i="12"/>
  <c r="G102" i="12"/>
  <c r="F102" i="12"/>
  <c r="E102" i="12"/>
  <c r="D102" i="12"/>
  <c r="L101" i="12"/>
  <c r="H101" i="12"/>
  <c r="G101" i="12"/>
  <c r="F101" i="12"/>
  <c r="E101" i="12"/>
  <c r="D101" i="12"/>
  <c r="L92" i="12"/>
  <c r="J92" i="12" s="1"/>
  <c r="H92" i="12"/>
  <c r="G92" i="12"/>
  <c r="F92" i="12"/>
  <c r="E92" i="12"/>
  <c r="D92" i="12"/>
  <c r="J90" i="12"/>
  <c r="D90" i="12"/>
  <c r="J88" i="12"/>
  <c r="D88" i="12"/>
  <c r="L86" i="12"/>
  <c r="J86" i="12"/>
  <c r="H86" i="12"/>
  <c r="G86" i="12"/>
  <c r="F86" i="12"/>
  <c r="E86" i="12"/>
  <c r="D86" i="12"/>
  <c r="D85" i="12"/>
  <c r="J84" i="12"/>
  <c r="D84" i="12"/>
  <c r="L82" i="12"/>
  <c r="J82" i="12"/>
  <c r="H82" i="12"/>
  <c r="G82" i="12"/>
  <c r="F82" i="12"/>
  <c r="E82" i="12"/>
  <c r="D82" i="12"/>
  <c r="D81" i="12"/>
  <c r="J80" i="12"/>
  <c r="D80" i="12"/>
  <c r="J79" i="12"/>
  <c r="D79" i="12"/>
  <c r="J78" i="12"/>
  <c r="D78" i="12"/>
  <c r="J77" i="12"/>
  <c r="D77" i="12"/>
  <c r="J75" i="12"/>
  <c r="H75" i="12"/>
  <c r="G75" i="12"/>
  <c r="F75" i="12"/>
  <c r="E75" i="12"/>
  <c r="D75" i="12"/>
  <c r="D74" i="12"/>
  <c r="J73" i="12"/>
  <c r="D73" i="12"/>
  <c r="J72" i="12"/>
  <c r="D72" i="12"/>
  <c r="J71" i="12"/>
  <c r="D71" i="12"/>
  <c r="L62" i="12"/>
  <c r="G62" i="12"/>
  <c r="F62" i="12"/>
  <c r="E62" i="12"/>
  <c r="J61" i="12"/>
  <c r="D61" i="12"/>
  <c r="J60" i="12"/>
  <c r="F60" i="12"/>
  <c r="E60" i="12"/>
  <c r="D60" i="12"/>
  <c r="J59" i="12"/>
  <c r="F59" i="12"/>
  <c r="E59" i="12"/>
  <c r="D59" i="12"/>
  <c r="L58" i="12"/>
  <c r="G58" i="12"/>
  <c r="F58" i="12"/>
  <c r="E58" i="12"/>
  <c r="L56" i="12"/>
  <c r="D55" i="12"/>
  <c r="J54" i="12"/>
  <c r="D54" i="12"/>
  <c r="L53" i="12"/>
  <c r="D52" i="12"/>
  <c r="L51" i="12"/>
  <c r="G51" i="12"/>
  <c r="F51" i="12"/>
  <c r="E51" i="12"/>
  <c r="J50" i="12"/>
  <c r="H50" i="12"/>
  <c r="D50" i="12"/>
  <c r="L48" i="12"/>
  <c r="G48" i="12"/>
  <c r="F48" i="12"/>
  <c r="E48" i="12"/>
  <c r="L46" i="12"/>
  <c r="J46" i="12"/>
  <c r="H46" i="12"/>
  <c r="G46" i="12"/>
  <c r="F46" i="12"/>
  <c r="E46" i="12"/>
  <c r="D46" i="12"/>
  <c r="D45" i="12"/>
  <c r="J44" i="12"/>
  <c r="D44" i="12"/>
  <c r="D43" i="12"/>
  <c r="J42" i="12"/>
  <c r="D42" i="12"/>
  <c r="J41" i="12"/>
  <c r="D41" i="12"/>
  <c r="D40" i="12"/>
  <c r="J39" i="12"/>
  <c r="D39" i="12"/>
  <c r="L37" i="12"/>
  <c r="J37" i="12"/>
  <c r="H37" i="12"/>
  <c r="G37" i="12"/>
  <c r="F37" i="12"/>
  <c r="E37" i="12"/>
  <c r="D37" i="12"/>
  <c r="J36" i="12"/>
  <c r="D36" i="12"/>
  <c r="J35" i="12"/>
  <c r="D35" i="12"/>
  <c r="J34" i="12"/>
  <c r="D34" i="12"/>
  <c r="J33" i="12"/>
  <c r="D33" i="12"/>
  <c r="D32" i="12"/>
  <c r="J31" i="12"/>
  <c r="D31" i="12"/>
  <c r="D30" i="12"/>
  <c r="J29" i="12"/>
  <c r="D29" i="12"/>
  <c r="L27" i="12"/>
  <c r="G27" i="12"/>
  <c r="F27" i="12"/>
  <c r="E27" i="12"/>
  <c r="J26" i="12"/>
  <c r="D26" i="12"/>
  <c r="J25" i="12"/>
  <c r="D25" i="12"/>
  <c r="J24" i="12"/>
  <c r="D24" i="12"/>
  <c r="L22" i="12"/>
  <c r="J22" i="12"/>
  <c r="H22" i="12"/>
  <c r="G22" i="12"/>
  <c r="F22" i="12"/>
  <c r="E22" i="12"/>
  <c r="D22" i="12"/>
  <c r="J21" i="12"/>
  <c r="D21" i="12"/>
  <c r="J20" i="12"/>
  <c r="D20" i="12"/>
  <c r="J19" i="12"/>
  <c r="D19" i="12"/>
  <c r="D18" i="12"/>
  <c r="D17" i="12"/>
  <c r="J16" i="12"/>
  <c r="D16" i="12"/>
  <c r="D15" i="12"/>
  <c r="J13" i="12"/>
  <c r="D13" i="12"/>
  <c r="D12" i="12"/>
  <c r="J11" i="12"/>
  <c r="D11" i="12"/>
  <c r="H10" i="12"/>
  <c r="H27" i="12" s="1"/>
  <c r="D10" i="12"/>
  <c r="D27" i="12" s="1"/>
  <c r="J27" i="12" s="1"/>
  <c r="J7" i="12"/>
  <c r="D7" i="12"/>
  <c r="J6" i="12"/>
  <c r="D6" i="12"/>
  <c r="L5" i="12"/>
  <c r="J5" i="12"/>
  <c r="H5" i="12"/>
  <c r="G5" i="12"/>
  <c r="F5" i="12"/>
  <c r="E5" i="12"/>
  <c r="D5" i="12"/>
  <c r="D91" i="11"/>
  <c r="D90" i="11"/>
  <c r="D89" i="11"/>
  <c r="D79" i="11"/>
  <c r="D72" i="11"/>
  <c r="G70" i="11"/>
  <c r="F70" i="11"/>
  <c r="E70" i="11"/>
  <c r="G69" i="11"/>
  <c r="F69" i="11"/>
  <c r="E69" i="11"/>
  <c r="D66" i="11"/>
  <c r="D65" i="11"/>
  <c r="D64" i="11"/>
  <c r="H63" i="11"/>
  <c r="G63" i="11"/>
  <c r="F63" i="11"/>
  <c r="E63" i="11"/>
  <c r="D63" i="11" s="1"/>
  <c r="D52" i="11"/>
  <c r="D51" i="11"/>
  <c r="D50" i="11"/>
  <c r="D40" i="11"/>
  <c r="D38" i="11"/>
  <c r="D31" i="11"/>
  <c r="D30" i="11"/>
  <c r="D27" i="11"/>
  <c r="D26" i="11"/>
  <c r="D25" i="11"/>
  <c r="H24" i="11"/>
  <c r="G24" i="11"/>
  <c r="F24" i="11"/>
  <c r="E24" i="11"/>
  <c r="D5" i="19"/>
  <c r="D12" i="43"/>
  <c r="D11" i="43"/>
  <c r="D8" i="43"/>
  <c r="D7" i="43"/>
  <c r="D4" i="43"/>
  <c r="D37" i="3"/>
  <c r="D34" i="3"/>
  <c r="D33" i="3"/>
  <c r="D32" i="3"/>
  <c r="H31" i="3"/>
  <c r="G31" i="3"/>
  <c r="F31" i="3"/>
  <c r="E31" i="3"/>
  <c r="D29" i="3"/>
  <c r="D28" i="3"/>
  <c r="D27" i="3"/>
  <c r="D25" i="3"/>
  <c r="D23" i="3"/>
  <c r="D22" i="3"/>
  <c r="D21" i="3"/>
  <c r="D18" i="3"/>
  <c r="D17" i="3"/>
  <c r="D16" i="3"/>
  <c r="D15" i="3"/>
  <c r="D14" i="3"/>
  <c r="D9" i="3"/>
  <c r="D8" i="3"/>
  <c r="H5" i="3"/>
  <c r="G5" i="3"/>
  <c r="F5" i="3"/>
  <c r="E5" i="3"/>
  <c r="D5" i="3" s="1"/>
  <c r="D66" i="8"/>
  <c r="D65" i="8"/>
  <c r="H64" i="8"/>
  <c r="G64" i="8"/>
  <c r="F64" i="8"/>
  <c r="E64" i="8"/>
  <c r="D62" i="8"/>
  <c r="D59" i="8"/>
  <c r="D58" i="8"/>
  <c r="H57" i="8"/>
  <c r="G57" i="8"/>
  <c r="F57" i="8"/>
  <c r="E57" i="8"/>
  <c r="D47" i="8"/>
  <c r="D38" i="8"/>
  <c r="D35" i="8"/>
  <c r="D22" i="8"/>
  <c r="H17" i="8"/>
  <c r="G17" i="8"/>
  <c r="F17" i="8"/>
  <c r="E17" i="8"/>
  <c r="D15" i="8"/>
  <c r="D14" i="8"/>
  <c r="H13" i="8"/>
  <c r="G13" i="8"/>
  <c r="F13" i="8"/>
  <c r="E13" i="8"/>
  <c r="D11" i="8"/>
  <c r="D9" i="8"/>
  <c r="D8" i="8"/>
  <c r="D7" i="8"/>
  <c r="D6" i="8"/>
  <c r="H5" i="8"/>
  <c r="G5" i="8"/>
  <c r="F5" i="8"/>
  <c r="E5" i="8"/>
  <c r="D5" i="8" s="1"/>
  <c r="D33" i="42"/>
  <c r="H27" i="42"/>
  <c r="G27" i="42"/>
  <c r="F27" i="42"/>
  <c r="E27" i="42"/>
  <c r="D27" i="42"/>
  <c r="D25" i="42"/>
  <c r="D23" i="42"/>
  <c r="D21" i="42"/>
  <c r="D19" i="42"/>
  <c r="D18" i="42"/>
  <c r="H17" i="42"/>
  <c r="G17" i="42"/>
  <c r="F17" i="42"/>
  <c r="E17" i="42"/>
  <c r="D15" i="42"/>
  <c r="D14" i="42"/>
  <c r="D13" i="42"/>
  <c r="D12" i="42"/>
  <c r="D11" i="42"/>
  <c r="D8" i="42"/>
  <c r="D7" i="42"/>
  <c r="D6" i="42"/>
  <c r="D38" i="7"/>
  <c r="D36" i="7"/>
  <c r="D35" i="7"/>
  <c r="H34" i="7"/>
  <c r="G34" i="7"/>
  <c r="F34" i="7"/>
  <c r="E34" i="7"/>
  <c r="D15" i="7"/>
  <c r="G13" i="7"/>
  <c r="F13" i="7"/>
  <c r="E13" i="7"/>
  <c r="G12" i="7"/>
  <c r="F12" i="7"/>
  <c r="E12" i="7"/>
  <c r="D9" i="7"/>
  <c r="D8" i="7"/>
  <c r="D7" i="7" s="1"/>
  <c r="H7" i="7"/>
  <c r="G7" i="7"/>
  <c r="G11" i="7" s="1"/>
  <c r="F7" i="7"/>
  <c r="E7" i="7"/>
  <c r="E11" i="7" s="1"/>
  <c r="J90" i="36"/>
  <c r="E90" i="36"/>
  <c r="Q88" i="36"/>
  <c r="L88" i="36"/>
  <c r="J88" i="36"/>
  <c r="E88" i="36"/>
  <c r="Q86" i="36"/>
  <c r="L86" i="36"/>
  <c r="J86" i="36"/>
  <c r="E86" i="36"/>
  <c r="J84" i="36"/>
  <c r="E84" i="36"/>
  <c r="Q83" i="36"/>
  <c r="L83" i="36"/>
  <c r="J83" i="36"/>
  <c r="E83" i="36"/>
  <c r="Q82" i="36"/>
  <c r="L82" i="36"/>
  <c r="J82" i="36"/>
  <c r="E82" i="36"/>
  <c r="J80" i="36"/>
  <c r="E80" i="36"/>
  <c r="Q79" i="36"/>
  <c r="L79" i="36"/>
  <c r="J79" i="36"/>
  <c r="E79" i="36"/>
  <c r="Q78" i="36"/>
  <c r="L78" i="36"/>
  <c r="J78" i="36"/>
  <c r="E78" i="36"/>
  <c r="Q77" i="36"/>
  <c r="L77" i="36"/>
  <c r="J77" i="36"/>
  <c r="E77" i="36"/>
  <c r="J76" i="36"/>
  <c r="E76" i="36"/>
  <c r="J75" i="36"/>
  <c r="E75" i="36"/>
  <c r="Q73" i="36"/>
  <c r="L73" i="36"/>
  <c r="J73" i="36"/>
  <c r="E73" i="36"/>
  <c r="Q72" i="36"/>
  <c r="L72" i="36"/>
  <c r="J72" i="36"/>
  <c r="E72" i="36"/>
  <c r="Q71" i="36"/>
  <c r="L71" i="36"/>
  <c r="J71" i="36"/>
  <c r="E71" i="36"/>
  <c r="Q70" i="36"/>
  <c r="L70" i="36"/>
  <c r="J70" i="36"/>
  <c r="E70" i="36"/>
  <c r="Q69" i="36"/>
  <c r="L69" i="36"/>
  <c r="J69" i="36"/>
  <c r="E69" i="36"/>
  <c r="P59" i="36"/>
  <c r="O59" i="36"/>
  <c r="N59" i="36"/>
  <c r="M59" i="36"/>
  <c r="J59" i="36"/>
  <c r="I59" i="36"/>
  <c r="H59" i="36"/>
  <c r="G59" i="36"/>
  <c r="E59" i="36"/>
  <c r="T57" i="36"/>
  <c r="S57" i="36"/>
  <c r="Q57" i="36"/>
  <c r="L57" i="36"/>
  <c r="J57" i="36"/>
  <c r="E57" i="36"/>
  <c r="T55" i="36"/>
  <c r="S55" i="36"/>
  <c r="Q55" i="36"/>
  <c r="L55" i="36"/>
  <c r="J55" i="36"/>
  <c r="E55" i="36"/>
  <c r="P53" i="36"/>
  <c r="O53" i="36"/>
  <c r="N53" i="36"/>
  <c r="M53" i="36"/>
  <c r="J53" i="36"/>
  <c r="I53" i="36"/>
  <c r="H53" i="36"/>
  <c r="G53" i="36"/>
  <c r="E53" i="36"/>
  <c r="Q52" i="36"/>
  <c r="L52" i="36"/>
  <c r="J52" i="36"/>
  <c r="E52" i="36"/>
  <c r="T51" i="36"/>
  <c r="S51" i="36"/>
  <c r="Q51" i="36"/>
  <c r="L51" i="36"/>
  <c r="J51" i="36"/>
  <c r="E51" i="36"/>
  <c r="P49" i="36"/>
  <c r="O49" i="36"/>
  <c r="N49" i="36"/>
  <c r="M49" i="36"/>
  <c r="J49" i="36"/>
  <c r="I49" i="36"/>
  <c r="H49" i="36"/>
  <c r="G49" i="36"/>
  <c r="E49" i="36"/>
  <c r="T48" i="36"/>
  <c r="S48" i="36"/>
  <c r="Q48" i="36"/>
  <c r="L48" i="36"/>
  <c r="J48" i="36"/>
  <c r="E48" i="36"/>
  <c r="T47" i="36"/>
  <c r="S47" i="36"/>
  <c r="Q47" i="36"/>
  <c r="L47" i="36"/>
  <c r="J47" i="36"/>
  <c r="E47" i="36"/>
  <c r="T46" i="36"/>
  <c r="S46" i="36"/>
  <c r="Q46" i="36"/>
  <c r="L46" i="36"/>
  <c r="J46" i="36"/>
  <c r="E46" i="36"/>
  <c r="J45" i="36"/>
  <c r="E45" i="36"/>
  <c r="J44" i="36"/>
  <c r="E44" i="36"/>
  <c r="T42" i="36"/>
  <c r="S42" i="36"/>
  <c r="Q42" i="36"/>
  <c r="P42" i="36"/>
  <c r="O42" i="36"/>
  <c r="N42" i="36"/>
  <c r="M42" i="36"/>
  <c r="L42" i="36"/>
  <c r="J42" i="36"/>
  <c r="I42" i="36"/>
  <c r="H42" i="36"/>
  <c r="G42" i="36"/>
  <c r="E42" i="36"/>
  <c r="Q41" i="36"/>
  <c r="L41" i="36"/>
  <c r="J41" i="36"/>
  <c r="E41" i="36"/>
  <c r="Q40" i="36"/>
  <c r="L40" i="36"/>
  <c r="J40" i="36"/>
  <c r="E40" i="36"/>
  <c r="T39" i="36"/>
  <c r="S39" i="36"/>
  <c r="Q39" i="36"/>
  <c r="L39" i="36"/>
  <c r="J39" i="36"/>
  <c r="E39" i="36"/>
  <c r="T38" i="36"/>
  <c r="S38" i="36"/>
  <c r="Q38" i="36"/>
  <c r="L38" i="36"/>
  <c r="J38" i="36"/>
  <c r="E38" i="36"/>
  <c r="T28" i="36"/>
  <c r="S28" i="36"/>
  <c r="Q28" i="36"/>
  <c r="O28" i="36"/>
  <c r="N28" i="36"/>
  <c r="M28" i="36"/>
  <c r="L28" i="36"/>
  <c r="J28" i="36"/>
  <c r="H28" i="36"/>
  <c r="G28" i="36"/>
  <c r="E28" i="36"/>
  <c r="T26" i="36"/>
  <c r="S26" i="36"/>
  <c r="Q26" i="36"/>
  <c r="L26" i="36"/>
  <c r="J26" i="36"/>
  <c r="E26" i="36"/>
  <c r="T24" i="36"/>
  <c r="S24" i="36"/>
  <c r="Q24" i="36"/>
  <c r="L24" i="36"/>
  <c r="J24" i="36"/>
  <c r="E24" i="36"/>
  <c r="T22" i="36"/>
  <c r="S22" i="36"/>
  <c r="Q22" i="36"/>
  <c r="L22" i="36"/>
  <c r="J22" i="36"/>
  <c r="E22" i="36"/>
  <c r="T20" i="36"/>
  <c r="S20" i="36"/>
  <c r="Q20" i="36"/>
  <c r="O20" i="36"/>
  <c r="N20" i="36"/>
  <c r="M20" i="36"/>
  <c r="L20" i="36"/>
  <c r="J20" i="36"/>
  <c r="H20" i="36"/>
  <c r="G20" i="36"/>
  <c r="E20" i="36"/>
  <c r="T19" i="36"/>
  <c r="S19" i="36"/>
  <c r="Q19" i="36"/>
  <c r="L19" i="36"/>
  <c r="J19" i="36"/>
  <c r="E19" i="36"/>
  <c r="T18" i="36"/>
  <c r="S18" i="36"/>
  <c r="Q18" i="36"/>
  <c r="L18" i="36"/>
  <c r="J18" i="36"/>
  <c r="E18" i="36"/>
  <c r="T16" i="36"/>
  <c r="S16" i="36"/>
  <c r="Q16" i="36"/>
  <c r="O16" i="36"/>
  <c r="N16" i="36"/>
  <c r="M16" i="36"/>
  <c r="L16" i="36"/>
  <c r="J16" i="36"/>
  <c r="H16" i="36"/>
  <c r="G16" i="36"/>
  <c r="E16" i="36"/>
  <c r="T15" i="36"/>
  <c r="S15" i="36"/>
  <c r="Q15" i="36"/>
  <c r="L15" i="36"/>
  <c r="J15" i="36"/>
  <c r="E15" i="36"/>
  <c r="T14" i="36"/>
  <c r="S14" i="36"/>
  <c r="Q14" i="36"/>
  <c r="L14" i="36"/>
  <c r="J14" i="36"/>
  <c r="E14" i="36"/>
  <c r="T13" i="36"/>
  <c r="S13" i="36"/>
  <c r="Q13" i="36"/>
  <c r="L13" i="36"/>
  <c r="J13" i="36"/>
  <c r="E13" i="36"/>
  <c r="T12" i="36"/>
  <c r="S12" i="36"/>
  <c r="Q12" i="36"/>
  <c r="L12" i="36"/>
  <c r="J12" i="36"/>
  <c r="E12" i="36"/>
  <c r="T11" i="36"/>
  <c r="S11" i="36"/>
  <c r="Q11" i="36"/>
  <c r="L11" i="36"/>
  <c r="J11" i="36"/>
  <c r="E11" i="36"/>
  <c r="T9" i="36"/>
  <c r="S9" i="36"/>
  <c r="Q9" i="36"/>
  <c r="O9" i="36"/>
  <c r="N9" i="36"/>
  <c r="M9" i="36"/>
  <c r="L9" i="36"/>
  <c r="J9" i="36"/>
  <c r="H9" i="36"/>
  <c r="G9" i="36"/>
  <c r="E9" i="36"/>
  <c r="T8" i="36"/>
  <c r="S8" i="36"/>
  <c r="Q8" i="36"/>
  <c r="L8" i="36"/>
  <c r="J8" i="36"/>
  <c r="E8" i="36"/>
  <c r="T7" i="36"/>
  <c r="S7" i="36"/>
  <c r="Q7" i="36"/>
  <c r="L7" i="36"/>
  <c r="J7" i="36"/>
  <c r="E7" i="36"/>
  <c r="T6" i="36"/>
  <c r="S6" i="36"/>
  <c r="Q6" i="36"/>
  <c r="L6" i="36"/>
  <c r="J6" i="36"/>
  <c r="E6" i="36"/>
  <c r="T5" i="36"/>
  <c r="S5" i="36"/>
  <c r="Q5" i="36"/>
  <c r="L5" i="36"/>
  <c r="J5" i="36"/>
  <c r="E5" i="36"/>
  <c r="L85" i="33"/>
  <c r="H85" i="33"/>
  <c r="G85" i="33"/>
  <c r="F85" i="33"/>
  <c r="E85" i="33"/>
  <c r="D85" i="33"/>
  <c r="L83" i="33"/>
  <c r="H83" i="33"/>
  <c r="G83" i="33"/>
  <c r="F83" i="33"/>
  <c r="E83" i="33"/>
  <c r="D83" i="33"/>
  <c r="D82" i="33"/>
  <c r="D81" i="33"/>
  <c r="D80" i="33"/>
  <c r="D79" i="33"/>
  <c r="D78" i="33"/>
  <c r="L76" i="33"/>
  <c r="H76" i="33"/>
  <c r="G76" i="33"/>
  <c r="F76" i="33"/>
  <c r="E76" i="33"/>
  <c r="D76" i="33"/>
  <c r="D75" i="33"/>
  <c r="D74" i="33"/>
  <c r="L66" i="33"/>
  <c r="H66" i="33"/>
  <c r="G66" i="33"/>
  <c r="F66" i="33"/>
  <c r="E66" i="33"/>
  <c r="D66" i="33"/>
  <c r="L64" i="33"/>
  <c r="H64" i="33"/>
  <c r="G64" i="33"/>
  <c r="F64" i="33"/>
  <c r="E64" i="33"/>
  <c r="D64" i="33"/>
  <c r="D63" i="33"/>
  <c r="D62" i="33"/>
  <c r="D61" i="33"/>
  <c r="D60" i="33"/>
  <c r="D59" i="33"/>
  <c r="L57" i="33"/>
  <c r="H57" i="33"/>
  <c r="F57" i="33"/>
  <c r="E57" i="33"/>
  <c r="D57" i="33"/>
  <c r="D56" i="33"/>
  <c r="D55" i="33"/>
  <c r="L47" i="33"/>
  <c r="H47" i="33"/>
  <c r="G47" i="33"/>
  <c r="F47" i="33"/>
  <c r="E47" i="33"/>
  <c r="D47" i="33"/>
  <c r="L45" i="33"/>
  <c r="H45" i="33"/>
  <c r="G45" i="33"/>
  <c r="E45" i="33"/>
  <c r="D45" i="33"/>
  <c r="D44" i="33"/>
  <c r="D43" i="33"/>
  <c r="D42" i="33"/>
  <c r="D41" i="33"/>
  <c r="D40" i="33"/>
  <c r="L38" i="33"/>
  <c r="H38" i="33"/>
  <c r="G38" i="33"/>
  <c r="F38" i="33"/>
  <c r="E38" i="33"/>
  <c r="D38" i="33"/>
  <c r="D37" i="33"/>
  <c r="D36" i="33"/>
  <c r="L28" i="33"/>
  <c r="H28" i="33"/>
  <c r="G28" i="33"/>
  <c r="F28" i="33"/>
  <c r="E28" i="33"/>
  <c r="D28" i="33"/>
  <c r="L26" i="33"/>
  <c r="H26" i="33"/>
  <c r="G26" i="33"/>
  <c r="F26" i="33"/>
  <c r="E26" i="33"/>
  <c r="D26" i="33"/>
  <c r="D25" i="33"/>
  <c r="D24" i="33"/>
  <c r="D23" i="33"/>
  <c r="D22" i="33"/>
  <c r="D21" i="33"/>
  <c r="L19" i="33"/>
  <c r="H19" i="33"/>
  <c r="G19" i="33"/>
  <c r="F19" i="33"/>
  <c r="E19" i="33"/>
  <c r="D19" i="33"/>
  <c r="D18" i="33"/>
  <c r="D17" i="33"/>
  <c r="J9" i="33"/>
  <c r="D9" i="33"/>
  <c r="J8" i="33"/>
  <c r="D8" i="33"/>
  <c r="J7" i="33"/>
  <c r="D7" i="33"/>
  <c r="J6" i="33"/>
  <c r="D6" i="33"/>
  <c r="L5" i="33"/>
  <c r="J5" i="33"/>
  <c r="H5" i="33"/>
  <c r="G5" i="33"/>
  <c r="F5" i="33"/>
  <c r="E5" i="33"/>
  <c r="D5" i="33"/>
  <c r="J161" i="6"/>
  <c r="J149" i="6"/>
  <c r="H117" i="6"/>
  <c r="G117" i="6"/>
  <c r="F117" i="6"/>
  <c r="E117" i="6"/>
  <c r="D117" i="6"/>
  <c r="H115" i="6"/>
  <c r="G115" i="6"/>
  <c r="F115" i="6"/>
  <c r="E115" i="6"/>
  <c r="D115" i="6"/>
  <c r="L111" i="6"/>
  <c r="H111" i="6"/>
  <c r="G111" i="6"/>
  <c r="F111" i="6"/>
  <c r="E111" i="6"/>
  <c r="D111" i="6"/>
  <c r="H109" i="6"/>
  <c r="G109" i="6"/>
  <c r="F109" i="6"/>
  <c r="E109" i="6"/>
  <c r="D109" i="6"/>
  <c r="L108" i="6"/>
  <c r="H108" i="6"/>
  <c r="G108" i="6"/>
  <c r="F108" i="6"/>
  <c r="E108" i="6"/>
  <c r="D108" i="6"/>
  <c r="L107" i="6"/>
  <c r="H107" i="6"/>
  <c r="G107" i="6"/>
  <c r="F107" i="6"/>
  <c r="E107" i="6"/>
  <c r="D107" i="6"/>
  <c r="H105" i="6"/>
  <c r="G105" i="6"/>
  <c r="F105" i="6"/>
  <c r="E105" i="6"/>
  <c r="D105" i="6"/>
  <c r="L104" i="6"/>
  <c r="H104" i="6"/>
  <c r="G104" i="6"/>
  <c r="F104" i="6"/>
  <c r="E104" i="6"/>
  <c r="D104" i="6"/>
  <c r="L103" i="6"/>
  <c r="H103" i="6"/>
  <c r="G103" i="6"/>
  <c r="F103" i="6"/>
  <c r="E103" i="6"/>
  <c r="D103" i="6"/>
  <c r="L102" i="6"/>
  <c r="H102" i="6"/>
  <c r="G102" i="6"/>
  <c r="F102" i="6"/>
  <c r="E102" i="6"/>
  <c r="D102" i="6"/>
  <c r="H101" i="6"/>
  <c r="G101" i="6"/>
  <c r="F101" i="6"/>
  <c r="E101" i="6"/>
  <c r="D101" i="6"/>
  <c r="H100" i="6"/>
  <c r="G100" i="6"/>
  <c r="F100" i="6"/>
  <c r="E100" i="6"/>
  <c r="D100" i="6"/>
  <c r="L98" i="6"/>
  <c r="H98" i="6"/>
  <c r="G98" i="6"/>
  <c r="F98" i="6"/>
  <c r="E98" i="6"/>
  <c r="D98" i="6"/>
  <c r="L96" i="6"/>
  <c r="H96" i="6"/>
  <c r="G96" i="6"/>
  <c r="F96" i="6"/>
  <c r="E96" i="6"/>
  <c r="D96" i="6"/>
  <c r="L95" i="6"/>
  <c r="H95" i="6"/>
  <c r="G95" i="6"/>
  <c r="F95" i="6"/>
  <c r="E95" i="6"/>
  <c r="D95" i="6"/>
  <c r="L94" i="6"/>
  <c r="H94" i="6"/>
  <c r="G94" i="6"/>
  <c r="F94" i="6"/>
  <c r="E94" i="6"/>
  <c r="D94" i="6"/>
  <c r="H86" i="6"/>
  <c r="G86" i="6"/>
  <c r="F86" i="6"/>
  <c r="E86" i="6"/>
  <c r="D86" i="6"/>
  <c r="D85" i="6"/>
  <c r="H84" i="6"/>
  <c r="G84" i="6"/>
  <c r="F84" i="6"/>
  <c r="E84" i="6"/>
  <c r="D84" i="6"/>
  <c r="L82" i="6"/>
  <c r="J82" i="6"/>
  <c r="H82" i="6"/>
  <c r="G82" i="6"/>
  <c r="F82" i="6"/>
  <c r="E82" i="6"/>
  <c r="D82" i="6"/>
  <c r="L80" i="6"/>
  <c r="J80" i="6"/>
  <c r="H80" i="6"/>
  <c r="G80" i="6"/>
  <c r="F80" i="6"/>
  <c r="E80" i="6"/>
  <c r="D80" i="6"/>
  <c r="H78" i="6"/>
  <c r="G78" i="6"/>
  <c r="F78" i="6"/>
  <c r="E78" i="6"/>
  <c r="D78" i="6"/>
  <c r="L77" i="6"/>
  <c r="H77" i="6"/>
  <c r="G77" i="6"/>
  <c r="F77" i="6"/>
  <c r="E77" i="6"/>
  <c r="D77" i="6"/>
  <c r="L76" i="6"/>
  <c r="J76" i="6"/>
  <c r="H76" i="6"/>
  <c r="G76" i="6"/>
  <c r="F76" i="6"/>
  <c r="E76" i="6"/>
  <c r="D76" i="6"/>
  <c r="H74" i="6"/>
  <c r="G74" i="6"/>
  <c r="F74" i="6"/>
  <c r="E74" i="6"/>
  <c r="D74" i="6"/>
  <c r="L73" i="6"/>
  <c r="J73" i="6"/>
  <c r="H73" i="6"/>
  <c r="G73" i="6"/>
  <c r="F73" i="6"/>
  <c r="E73" i="6"/>
  <c r="D73" i="6"/>
  <c r="L72" i="6"/>
  <c r="J72" i="6"/>
  <c r="H72" i="6"/>
  <c r="G72" i="6"/>
  <c r="F72" i="6"/>
  <c r="E72" i="6"/>
  <c r="D72" i="6"/>
  <c r="L71" i="6"/>
  <c r="J71" i="6"/>
  <c r="H71" i="6"/>
  <c r="G71" i="6"/>
  <c r="F71" i="6"/>
  <c r="E71" i="6"/>
  <c r="D71" i="6"/>
  <c r="L70" i="6"/>
  <c r="L101" i="6" s="1"/>
  <c r="H70" i="6"/>
  <c r="G70" i="6"/>
  <c r="F70" i="6"/>
  <c r="E70" i="6"/>
  <c r="D70" i="6"/>
  <c r="L69" i="6"/>
  <c r="L100" i="6" s="1"/>
  <c r="H69" i="6"/>
  <c r="G69" i="6"/>
  <c r="F69" i="6"/>
  <c r="E69" i="6"/>
  <c r="D69" i="6"/>
  <c r="L67" i="6"/>
  <c r="J67" i="6"/>
  <c r="H67" i="6"/>
  <c r="G67" i="6"/>
  <c r="F67" i="6"/>
  <c r="E67" i="6"/>
  <c r="D67" i="6"/>
  <c r="L66" i="6"/>
  <c r="H66" i="6"/>
  <c r="G66" i="6"/>
  <c r="F66" i="6"/>
  <c r="E66" i="6"/>
  <c r="D66" i="6"/>
  <c r="L65" i="6"/>
  <c r="H65" i="6"/>
  <c r="G65" i="6"/>
  <c r="F65" i="6"/>
  <c r="E65" i="6"/>
  <c r="D65" i="6"/>
  <c r="L64" i="6"/>
  <c r="J64" i="6"/>
  <c r="H64" i="6"/>
  <c r="G64" i="6"/>
  <c r="F64" i="6"/>
  <c r="E64" i="6"/>
  <c r="D64" i="6"/>
  <c r="L63" i="6"/>
  <c r="J63" i="6"/>
  <c r="H63" i="6"/>
  <c r="G63" i="6"/>
  <c r="F63" i="6"/>
  <c r="E63" i="6"/>
  <c r="D63" i="6"/>
  <c r="L55" i="6"/>
  <c r="H55" i="6"/>
  <c r="G55" i="6"/>
  <c r="F55" i="6"/>
  <c r="E55" i="6"/>
  <c r="D55" i="6"/>
  <c r="L51" i="6"/>
  <c r="H51" i="6"/>
  <c r="G51" i="6"/>
  <c r="F51" i="6"/>
  <c r="E51" i="6"/>
  <c r="D51" i="6"/>
  <c r="L49" i="6"/>
  <c r="H49" i="6"/>
  <c r="G49" i="6"/>
  <c r="F49" i="6"/>
  <c r="E49" i="6"/>
  <c r="D49" i="6"/>
  <c r="L48" i="6"/>
  <c r="H48" i="6"/>
  <c r="G48" i="6"/>
  <c r="F48" i="6"/>
  <c r="E48" i="6"/>
  <c r="D48" i="6"/>
  <c r="L47" i="6"/>
  <c r="H47" i="6"/>
  <c r="G47" i="6"/>
  <c r="F47" i="6"/>
  <c r="E47" i="6"/>
  <c r="D47" i="6"/>
  <c r="L45" i="6"/>
  <c r="H45" i="6"/>
  <c r="G45" i="6"/>
  <c r="F45" i="6"/>
  <c r="E45" i="6"/>
  <c r="D45" i="6"/>
  <c r="L44" i="6"/>
  <c r="H44" i="6"/>
  <c r="G44" i="6"/>
  <c r="F44" i="6"/>
  <c r="E44" i="6"/>
  <c r="D44" i="6"/>
  <c r="L43" i="6"/>
  <c r="H43" i="6"/>
  <c r="G43" i="6"/>
  <c r="F43" i="6"/>
  <c r="E43" i="6"/>
  <c r="D43" i="6"/>
  <c r="L42" i="6"/>
  <c r="H42" i="6"/>
  <c r="G42" i="6"/>
  <c r="F42" i="6"/>
  <c r="E42" i="6"/>
  <c r="D42" i="6"/>
  <c r="L41" i="6"/>
  <c r="H41" i="6"/>
  <c r="G41" i="6"/>
  <c r="F41" i="6"/>
  <c r="E41" i="6"/>
  <c r="D41" i="6"/>
  <c r="L40" i="6"/>
  <c r="H40" i="6"/>
  <c r="G40" i="6"/>
  <c r="F40" i="6"/>
  <c r="E40" i="6"/>
  <c r="D40" i="6"/>
  <c r="L38" i="6"/>
  <c r="H38" i="6"/>
  <c r="G38" i="6"/>
  <c r="F38" i="6"/>
  <c r="E38" i="6"/>
  <c r="D38" i="6"/>
  <c r="L36" i="6"/>
  <c r="H36" i="6"/>
  <c r="G36" i="6"/>
  <c r="F36" i="6"/>
  <c r="E36" i="6"/>
  <c r="D36" i="6"/>
  <c r="L35" i="6"/>
  <c r="H35" i="6"/>
  <c r="G35" i="6"/>
  <c r="F35" i="6"/>
  <c r="E35" i="6"/>
  <c r="D35" i="6"/>
  <c r="L34" i="6"/>
  <c r="H34" i="6"/>
  <c r="G34" i="6"/>
  <c r="F34" i="6"/>
  <c r="E34" i="6"/>
  <c r="D34" i="6"/>
  <c r="L26" i="6"/>
  <c r="J26" i="6"/>
  <c r="H26" i="6"/>
  <c r="G26" i="6"/>
  <c r="F26" i="6"/>
  <c r="E26" i="6"/>
  <c r="D26" i="6"/>
  <c r="L24" i="6"/>
  <c r="J24" i="6"/>
  <c r="H24" i="6"/>
  <c r="G24" i="6"/>
  <c r="F24" i="6"/>
  <c r="E24" i="6"/>
  <c r="D24" i="6"/>
  <c r="L22" i="6"/>
  <c r="J22" i="6"/>
  <c r="H22" i="6"/>
  <c r="G22" i="6"/>
  <c r="F22" i="6"/>
  <c r="E22" i="6"/>
  <c r="D22" i="6"/>
  <c r="L20" i="6"/>
  <c r="J20" i="6"/>
  <c r="H20" i="6"/>
  <c r="G20" i="6"/>
  <c r="F20" i="6"/>
  <c r="E20" i="6"/>
  <c r="D20" i="6"/>
  <c r="L19" i="6"/>
  <c r="H19" i="6"/>
  <c r="G19" i="6"/>
  <c r="F19" i="6"/>
  <c r="E19" i="6"/>
  <c r="D19" i="6"/>
  <c r="L18" i="6"/>
  <c r="H18" i="6"/>
  <c r="G18" i="6"/>
  <c r="F18" i="6"/>
  <c r="E18" i="6"/>
  <c r="D18" i="6"/>
  <c r="L16" i="6"/>
  <c r="J16" i="6"/>
  <c r="H16" i="6"/>
  <c r="G16" i="6"/>
  <c r="F16" i="6"/>
  <c r="E16" i="6"/>
  <c r="D16" i="6"/>
  <c r="L15" i="6"/>
  <c r="J15" i="6"/>
  <c r="H15" i="6"/>
  <c r="G15" i="6"/>
  <c r="F15" i="6"/>
  <c r="E15" i="6"/>
  <c r="D15" i="6"/>
  <c r="L14" i="6"/>
  <c r="J14" i="6"/>
  <c r="H14" i="6"/>
  <c r="G14" i="6"/>
  <c r="F14" i="6"/>
  <c r="E14" i="6"/>
  <c r="D14" i="6"/>
  <c r="L13" i="6"/>
  <c r="J13" i="6"/>
  <c r="H13" i="6"/>
  <c r="G13" i="6"/>
  <c r="F13" i="6"/>
  <c r="E13" i="6"/>
  <c r="D13" i="6"/>
  <c r="L12" i="6"/>
  <c r="J12" i="6"/>
  <c r="H12" i="6"/>
  <c r="G12" i="6"/>
  <c r="F12" i="6"/>
  <c r="E12" i="6"/>
  <c r="D12" i="6"/>
  <c r="L11" i="6"/>
  <c r="J11" i="6"/>
  <c r="H11" i="6"/>
  <c r="G11" i="6"/>
  <c r="F11" i="6"/>
  <c r="E11" i="6"/>
  <c r="D11" i="6"/>
  <c r="L9" i="6"/>
  <c r="J9" i="6"/>
  <c r="H9" i="6"/>
  <c r="G9" i="6"/>
  <c r="F9" i="6"/>
  <c r="E9" i="6"/>
  <c r="D9" i="6"/>
  <c r="L8" i="6"/>
  <c r="H8" i="6"/>
  <c r="G8" i="6"/>
  <c r="F8" i="6"/>
  <c r="E8" i="6"/>
  <c r="D8" i="6"/>
  <c r="L7" i="6"/>
  <c r="J7" i="6"/>
  <c r="H7" i="6"/>
  <c r="G7" i="6"/>
  <c r="F7" i="6"/>
  <c r="E7" i="6"/>
  <c r="D7" i="6"/>
  <c r="L6" i="6"/>
  <c r="J6" i="6"/>
  <c r="H6" i="6"/>
  <c r="G6" i="6"/>
  <c r="F6" i="6"/>
  <c r="E6" i="6"/>
  <c r="D6" i="6"/>
  <c r="L5" i="6"/>
  <c r="J5" i="6"/>
  <c r="H5" i="6"/>
  <c r="G5" i="6"/>
  <c r="F5" i="6"/>
  <c r="E5" i="6"/>
  <c r="D5" i="6"/>
  <c r="H88" i="5"/>
  <c r="G88" i="5"/>
  <c r="F88" i="5"/>
  <c r="E88" i="5"/>
  <c r="D88" i="5"/>
  <c r="J86" i="5"/>
  <c r="D86" i="5"/>
  <c r="J84" i="5"/>
  <c r="D84" i="5"/>
  <c r="L82" i="5"/>
  <c r="J82" i="5" s="1"/>
  <c r="H82" i="5"/>
  <c r="G82" i="5"/>
  <c r="F82" i="5"/>
  <c r="E82" i="5"/>
  <c r="D82" i="5"/>
  <c r="D81" i="5"/>
  <c r="D80" i="5"/>
  <c r="L78" i="5"/>
  <c r="J78" i="5" s="1"/>
  <c r="H78" i="5"/>
  <c r="G78" i="5"/>
  <c r="F78" i="5"/>
  <c r="E78" i="5"/>
  <c r="D78" i="5"/>
  <c r="J77" i="5"/>
  <c r="D77" i="5"/>
  <c r="J76" i="5"/>
  <c r="D76" i="5"/>
  <c r="J75" i="5"/>
  <c r="D75" i="5"/>
  <c r="J74" i="5"/>
  <c r="D74" i="5"/>
  <c r="J73" i="5"/>
  <c r="D73" i="5"/>
  <c r="L71" i="5"/>
  <c r="J71" i="5"/>
  <c r="H71" i="5"/>
  <c r="G71" i="5"/>
  <c r="F71" i="5"/>
  <c r="E71" i="5"/>
  <c r="D71" i="5"/>
  <c r="D70" i="5"/>
  <c r="J69" i="5"/>
  <c r="D69" i="5"/>
  <c r="J68" i="5"/>
  <c r="D68" i="5"/>
  <c r="J67" i="5"/>
  <c r="D67" i="5"/>
  <c r="H58" i="5"/>
  <c r="G58" i="5"/>
  <c r="F58" i="5"/>
  <c r="E58" i="5"/>
  <c r="D58" i="5"/>
  <c r="J56" i="5"/>
  <c r="D56" i="5"/>
  <c r="J54" i="5"/>
  <c r="D54" i="5"/>
  <c r="L52" i="5"/>
  <c r="J52" i="5" s="1"/>
  <c r="H52" i="5"/>
  <c r="G52" i="5"/>
  <c r="F52" i="5"/>
  <c r="E52" i="5"/>
  <c r="D52" i="5"/>
  <c r="D51" i="5"/>
  <c r="D50" i="5"/>
  <c r="L48" i="5"/>
  <c r="J48" i="5" s="1"/>
  <c r="H48" i="5"/>
  <c r="G48" i="5"/>
  <c r="F48" i="5"/>
  <c r="E48" i="5"/>
  <c r="D48" i="5"/>
  <c r="J47" i="5"/>
  <c r="D47" i="5"/>
  <c r="J46" i="5"/>
  <c r="D46" i="5"/>
  <c r="J45" i="5"/>
  <c r="D45" i="5"/>
  <c r="J44" i="5"/>
  <c r="D44" i="5"/>
  <c r="J43" i="5"/>
  <c r="D43" i="5"/>
  <c r="L41" i="5"/>
  <c r="J41" i="5"/>
  <c r="H41" i="5"/>
  <c r="G41" i="5"/>
  <c r="F41" i="5"/>
  <c r="E41" i="5"/>
  <c r="D41" i="5"/>
  <c r="J40" i="5"/>
  <c r="D40" i="5"/>
  <c r="J39" i="5"/>
  <c r="D39" i="5"/>
  <c r="J38" i="5"/>
  <c r="D38" i="5"/>
  <c r="J37" i="5"/>
  <c r="D37" i="5"/>
  <c r="L28" i="5"/>
  <c r="J28" i="5"/>
  <c r="H28" i="5"/>
  <c r="G28" i="5"/>
  <c r="F28" i="5"/>
  <c r="E28" i="5"/>
  <c r="D28" i="5"/>
  <c r="J26" i="5"/>
  <c r="D26" i="5"/>
  <c r="J24" i="5"/>
  <c r="D24" i="5"/>
  <c r="J22" i="5"/>
  <c r="D22" i="5"/>
  <c r="L20" i="5"/>
  <c r="J20" i="5"/>
  <c r="H20" i="5"/>
  <c r="G20" i="5"/>
  <c r="F20" i="5"/>
  <c r="E20" i="5"/>
  <c r="D20" i="5"/>
  <c r="J19" i="5"/>
  <c r="D19" i="5"/>
  <c r="J18" i="5"/>
  <c r="D18" i="5"/>
  <c r="L16" i="5"/>
  <c r="J16" i="5"/>
  <c r="H16" i="5"/>
  <c r="G16" i="5"/>
  <c r="F16" i="5"/>
  <c r="E16" i="5"/>
  <c r="D16" i="5"/>
  <c r="J15" i="5"/>
  <c r="D15" i="5"/>
  <c r="J14" i="5"/>
  <c r="D14" i="5"/>
  <c r="J13" i="5"/>
  <c r="D13" i="5"/>
  <c r="J12" i="5"/>
  <c r="D12" i="5"/>
  <c r="J11" i="5"/>
  <c r="D11" i="5"/>
  <c r="L9" i="5"/>
  <c r="J9" i="5"/>
  <c r="H9" i="5"/>
  <c r="G9" i="5"/>
  <c r="F9" i="5"/>
  <c r="E9" i="5"/>
  <c r="D9" i="5"/>
  <c r="J8" i="5"/>
  <c r="D8" i="5"/>
  <c r="J7" i="5"/>
  <c r="D7" i="5"/>
  <c r="J6" i="5"/>
  <c r="D6" i="5"/>
  <c r="J5" i="5"/>
  <c r="D5" i="5"/>
  <c r="L110" i="4"/>
  <c r="H110" i="4"/>
  <c r="G110" i="4"/>
  <c r="F110" i="4"/>
  <c r="E110" i="4"/>
  <c r="D108" i="4"/>
  <c r="D110" i="4" s="1"/>
  <c r="J110" i="4" s="1"/>
  <c r="J106" i="4"/>
  <c r="D106" i="4"/>
  <c r="L104" i="4"/>
  <c r="J104" i="4"/>
  <c r="H104" i="4"/>
  <c r="G104" i="4"/>
  <c r="F104" i="4"/>
  <c r="E104" i="4"/>
  <c r="D104" i="4"/>
  <c r="J103" i="4"/>
  <c r="D103" i="4"/>
  <c r="J102" i="4"/>
  <c r="D102" i="4"/>
  <c r="L100" i="4"/>
  <c r="J100" i="4"/>
  <c r="H100" i="4"/>
  <c r="G100" i="4"/>
  <c r="F100" i="4"/>
  <c r="E100" i="4"/>
  <c r="D100" i="4"/>
  <c r="D99" i="4"/>
  <c r="J98" i="4"/>
  <c r="D98" i="4"/>
  <c r="J97" i="4"/>
  <c r="D97" i="4"/>
  <c r="J96" i="4"/>
  <c r="D96" i="4"/>
  <c r="J95" i="4"/>
  <c r="D95" i="4"/>
  <c r="L93" i="4"/>
  <c r="J93" i="4"/>
  <c r="H93" i="4"/>
  <c r="G93" i="4"/>
  <c r="F93" i="4"/>
  <c r="E93" i="4"/>
  <c r="D93" i="4"/>
  <c r="D92" i="4"/>
  <c r="J91" i="4"/>
  <c r="D91" i="4"/>
  <c r="J90" i="4"/>
  <c r="D90" i="4"/>
  <c r="J89" i="4"/>
  <c r="D89" i="4"/>
  <c r="L81" i="4"/>
  <c r="J81" i="4"/>
  <c r="H81" i="4"/>
  <c r="G81" i="4"/>
  <c r="F81" i="4"/>
  <c r="E81" i="4"/>
  <c r="D81" i="4"/>
  <c r="J79" i="4"/>
  <c r="D79" i="4"/>
  <c r="J77" i="4"/>
  <c r="D77" i="4"/>
  <c r="L75" i="4"/>
  <c r="J75" i="4"/>
  <c r="H75" i="4"/>
  <c r="G75" i="4"/>
  <c r="F75" i="4"/>
  <c r="E75" i="4"/>
  <c r="D75" i="4"/>
  <c r="J74" i="4"/>
  <c r="D74" i="4"/>
  <c r="J73" i="4"/>
  <c r="D73" i="4"/>
  <c r="J72" i="4"/>
  <c r="D72" i="4"/>
  <c r="L70" i="4"/>
  <c r="J70" i="4"/>
  <c r="H70" i="4"/>
  <c r="G70" i="4"/>
  <c r="F70" i="4"/>
  <c r="E70" i="4"/>
  <c r="D70" i="4"/>
  <c r="J69" i="4"/>
  <c r="D69" i="4"/>
  <c r="J68" i="4"/>
  <c r="D68" i="4"/>
  <c r="J67" i="4"/>
  <c r="D67" i="4"/>
  <c r="J66" i="4"/>
  <c r="D66" i="4"/>
  <c r="L64" i="4"/>
  <c r="J64" i="4"/>
  <c r="H64" i="4"/>
  <c r="G64" i="4"/>
  <c r="F64" i="4"/>
  <c r="E64" i="4"/>
  <c r="D64" i="4"/>
  <c r="J63" i="4"/>
  <c r="D63" i="4"/>
  <c r="J62" i="4"/>
  <c r="D62" i="4"/>
  <c r="J61" i="4"/>
  <c r="D61" i="4"/>
  <c r="J60" i="4"/>
  <c r="D60" i="4"/>
  <c r="L58" i="4"/>
  <c r="J58" i="4"/>
  <c r="H58" i="4"/>
  <c r="G58" i="4"/>
  <c r="F58" i="4"/>
  <c r="E58" i="4"/>
  <c r="D58" i="4"/>
  <c r="J57" i="4"/>
  <c r="D57" i="4"/>
  <c r="J56" i="4"/>
  <c r="D56" i="4"/>
  <c r="J55" i="4"/>
  <c r="D55" i="4"/>
  <c r="J53" i="4"/>
  <c r="D53" i="4"/>
  <c r="L51" i="4"/>
  <c r="J51" i="4"/>
  <c r="H51" i="4"/>
  <c r="G51" i="4"/>
  <c r="F51" i="4"/>
  <c r="E51" i="4"/>
  <c r="D51" i="4"/>
  <c r="J50" i="4"/>
  <c r="D50" i="4"/>
  <c r="J49" i="4"/>
  <c r="D49" i="4"/>
  <c r="L47" i="4"/>
  <c r="J47" i="4"/>
  <c r="H47" i="4"/>
  <c r="G47" i="4"/>
  <c r="F47" i="4"/>
  <c r="E47" i="4"/>
  <c r="D47" i="4"/>
  <c r="J46" i="4"/>
  <c r="D46" i="4"/>
  <c r="J45" i="4"/>
  <c r="D45" i="4"/>
  <c r="J44" i="4"/>
  <c r="D44" i="4"/>
  <c r="J43" i="4"/>
  <c r="D43" i="4"/>
  <c r="J42" i="4"/>
  <c r="D42" i="4"/>
  <c r="L40" i="4"/>
  <c r="J40" i="4"/>
  <c r="H40" i="4"/>
  <c r="G40" i="4"/>
  <c r="F40" i="4"/>
  <c r="E40" i="4"/>
  <c r="D40" i="4"/>
  <c r="J39" i="4"/>
  <c r="D39" i="4"/>
  <c r="J38" i="4"/>
  <c r="D38" i="4"/>
  <c r="J37" i="4"/>
  <c r="D37" i="4"/>
  <c r="J36" i="4"/>
  <c r="D36" i="4"/>
  <c r="L28" i="4"/>
  <c r="J28" i="4"/>
  <c r="H28" i="4"/>
  <c r="G28" i="4"/>
  <c r="F28" i="4"/>
  <c r="E28" i="4"/>
  <c r="D28" i="4"/>
  <c r="J26" i="4"/>
  <c r="D26" i="4"/>
  <c r="J24" i="4"/>
  <c r="D24" i="4"/>
  <c r="J22" i="4"/>
  <c r="D22" i="4"/>
  <c r="L20" i="4"/>
  <c r="J20" i="4"/>
  <c r="H20" i="4"/>
  <c r="G20" i="4"/>
  <c r="F20" i="4"/>
  <c r="E20" i="4"/>
  <c r="D20" i="4"/>
  <c r="J19" i="4"/>
  <c r="D19" i="4"/>
  <c r="J18" i="4"/>
  <c r="D18" i="4"/>
  <c r="L16" i="4"/>
  <c r="J16" i="4"/>
  <c r="H16" i="4"/>
  <c r="G16" i="4"/>
  <c r="F16" i="4"/>
  <c r="E16" i="4"/>
  <c r="D16" i="4"/>
  <c r="J15" i="4"/>
  <c r="D15" i="4"/>
  <c r="J14" i="4"/>
  <c r="D14" i="4"/>
  <c r="J13" i="4"/>
  <c r="D13" i="4"/>
  <c r="J12" i="4"/>
  <c r="D12" i="4"/>
  <c r="J11" i="4"/>
  <c r="D11" i="4"/>
  <c r="L9" i="4"/>
  <c r="J9" i="4"/>
  <c r="H9" i="4"/>
  <c r="G9" i="4"/>
  <c r="F9" i="4"/>
  <c r="E9" i="4"/>
  <c r="D9" i="4"/>
  <c r="J8" i="4"/>
  <c r="D8" i="4"/>
  <c r="J7" i="4"/>
  <c r="D7" i="4"/>
  <c r="J6" i="4"/>
  <c r="D6" i="4"/>
  <c r="J5" i="4"/>
  <c r="D5" i="4"/>
  <c r="J153" i="14"/>
  <c r="J141" i="14"/>
  <c r="L79" i="14"/>
  <c r="H79" i="14"/>
  <c r="G79" i="14"/>
  <c r="F79" i="14"/>
  <c r="E79" i="14"/>
  <c r="D79" i="14"/>
  <c r="D78" i="14"/>
  <c r="D77" i="14"/>
  <c r="D76" i="14"/>
  <c r="D75" i="14"/>
  <c r="L73" i="14"/>
  <c r="H73" i="14"/>
  <c r="G73" i="14"/>
  <c r="F73" i="14"/>
  <c r="E73" i="14"/>
  <c r="D73" i="14"/>
  <c r="D72" i="14"/>
  <c r="D71" i="14"/>
  <c r="D70" i="14"/>
  <c r="D69" i="14"/>
  <c r="D68" i="14"/>
  <c r="D67" i="14"/>
  <c r="D66" i="14"/>
  <c r="D65" i="14"/>
  <c r="D55" i="14"/>
  <c r="L52" i="14"/>
  <c r="G52" i="14"/>
  <c r="F52" i="14"/>
  <c r="E52" i="14"/>
  <c r="L51" i="14"/>
  <c r="J51" i="14"/>
  <c r="H51" i="14"/>
  <c r="D51" i="14"/>
  <c r="L49" i="14"/>
  <c r="G49" i="14"/>
  <c r="F49" i="14"/>
  <c r="E49" i="14"/>
  <c r="L48" i="14"/>
  <c r="J48" i="14"/>
  <c r="H48" i="14"/>
  <c r="G48" i="14"/>
  <c r="F48" i="14"/>
  <c r="D48" i="14"/>
  <c r="L47" i="14"/>
  <c r="J47" i="14"/>
  <c r="H47" i="14"/>
  <c r="G47" i="14"/>
  <c r="F47" i="14"/>
  <c r="D47" i="14"/>
  <c r="L46" i="14"/>
  <c r="G46" i="14"/>
  <c r="F46" i="14"/>
  <c r="J36" i="14"/>
  <c r="D36" i="14"/>
  <c r="J35" i="14"/>
  <c r="D35" i="14"/>
  <c r="J33" i="14"/>
  <c r="D33" i="14"/>
  <c r="J32" i="14"/>
  <c r="D32" i="14"/>
  <c r="L30" i="14"/>
  <c r="J30" i="14"/>
  <c r="H30" i="14"/>
  <c r="G30" i="14"/>
  <c r="F30" i="14"/>
  <c r="E30" i="14"/>
  <c r="D30" i="14"/>
  <c r="J29" i="14"/>
  <c r="D29" i="14"/>
  <c r="L27" i="14"/>
  <c r="J27" i="14"/>
  <c r="H27" i="14"/>
  <c r="G27" i="14"/>
  <c r="F27" i="14"/>
  <c r="E27" i="14"/>
  <c r="D27" i="14"/>
  <c r="J25" i="14"/>
  <c r="D25" i="14"/>
  <c r="L23" i="14"/>
  <c r="J23" i="14"/>
  <c r="H23" i="14"/>
  <c r="G23" i="14"/>
  <c r="F23" i="14"/>
  <c r="E23" i="14"/>
  <c r="D23" i="14"/>
  <c r="J21" i="14"/>
  <c r="D21" i="14"/>
  <c r="J20" i="14"/>
  <c r="D20" i="14"/>
  <c r="L18" i="14"/>
  <c r="J18" i="14"/>
  <c r="H18" i="14"/>
  <c r="G18" i="14"/>
  <c r="F18" i="14"/>
  <c r="E18" i="14"/>
  <c r="D18" i="14"/>
  <c r="L16" i="14"/>
  <c r="J16" i="14"/>
  <c r="H16" i="14"/>
  <c r="G16" i="14"/>
  <c r="F16" i="14"/>
  <c r="E16" i="14"/>
  <c r="D16" i="14"/>
  <c r="J15" i="14"/>
  <c r="D15" i="14"/>
  <c r="J14" i="14"/>
  <c r="D14" i="14"/>
  <c r="J13" i="14"/>
  <c r="D13" i="14"/>
  <c r="J12" i="14"/>
  <c r="D12" i="14"/>
  <c r="J11" i="14"/>
  <c r="D11" i="14"/>
  <c r="J10" i="14"/>
  <c r="D10" i="14"/>
  <c r="J9" i="14"/>
  <c r="D9" i="14"/>
  <c r="L7" i="14"/>
  <c r="J7" i="14"/>
  <c r="H7" i="14"/>
  <c r="G7" i="14"/>
  <c r="F7" i="14"/>
  <c r="E7" i="14"/>
  <c r="D7" i="14"/>
  <c r="J6" i="14"/>
  <c r="D6" i="14"/>
  <c r="J5" i="14"/>
  <c r="D5" i="14"/>
  <c r="H46" i="14" l="1"/>
  <c r="D46" i="14" s="1"/>
  <c r="J46" i="14" s="1"/>
  <c r="H58" i="12"/>
  <c r="H48" i="12"/>
  <c r="J10" i="12"/>
  <c r="D31" i="3"/>
  <c r="F29" i="11"/>
  <c r="D24" i="11"/>
  <c r="G68" i="11"/>
  <c r="D70" i="11"/>
  <c r="E29" i="11"/>
  <c r="F68" i="11"/>
  <c r="G29" i="11"/>
  <c r="D69" i="11"/>
  <c r="L122" i="12"/>
  <c r="J108" i="4"/>
  <c r="D64" i="8"/>
  <c r="D57" i="8"/>
  <c r="D13" i="8"/>
  <c r="D17" i="42"/>
  <c r="D12" i="7"/>
  <c r="D13" i="7"/>
  <c r="D34" i="7"/>
  <c r="E68" i="11"/>
  <c r="F11" i="7"/>
  <c r="D11" i="7" s="1"/>
  <c r="L44" i="36"/>
  <c r="S44" i="36" s="1"/>
  <c r="L88" i="5"/>
  <c r="J88" i="5" s="1"/>
  <c r="L58" i="5"/>
  <c r="J58" i="5" s="1"/>
  <c r="J70" i="6"/>
  <c r="L75" i="36"/>
  <c r="Q44" i="36"/>
  <c r="J69" i="6"/>
  <c r="L45" i="36"/>
  <c r="L74" i="6"/>
  <c r="H49" i="14" l="1"/>
  <c r="D49" i="14" s="1"/>
  <c r="H51" i="12"/>
  <c r="D48" i="12"/>
  <c r="H62" i="12"/>
  <c r="H52" i="14" s="1"/>
  <c r="D52" i="14" s="1"/>
  <c r="J52" i="14" s="1"/>
  <c r="D58" i="12"/>
  <c r="D68" i="11"/>
  <c r="D29" i="11"/>
  <c r="T44" i="36"/>
  <c r="Q75" i="36"/>
  <c r="L105" i="6"/>
  <c r="L49" i="36"/>
  <c r="J74" i="6"/>
  <c r="Q45" i="36"/>
  <c r="L76" i="36"/>
  <c r="S45" i="36"/>
  <c r="D51" i="12" l="1"/>
  <c r="D53" i="12" s="1"/>
  <c r="H53" i="12"/>
  <c r="D62" i="12"/>
  <c r="J62" i="12" s="1"/>
  <c r="J58" i="12"/>
  <c r="S49" i="36"/>
  <c r="L80" i="36"/>
  <c r="Q76" i="36"/>
  <c r="Q49" i="36"/>
  <c r="T45" i="36"/>
  <c r="L84" i="6"/>
  <c r="L109" i="6"/>
  <c r="L53" i="36"/>
  <c r="J78" i="6"/>
  <c r="H56" i="12" l="1"/>
  <c r="G50" i="12"/>
  <c r="G53" i="12" s="1"/>
  <c r="J53" i="12"/>
  <c r="D56" i="12"/>
  <c r="J56" i="12" s="1"/>
  <c r="L115" i="6"/>
  <c r="L86" i="6"/>
  <c r="L59" i="36"/>
  <c r="J84" i="6"/>
  <c r="S53" i="36"/>
  <c r="L84" i="36"/>
  <c r="Q53" i="36"/>
  <c r="Q80" i="36"/>
  <c r="T49" i="36"/>
  <c r="F50" i="12" l="1"/>
  <c r="F53" i="12" s="1"/>
  <c r="G56" i="12"/>
  <c r="Q84" i="36"/>
  <c r="T53" i="36"/>
  <c r="Q59" i="36"/>
  <c r="L90" i="36"/>
  <c r="S59" i="36"/>
  <c r="J86" i="6"/>
  <c r="L117" i="6"/>
  <c r="F56" i="12" l="1"/>
  <c r="E50" i="12"/>
  <c r="E53" i="12" s="1"/>
  <c r="E56" i="12" s="1"/>
  <c r="Q90" i="36"/>
  <c r="T59" i="36"/>
</calcChain>
</file>

<file path=xl/sharedStrings.xml><?xml version="1.0" encoding="utf-8"?>
<sst xmlns="http://schemas.openxmlformats.org/spreadsheetml/2006/main" count="1364" uniqueCount="602">
  <si>
    <t>Consolidated figures</t>
  </si>
  <si>
    <t>Income statement</t>
  </si>
  <si>
    <t>Revenues</t>
  </si>
  <si>
    <t>Other income</t>
  </si>
  <si>
    <t>Revenues and other income</t>
  </si>
  <si>
    <t>Work contracted out and other expenses</t>
  </si>
  <si>
    <t>Own work capitalized</t>
  </si>
  <si>
    <t>Other operating expenses</t>
  </si>
  <si>
    <t>Total operating expenses</t>
  </si>
  <si>
    <t>Operating profit</t>
  </si>
  <si>
    <t>Finance costs - net</t>
  </si>
  <si>
    <t>Share of the profit of associates and joint ventures</t>
  </si>
  <si>
    <t>Profit before income tax</t>
  </si>
  <si>
    <t>Income taxes</t>
  </si>
  <si>
    <t xml:space="preserve">Profit for the period </t>
  </si>
  <si>
    <t>Earnings per share (fully-diluted)</t>
  </si>
  <si>
    <t>Dividend per share</t>
  </si>
  <si>
    <t>- of which interim dividend</t>
  </si>
  <si>
    <t>Cash flow</t>
  </si>
  <si>
    <t>Net cash flow from operating activities</t>
  </si>
  <si>
    <t>Net cash flow from investing activities</t>
  </si>
  <si>
    <t>Net cash flow from financing activities</t>
  </si>
  <si>
    <t>Tax recapture E-Plus</t>
  </si>
  <si>
    <t>Financing policy</t>
  </si>
  <si>
    <t>Balance sheet</t>
  </si>
  <si>
    <t>Total assets</t>
  </si>
  <si>
    <t>Total equity and liabilities</t>
  </si>
  <si>
    <t>Index of sheets</t>
  </si>
  <si>
    <t>-</t>
  </si>
  <si>
    <t>Revenues breakdown</t>
  </si>
  <si>
    <t>Expenses breakdown</t>
  </si>
  <si>
    <t>Profit and margin breakdown</t>
  </si>
  <si>
    <t>For further information please contact</t>
  </si>
  <si>
    <t xml:space="preserve">KPN Investor Relations </t>
  </si>
  <si>
    <t>Phone</t>
  </si>
  <si>
    <t>+31 70 44 60986</t>
  </si>
  <si>
    <t>www.kpn.com/ir</t>
  </si>
  <si>
    <t>Germany</t>
  </si>
  <si>
    <t>Belgium</t>
  </si>
  <si>
    <t>Mobile International</t>
  </si>
  <si>
    <t>Business</t>
  </si>
  <si>
    <t>Other activities</t>
  </si>
  <si>
    <t>Intercompany revenues</t>
  </si>
  <si>
    <t>Other (including intercompany)</t>
  </si>
  <si>
    <t>Voice wireline</t>
  </si>
  <si>
    <t>Wireless services</t>
  </si>
  <si>
    <t>Internet wireline</t>
  </si>
  <si>
    <t>Mobile Wholesale NL</t>
  </si>
  <si>
    <t>Voice &amp; Internet wireline</t>
  </si>
  <si>
    <t>International</t>
  </si>
  <si>
    <t>Rest of World</t>
  </si>
  <si>
    <t xml:space="preserve">Consolidated figures </t>
  </si>
  <si>
    <t>Intercompany expenses</t>
  </si>
  <si>
    <t>Other</t>
  </si>
  <si>
    <t>Operating profit margin</t>
  </si>
  <si>
    <t>EBITDA</t>
  </si>
  <si>
    <t>EBITDA margin</t>
  </si>
  <si>
    <t>Wireline services</t>
  </si>
  <si>
    <t>Market share</t>
  </si>
  <si>
    <t>- VoIP (package broadband, voice)</t>
  </si>
  <si>
    <t>Traditional voice ARPU</t>
  </si>
  <si>
    <t>- Access</t>
  </si>
  <si>
    <t>- Traffic</t>
  </si>
  <si>
    <t>Non-voice as % of ARPU</t>
  </si>
  <si>
    <t>SAC/SRC</t>
  </si>
  <si>
    <t>KPN The Netherlands: Business</t>
  </si>
  <si>
    <t>- National</t>
  </si>
  <si>
    <t>- International</t>
  </si>
  <si>
    <t>Data / Network services</t>
  </si>
  <si>
    <t>- Analogue</t>
  </si>
  <si>
    <t>- Digital</t>
  </si>
  <si>
    <t>Access lines</t>
  </si>
  <si>
    <t>- Retail voice (without ADSL)</t>
  </si>
  <si>
    <t>- Originating</t>
  </si>
  <si>
    <t>- Terminating</t>
  </si>
  <si>
    <t>- Transit</t>
  </si>
  <si>
    <t>Population coverage</t>
  </si>
  <si>
    <t>- Minutes International (in bn)</t>
  </si>
  <si>
    <t>- Average revenue per minute (€ cents)</t>
  </si>
  <si>
    <r>
      <t>Market share</t>
    </r>
    <r>
      <rPr>
        <b/>
        <vertAlign val="superscript"/>
        <sz val="9"/>
        <color indexed="8"/>
        <rFont val="KPN Sans"/>
        <family val="2"/>
      </rPr>
      <t>1</t>
    </r>
  </si>
  <si>
    <t>% active customers</t>
  </si>
  <si>
    <t>ARPU blended</t>
  </si>
  <si>
    <r>
      <t>SAC/SRC blended</t>
    </r>
    <r>
      <rPr>
        <b/>
        <vertAlign val="superscript"/>
        <sz val="9"/>
        <color indexed="8"/>
        <rFont val="KPN Sans"/>
        <family val="2"/>
      </rPr>
      <t/>
    </r>
  </si>
  <si>
    <t>Gross churn blended</t>
  </si>
  <si>
    <t>Trade receivables</t>
  </si>
  <si>
    <t>Other current assets</t>
  </si>
  <si>
    <t>Change in working capital</t>
  </si>
  <si>
    <t>Disposals of real estate</t>
  </si>
  <si>
    <t>Dividends paid</t>
  </si>
  <si>
    <t>Share repurchase</t>
  </si>
  <si>
    <t>Total Capex</t>
  </si>
  <si>
    <t>- Hosting services (# servers)</t>
  </si>
  <si>
    <t>Other gains and losses, eliminations</t>
  </si>
  <si>
    <t>Goodwill</t>
  </si>
  <si>
    <t>Licences</t>
  </si>
  <si>
    <t>Other intangibles</t>
  </si>
  <si>
    <t>Property, plant and equipment</t>
  </si>
  <si>
    <t>Current assets</t>
  </si>
  <si>
    <t>Non-current liabilities</t>
  </si>
  <si>
    <t>Eliminations</t>
  </si>
  <si>
    <r>
      <t xml:space="preserve">Broadband ARPU </t>
    </r>
    <r>
      <rPr>
        <sz val="9"/>
        <color indexed="8"/>
        <rFont val="KPN Sans"/>
        <family val="2"/>
      </rPr>
      <t>(blended)</t>
    </r>
  </si>
  <si>
    <t>%</t>
  </si>
  <si>
    <t>Excluding VAT (which is 19%)</t>
  </si>
  <si>
    <t>1 Dec (A)</t>
  </si>
  <si>
    <t>1 Jul (A)</t>
  </si>
  <si>
    <t>1 Jan (A)</t>
  </si>
  <si>
    <t>1 Mar (A)</t>
  </si>
  <si>
    <t>1 May (B)</t>
  </si>
  <si>
    <t>1 Jul (B)</t>
  </si>
  <si>
    <t>1 Jul (C)</t>
  </si>
  <si>
    <t>1 Oct (C)</t>
  </si>
  <si>
    <t>2 Aug (D)</t>
  </si>
  <si>
    <t>15 Aug (E)</t>
  </si>
  <si>
    <t>Monthly exchange rental</t>
  </si>
  <si>
    <t>(B)</t>
  </si>
  <si>
    <t>(A)</t>
  </si>
  <si>
    <t>- PSTN line KPN</t>
  </si>
  <si>
    <t>- ISDN-2 line KPN</t>
  </si>
  <si>
    <t>- Wholesale line rental PSTN</t>
  </si>
  <si>
    <t>- Wholesale line rental ISDN-2</t>
  </si>
  <si>
    <t>Packages: Line rental + flat fee to wireline national</t>
  </si>
  <si>
    <t>- BelVrij "Weekend"</t>
  </si>
  <si>
    <t>- BelVrij "Evening &amp; Weekend"</t>
  </si>
  <si>
    <t>- BelVrij "Always"</t>
  </si>
  <si>
    <t>Local traffic</t>
  </si>
  <si>
    <t>Call set-up</t>
  </si>
  <si>
    <t>- Standard</t>
  </si>
  <si>
    <t>- Off-peak</t>
  </si>
  <si>
    <t>- Night/weekend</t>
  </si>
  <si>
    <t>Long Distance</t>
  </si>
  <si>
    <t xml:space="preserve">Fixed-to-KPN Mobile  </t>
  </si>
  <si>
    <t>(D)</t>
  </si>
  <si>
    <t>(B) + (E)</t>
  </si>
  <si>
    <t>(A) + (B)</t>
  </si>
  <si>
    <t>- Off-peak/Night</t>
  </si>
  <si>
    <t>- Weekend</t>
  </si>
  <si>
    <t>International Tariffs</t>
  </si>
  <si>
    <t>- Germany</t>
  </si>
  <si>
    <t>- United Kingdom</t>
  </si>
  <si>
    <t>- France</t>
  </si>
  <si>
    <t>- United States</t>
  </si>
  <si>
    <t xml:space="preserve">Access to Unbundled Local Loops (monthly charge) </t>
  </si>
  <si>
    <t>(C)</t>
  </si>
  <si>
    <t>- Line sharing tarriff</t>
  </si>
  <si>
    <t>- MDF access</t>
  </si>
  <si>
    <t>Interconnection (per minute, 3 min peak call incl. set-up charge)</t>
  </si>
  <si>
    <t>- Local terminating</t>
  </si>
  <si>
    <t>- Regional terminating</t>
  </si>
  <si>
    <t>- Carrier (pre)select local</t>
  </si>
  <si>
    <t>- Carrier (pre)select regional</t>
  </si>
  <si>
    <t>Newly sold from July 2008</t>
  </si>
  <si>
    <t>TV (monthly charge)</t>
  </si>
  <si>
    <t>- "Digitenne" (DVB-T)</t>
  </si>
  <si>
    <t>- "Interactive TV" (IPTV)</t>
  </si>
  <si>
    <t>Changes in cash and cash equivalents</t>
  </si>
  <si>
    <t>GMTN</t>
  </si>
  <si>
    <t>Currency</t>
  </si>
  <si>
    <t>Coupon</t>
  </si>
  <si>
    <t>Issue date</t>
  </si>
  <si>
    <t>Interest date(s)</t>
  </si>
  <si>
    <t>Redemption</t>
  </si>
  <si>
    <t>ISIN code</t>
  </si>
  <si>
    <t>Comments</t>
  </si>
  <si>
    <t>Lead arrangers</t>
  </si>
  <si>
    <t>Listing</t>
  </si>
  <si>
    <t>Paying Agent</t>
  </si>
  <si>
    <t>Days
convention</t>
  </si>
  <si>
    <t>Eurobond</t>
  </si>
  <si>
    <t>yes</t>
  </si>
  <si>
    <t>EUR</t>
  </si>
  <si>
    <t>Citibank</t>
  </si>
  <si>
    <t>Global bond</t>
  </si>
  <si>
    <t>no</t>
  </si>
  <si>
    <t>USD</t>
  </si>
  <si>
    <t>4-Oct-'00</t>
  </si>
  <si>
    <t>1-Apr
1-Oct</t>
  </si>
  <si>
    <t>Morgan Stanley
UBS Warburg</t>
  </si>
  <si>
    <t>Amsterdam</t>
  </si>
  <si>
    <t>Bankers Trust</t>
  </si>
  <si>
    <t>30/360</t>
  </si>
  <si>
    <t>Actual/ Actual</t>
  </si>
  <si>
    <t>13-Nov-'07</t>
  </si>
  <si>
    <t>13-Nov</t>
  </si>
  <si>
    <t>13-Nov-'12</t>
  </si>
  <si>
    <t>XS0330631051</t>
  </si>
  <si>
    <t>Put event applicable in case of Change of Control as specified in GMTN prospectus 2007</t>
  </si>
  <si>
    <t>16-Mar-'06</t>
  </si>
  <si>
    <t>18-Mar</t>
  </si>
  <si>
    <t>18-Mar-'13</t>
  </si>
  <si>
    <t>XS0248012923</t>
  </si>
  <si>
    <t>Put event applicable in case of Change of Control as specified in supplement to GMTN prospectus 2005</t>
  </si>
  <si>
    <t>16-Sep-'08</t>
  </si>
  <si>
    <t>16-Sep</t>
  </si>
  <si>
    <t>16-Sep-'13</t>
  </si>
  <si>
    <t>XS0387992661</t>
  </si>
  <si>
    <t xml:space="preserve">Put event applicable in case of Change of Control as specified in GMTN prospectus 2008 </t>
  </si>
  <si>
    <t>29-May '07</t>
  </si>
  <si>
    <t>XS0303070030</t>
  </si>
  <si>
    <t>4-Feb-'09</t>
  </si>
  <si>
    <t>04-Feb-'14</t>
  </si>
  <si>
    <t>XS0411863722</t>
  </si>
  <si>
    <t>22-Jun-'05</t>
  </si>
  <si>
    <t>22-Jun</t>
  </si>
  <si>
    <t>22-Jun-'15</t>
  </si>
  <si>
    <t>XS0222766973</t>
  </si>
  <si>
    <t>GBP</t>
  </si>
  <si>
    <t>18-Mar-'16</t>
  </si>
  <si>
    <t>XS0248011446</t>
  </si>
  <si>
    <t>Swapped into Fixed Rate of 4.89% (30/360) Put event applicable in case of Change of Control as specified in supplement to GMTN prospectus 2005</t>
  </si>
  <si>
    <t>2-Apr-'08</t>
  </si>
  <si>
    <t>15-Jan</t>
  </si>
  <si>
    <t>15-Jan-'16</t>
  </si>
  <si>
    <t xml:space="preserve">XS0355666941 </t>
  </si>
  <si>
    <t>Put event applicable in case of Change of Control as specified in GMTN prospectus 2007 (€ 850 mln) and in GMTN prospectus 2008 (tap € 75 mln).</t>
  </si>
  <si>
    <t>17-Jan</t>
  </si>
  <si>
    <t>17-Jan-'17</t>
  </si>
  <si>
    <t>XS0275164084</t>
  </si>
  <si>
    <t>Put event applicable in case of Change of Control as specified in GMTN prospectus 2006</t>
  </si>
  <si>
    <t>04-Feb-'19</t>
  </si>
  <si>
    <t>XS0411850075</t>
  </si>
  <si>
    <t>XS0303070113</t>
  </si>
  <si>
    <t xml:space="preserve">Swapped into Fixed Rate of 5.12% (30/360) Put event applicable in case of Change of Control as specified in GMTN prospectus 2007.      </t>
  </si>
  <si>
    <t>01-Oct-'30</t>
  </si>
  <si>
    <t>US780641AH94</t>
  </si>
  <si>
    <t>Total Bonds Royal KPN NV</t>
  </si>
  <si>
    <t>Bond overview</t>
  </si>
  <si>
    <t>- of which cash and cash equivalents</t>
  </si>
  <si>
    <t>- of which provisions</t>
  </si>
  <si>
    <t>ABN Amro 
Citigroup
HVB
ING</t>
  </si>
  <si>
    <t>ABN Amro                                  
JPMorgan                 
RBS</t>
  </si>
  <si>
    <t xml:space="preserve">Barclays Capital            
Credit Suise
JP Morgan
Rabobank                                                                                                                                                                   </t>
  </si>
  <si>
    <t>ABN Amro 
JPMorgan                        
RBS</t>
  </si>
  <si>
    <t>BNP Paribas                  
Credit Suisse                
Rabobank</t>
  </si>
  <si>
    <t>ir@kpn.com</t>
  </si>
  <si>
    <t>The Netherlands</t>
  </si>
  <si>
    <t>in € bn</t>
  </si>
  <si>
    <t xml:space="preserve">Eurobonds </t>
  </si>
  <si>
    <t>Global bonds</t>
  </si>
  <si>
    <t>Other debt</t>
  </si>
  <si>
    <t>Consolidated debt</t>
  </si>
  <si>
    <t>Total debt</t>
  </si>
  <si>
    <r>
      <t>Market share</t>
    </r>
    <r>
      <rPr>
        <b/>
        <vertAlign val="superscript"/>
        <sz val="9"/>
        <color indexed="8"/>
        <rFont val="KPN Sans"/>
        <family val="2"/>
      </rPr>
      <t>2</t>
    </r>
  </si>
  <si>
    <r>
      <t xml:space="preserve">TV ARPU </t>
    </r>
    <r>
      <rPr>
        <sz val="9"/>
        <color indexed="8"/>
        <rFont val="KPN Sans"/>
        <family val="2"/>
      </rPr>
      <t>(blended)</t>
    </r>
  </si>
  <si>
    <t>XS0454773713</t>
  </si>
  <si>
    <t>Barclays Bank           
Credit Suisse              
Rabobank             
UniCredit</t>
  </si>
  <si>
    <t>XS0451790280</t>
  </si>
  <si>
    <t xml:space="preserve">Swapped into Fixed Rate of 5.98% (30/360) Put event applicable in case of Change of Control as specified in GMTN prospectus 2009.     </t>
  </si>
  <si>
    <t>- Serviced voice workspaces</t>
  </si>
  <si>
    <t xml:space="preserve">Fortis Bank Nederland              
ING                         
JP Morgan          
Deutsche Bank                                                                                                                                                             </t>
  </si>
  <si>
    <t xml:space="preserve">BNP Paribas            
Rabobank                         
RBS                                                                                                                                                                                                  </t>
  </si>
  <si>
    <t xml:space="preserve">Fortis Bank Nederland               
ING                         
JP Morgan          
Deutsche Bank                                                                                                                                                            </t>
  </si>
  <si>
    <r>
      <t xml:space="preserve">Citi   </t>
    </r>
    <r>
      <rPr>
        <b/>
        <sz val="8"/>
        <rFont val="KPN Sans"/>
        <family val="2"/>
      </rPr>
      <t xml:space="preserve">                     
ING                                       
RBS                                                                                                                                                                                    </t>
    </r>
  </si>
  <si>
    <t>1 Mar (C)</t>
  </si>
  <si>
    <t>1 Sept (D)</t>
  </si>
  <si>
    <t>1 Feb (B)</t>
  </si>
  <si>
    <t>1 Oct (E)</t>
  </si>
  <si>
    <r>
      <t>Capex</t>
    </r>
    <r>
      <rPr>
        <b/>
        <sz val="9"/>
        <rFont val="Arial"/>
        <family val="2"/>
      </rPr>
      <t>¹</t>
    </r>
  </si>
  <si>
    <t>iBasis</t>
  </si>
  <si>
    <t>- ZIPB-XL and other</t>
  </si>
  <si>
    <t>- Ethernet-VPN (# connections)</t>
  </si>
  <si>
    <t>- Unmanaged VPN (# connections)</t>
  </si>
  <si>
    <t>- FttH - number of homes passed</t>
  </si>
  <si>
    <t>Finance costs- net</t>
  </si>
  <si>
    <t>Share of the profit of associated and joint ventures</t>
  </si>
  <si>
    <t>Adjustments for:</t>
  </si>
  <si>
    <t>Share-based compensation</t>
  </si>
  <si>
    <t>Change in provisions (excl. deferred taxes)</t>
  </si>
  <si>
    <t>Inventories</t>
  </si>
  <si>
    <t>Prepayments and accrued income</t>
  </si>
  <si>
    <t>Trade payables</t>
  </si>
  <si>
    <t>Accruals and deferred income</t>
  </si>
  <si>
    <t>Current liabilities (excl. short term financing)</t>
  </si>
  <si>
    <t>Received dividends from associates and joint ventures</t>
  </si>
  <si>
    <t>Taxes received (paid)</t>
  </si>
  <si>
    <t>Interest paid</t>
  </si>
  <si>
    <t xml:space="preserve">Net cash flow from operating activities </t>
  </si>
  <si>
    <t>Acquisitions of subsidiaries, associates and joint ventures</t>
  </si>
  <si>
    <t>Disposal of subsidiaries, associates and joint ventures</t>
  </si>
  <si>
    <t>Investments in intangible assets (excluding software)</t>
  </si>
  <si>
    <t>Disposal of intangibles</t>
  </si>
  <si>
    <t>Investments in property, plant &amp; equipment and software</t>
  </si>
  <si>
    <t>Disposal in property, plant &amp; equipment and software</t>
  </si>
  <si>
    <t>Other changes and disposals</t>
  </si>
  <si>
    <t>Share repurchases for option plans</t>
  </si>
  <si>
    <t>Exercised options</t>
  </si>
  <si>
    <t>Proceeds from borrowings</t>
  </si>
  <si>
    <t>Repayments from borrowings and settlement of derivatives</t>
  </si>
  <si>
    <t>Other changes in interest-bearing current liabilities</t>
  </si>
  <si>
    <t>Net cash flow used in financing activities</t>
  </si>
  <si>
    <t>Net Cash at beginning of period</t>
  </si>
  <si>
    <t>Changes in cash</t>
  </si>
  <si>
    <t>Exchange rate difference</t>
  </si>
  <si>
    <t>Net Cash at end of period</t>
  </si>
  <si>
    <t>Bank overdrafts</t>
  </si>
  <si>
    <t>Cash at end of period</t>
  </si>
  <si>
    <t>Cash flow from operating activities</t>
  </si>
  <si>
    <t>Capital expenditures (PP&amp;E and software)</t>
  </si>
  <si>
    <t>Proceeds from real estate</t>
  </si>
  <si>
    <t>Mobile wholesale NL</t>
  </si>
  <si>
    <t>- Serviced IT workspaces</t>
  </si>
  <si>
    <t>SAC/SRC blended</t>
  </si>
  <si>
    <t>- Managed VPN (# connections)</t>
  </si>
  <si>
    <t>- Internet Basis (8 Mb/s down - 1 Mb/s up)</t>
  </si>
  <si>
    <t>- Internet Extra (16 Mb/s down - 2 Mb/s up)</t>
  </si>
  <si>
    <t>- Internet Premium (40 Mb/s down - 3 Mb/s up)</t>
  </si>
  <si>
    <t>Other (including eliminations)</t>
  </si>
  <si>
    <t>Other gains and losses</t>
  </si>
  <si>
    <t>Dutch Telco business</t>
  </si>
  <si>
    <t>Cost of materials</t>
  </si>
  <si>
    <t>- Postpaid</t>
  </si>
  <si>
    <t>- Prepaid</t>
  </si>
  <si>
    <t>- ARPU Postpaid</t>
  </si>
  <si>
    <t>- ARPU Prepaid</t>
  </si>
  <si>
    <t>- MoU Postpaid</t>
  </si>
  <si>
    <t>- MoU Prepaid</t>
  </si>
  <si>
    <t xml:space="preserve">- SAC/SRC Postpaid </t>
  </si>
  <si>
    <t>- SAC/SRC Prepaid</t>
  </si>
  <si>
    <t>- Gross churn Prepaid</t>
  </si>
  <si>
    <t>- Gross churn Postpaid</t>
  </si>
  <si>
    <t>- SAC/SRC Postpaid</t>
  </si>
  <si>
    <r>
      <t>SMS messages</t>
    </r>
    <r>
      <rPr>
        <sz val="9"/>
        <color indexed="8"/>
        <rFont val="KPN Sans"/>
        <family val="2"/>
      </rPr>
      <t xml:space="preserve"> (in m)</t>
    </r>
  </si>
  <si>
    <r>
      <t>Workspaces</t>
    </r>
    <r>
      <rPr>
        <sz val="9"/>
        <color indexed="8"/>
        <rFont val="KPN Sans"/>
        <family val="2"/>
      </rPr>
      <t xml:space="preserve"> (in m)</t>
    </r>
  </si>
  <si>
    <t>y-o-y</t>
  </si>
  <si>
    <t>Depreciation, Amortization and impairments</t>
  </si>
  <si>
    <t>- TV (subscribers)</t>
  </si>
  <si>
    <t>1 Apr (B)</t>
  </si>
  <si>
    <t>Newly sold from July 2010</t>
  </si>
  <si>
    <t>- Basis (8 Mb/s down - 1  Mb/s up) no additional voice bundle</t>
  </si>
  <si>
    <t>- Extra (16 Mb/s down - 2 Mb/s up) no additional voice bundle</t>
  </si>
  <si>
    <t>- Premium (40 Mb/s down and 3 Mb/s up) no additional voice bundle</t>
  </si>
  <si>
    <t>- Mobile-only</t>
  </si>
  <si>
    <t>XS0543354236</t>
  </si>
  <si>
    <t>BNP Paribas                  
Credit Suisse                
Rabobank                    Deutsche Bank</t>
  </si>
  <si>
    <r>
      <t>Depreciation</t>
    </r>
    <r>
      <rPr>
        <vertAlign val="superscript"/>
        <sz val="9"/>
        <color indexed="8"/>
        <rFont val="KPN Sans"/>
        <family val="2"/>
      </rPr>
      <t>1</t>
    </r>
  </si>
  <si>
    <r>
      <t>Amortization</t>
    </r>
    <r>
      <rPr>
        <vertAlign val="superscript"/>
        <sz val="9"/>
        <color indexed="8"/>
        <rFont val="KPN Sans"/>
        <family val="2"/>
      </rPr>
      <t>1</t>
    </r>
  </si>
  <si>
    <r>
      <t>Free cash flow</t>
    </r>
    <r>
      <rPr>
        <b/>
        <vertAlign val="superscript"/>
        <sz val="9"/>
        <rFont val="KPN Sans"/>
        <family val="2"/>
      </rPr>
      <t>1</t>
    </r>
  </si>
  <si>
    <r>
      <t>Software</t>
    </r>
    <r>
      <rPr>
        <vertAlign val="superscript"/>
        <sz val="9"/>
        <color indexed="8"/>
        <rFont val="KPN Sans"/>
        <family val="2"/>
      </rPr>
      <t>1</t>
    </r>
  </si>
  <si>
    <r>
      <t>Other non-current assets</t>
    </r>
    <r>
      <rPr>
        <vertAlign val="superscript"/>
        <sz val="9"/>
        <color indexed="8"/>
        <rFont val="KPN Sans"/>
        <family val="2"/>
      </rPr>
      <t>2</t>
    </r>
  </si>
  <si>
    <r>
      <t>Group equity</t>
    </r>
    <r>
      <rPr>
        <vertAlign val="superscript"/>
        <sz val="9"/>
        <color indexed="8"/>
        <rFont val="KPN Sans"/>
        <family val="2"/>
      </rPr>
      <t>3</t>
    </r>
  </si>
  <si>
    <r>
      <t xml:space="preserve">1 </t>
    </r>
    <r>
      <rPr>
        <sz val="9"/>
        <color indexed="8"/>
        <rFont val="KPN Sans"/>
        <family val="2"/>
      </rPr>
      <t>Including development costs software</t>
    </r>
  </si>
  <si>
    <r>
      <t xml:space="preserve">2 </t>
    </r>
    <r>
      <rPr>
        <sz val="9"/>
        <color indexed="8"/>
        <rFont val="KPN Sans"/>
        <family val="2"/>
      </rPr>
      <t>Including deferred tax assets and assets held for sale</t>
    </r>
  </si>
  <si>
    <r>
      <t xml:space="preserve">3 </t>
    </r>
    <r>
      <rPr>
        <sz val="9"/>
        <rFont val="KPN Sans"/>
        <family val="2"/>
      </rPr>
      <t>Including minority interest</t>
    </r>
  </si>
  <si>
    <r>
      <t>Of which: Depreciation</t>
    </r>
    <r>
      <rPr>
        <b/>
        <vertAlign val="superscript"/>
        <sz val="9"/>
        <rFont val="KPN Sans"/>
        <family val="2"/>
      </rPr>
      <t>1</t>
    </r>
  </si>
  <si>
    <r>
      <t>Of which: Amortization</t>
    </r>
    <r>
      <rPr>
        <b/>
        <vertAlign val="superscript"/>
        <sz val="9"/>
        <rFont val="KPN Sans"/>
        <family val="2"/>
      </rPr>
      <t>1</t>
    </r>
  </si>
  <si>
    <r>
      <t xml:space="preserve">1 </t>
    </r>
    <r>
      <rPr>
        <sz val="9"/>
        <rFont val="KPN Sans"/>
        <family val="2"/>
      </rPr>
      <t>Including Property, Plant &amp; Equipment and software</t>
    </r>
  </si>
  <si>
    <r>
      <t>Of which short-term</t>
    </r>
    <r>
      <rPr>
        <i/>
        <vertAlign val="superscript"/>
        <sz val="9"/>
        <color indexed="8"/>
        <rFont val="KPN Sans"/>
        <family val="2"/>
      </rPr>
      <t>2</t>
    </r>
  </si>
  <si>
    <r>
      <t xml:space="preserve">Customers </t>
    </r>
    <r>
      <rPr>
        <sz val="9"/>
        <color indexed="8"/>
        <rFont val="KPN Sans"/>
        <family val="2"/>
      </rPr>
      <t>(* 1,000)</t>
    </r>
  </si>
  <si>
    <r>
      <t xml:space="preserve">Net adds </t>
    </r>
    <r>
      <rPr>
        <sz val="9"/>
        <color indexed="8"/>
        <rFont val="KPN Sans"/>
        <family val="2"/>
      </rPr>
      <t>(* 1,000)</t>
    </r>
  </si>
  <si>
    <r>
      <t xml:space="preserve">Total traffic </t>
    </r>
    <r>
      <rPr>
        <sz val="9"/>
        <color indexed="8"/>
        <rFont val="KPN Sans"/>
        <family val="2"/>
      </rPr>
      <t>(originating, terminating, in m)</t>
    </r>
  </si>
  <si>
    <r>
      <t xml:space="preserve">MoU blended </t>
    </r>
    <r>
      <rPr>
        <sz val="9"/>
        <color indexed="8"/>
        <rFont val="KPN Sans"/>
        <family val="2"/>
      </rPr>
      <t>(originating, terminating)</t>
    </r>
  </si>
  <si>
    <r>
      <t>Belgium</t>
    </r>
    <r>
      <rPr>
        <b/>
        <vertAlign val="superscript"/>
        <sz val="9"/>
        <color indexed="9"/>
        <rFont val="KPN Sans"/>
        <family val="2"/>
      </rPr>
      <t>1</t>
    </r>
  </si>
  <si>
    <r>
      <t>1</t>
    </r>
    <r>
      <rPr>
        <sz val="9"/>
        <rFont val="KPN Sans"/>
        <family val="2"/>
      </rPr>
      <t xml:space="preserve"> Relating to Mobile business only</t>
    </r>
  </si>
  <si>
    <r>
      <t xml:space="preserve">Housing &amp; Hosting </t>
    </r>
    <r>
      <rPr>
        <sz val="9"/>
        <color indexed="8"/>
        <rFont val="KPN Sans"/>
        <family val="2"/>
      </rPr>
      <t>(* 1,000)</t>
    </r>
  </si>
  <si>
    <r>
      <t>- Housing services (# m</t>
    </r>
    <r>
      <rPr>
        <vertAlign val="superscript"/>
        <sz val="9"/>
        <color indexed="8"/>
        <rFont val="KPN Sans"/>
        <family val="2"/>
      </rPr>
      <t>2</t>
    </r>
    <r>
      <rPr>
        <sz val="9"/>
        <color indexed="8"/>
        <rFont val="KPN Sans"/>
        <family val="2"/>
      </rPr>
      <t>)</t>
    </r>
  </si>
  <si>
    <r>
      <t xml:space="preserve">Access services : Local Loop </t>
    </r>
    <r>
      <rPr>
        <sz val="9"/>
        <color indexed="8"/>
        <rFont val="KPN Sans"/>
        <family val="2"/>
      </rPr>
      <t>(*1,000)</t>
    </r>
  </si>
  <si>
    <r>
      <t>- MDF access lines</t>
    </r>
    <r>
      <rPr>
        <vertAlign val="superscript"/>
        <sz val="9"/>
        <color indexed="8"/>
        <rFont val="KPN Sans"/>
        <family val="2"/>
      </rPr>
      <t>1</t>
    </r>
  </si>
  <si>
    <r>
      <t>Access Lines</t>
    </r>
    <r>
      <rPr>
        <sz val="9"/>
        <color indexed="8"/>
        <rFont val="KPN Sans"/>
        <family val="2"/>
      </rPr>
      <t xml:space="preserve"> (*1,000)</t>
    </r>
  </si>
  <si>
    <r>
      <t xml:space="preserve">Business DSL </t>
    </r>
    <r>
      <rPr>
        <sz val="9"/>
        <color indexed="8"/>
        <rFont val="KPN Sans"/>
        <family val="2"/>
      </rPr>
      <t>(*1,000)</t>
    </r>
  </si>
  <si>
    <r>
      <t xml:space="preserve">Traditional voice MoU </t>
    </r>
    <r>
      <rPr>
        <sz val="9"/>
        <color indexed="8"/>
        <rFont val="KPN Sans"/>
        <family val="2"/>
      </rPr>
      <t>(originating)</t>
    </r>
  </si>
  <si>
    <r>
      <t>Applications online</t>
    </r>
    <r>
      <rPr>
        <sz val="9"/>
        <color indexed="8"/>
        <rFont val="KPN Sans"/>
        <family val="2"/>
      </rPr>
      <t xml:space="preserve"> (*1,000)</t>
    </r>
  </si>
  <si>
    <r>
      <t>Capex</t>
    </r>
    <r>
      <rPr>
        <b/>
        <sz val="9"/>
        <rFont val="Arial"/>
        <family val="2"/>
      </rPr>
      <t>¹ / Revenues</t>
    </r>
  </si>
  <si>
    <t>(A) + (C) + (D)</t>
  </si>
  <si>
    <t>1 Oct (D)</t>
  </si>
  <si>
    <r>
      <t>- Prepaid</t>
    </r>
    <r>
      <rPr>
        <vertAlign val="superscript"/>
        <sz val="9"/>
        <color indexed="8"/>
        <rFont val="KPN Sans"/>
        <family val="2"/>
      </rPr>
      <t>3</t>
    </r>
  </si>
  <si>
    <t>Cash classified as held for sale</t>
  </si>
  <si>
    <t>Q1 '11</t>
  </si>
  <si>
    <t>KPN Group</t>
  </si>
  <si>
    <t xml:space="preserve">- KPN domestic </t>
  </si>
  <si>
    <t>- KPN abroad</t>
  </si>
  <si>
    <t>MTA impact: Revenues</t>
  </si>
  <si>
    <t>Intercompany</t>
  </si>
  <si>
    <t>MTA impact: EBITDA</t>
  </si>
  <si>
    <t>Roaming impact: Revenues</t>
  </si>
  <si>
    <t>Roaming impact: EBITDA</t>
  </si>
  <si>
    <t>~19%</t>
  </si>
  <si>
    <t>n.m.</t>
  </si>
  <si>
    <r>
      <t>- Shared unbundled lines</t>
    </r>
    <r>
      <rPr>
        <vertAlign val="superscript"/>
        <sz val="9"/>
        <color indexed="8"/>
        <rFont val="KPN Sans"/>
        <family val="2"/>
      </rPr>
      <t>3</t>
    </r>
  </si>
  <si>
    <r>
      <t>- Fully unbundled lines</t>
    </r>
    <r>
      <rPr>
        <vertAlign val="superscript"/>
        <sz val="9"/>
        <color indexed="8"/>
        <rFont val="KPN Sans"/>
        <family val="2"/>
      </rPr>
      <t>4</t>
    </r>
  </si>
  <si>
    <t>Q2 '11</t>
  </si>
  <si>
    <t>FTE, MTA and Roaming impact</t>
  </si>
  <si>
    <t>Result</t>
  </si>
  <si>
    <t>Regulation</t>
  </si>
  <si>
    <t>Δ y-on-y</t>
  </si>
  <si>
    <t>Reported</t>
  </si>
  <si>
    <t>M&amp;A</t>
  </si>
  <si>
    <t>Restructuring</t>
  </si>
  <si>
    <t>Underlying</t>
  </si>
  <si>
    <t>Other gains/losses, eliminations</t>
  </si>
  <si>
    <t>MDF consumer</t>
  </si>
  <si>
    <t>WBA consumer</t>
  </si>
  <si>
    <t>- of which WBA copper</t>
  </si>
  <si>
    <t>- of which WBA fiber</t>
  </si>
  <si>
    <t>MDF business</t>
  </si>
  <si>
    <t>WBA business</t>
  </si>
  <si>
    <t>Data network services</t>
  </si>
  <si>
    <t>incidentals</t>
  </si>
  <si>
    <t>MDF/WBA Business lines</t>
  </si>
  <si>
    <t>MDF/WBA Consumer lines</t>
  </si>
  <si>
    <t>Growth analysis</t>
  </si>
  <si>
    <t>Growth analysis - EBITDA</t>
  </si>
  <si>
    <r>
      <t>Access Lines</t>
    </r>
    <r>
      <rPr>
        <b/>
        <vertAlign val="superscript"/>
        <sz val="9"/>
        <color indexed="8"/>
        <rFont val="KPN Sans"/>
        <family val="2"/>
      </rPr>
      <t>2</t>
    </r>
    <r>
      <rPr>
        <sz val="9"/>
        <color indexed="8"/>
        <rFont val="KPN Sans"/>
        <family val="2"/>
      </rPr>
      <t xml:space="preserve"> (*1,000)</t>
    </r>
  </si>
  <si>
    <r>
      <t>- PSTN</t>
    </r>
    <r>
      <rPr>
        <vertAlign val="superscript"/>
        <sz val="9"/>
        <color indexed="8"/>
        <rFont val="KPN Sans"/>
        <family val="2"/>
      </rPr>
      <t>3</t>
    </r>
  </si>
  <si>
    <r>
      <t>- ISDN</t>
    </r>
    <r>
      <rPr>
        <vertAlign val="superscript"/>
        <sz val="9"/>
        <color indexed="8"/>
        <rFont val="KPN Sans"/>
        <family val="2"/>
      </rPr>
      <t>4</t>
    </r>
  </si>
  <si>
    <r>
      <t>- Traffic</t>
    </r>
    <r>
      <rPr>
        <vertAlign val="superscript"/>
        <sz val="9"/>
        <color indexed="8"/>
        <rFont val="KPN Sans"/>
        <family val="2"/>
      </rPr>
      <t>6</t>
    </r>
  </si>
  <si>
    <r>
      <t>Rest of World (including eliminations)</t>
    </r>
    <r>
      <rPr>
        <vertAlign val="superscript"/>
        <sz val="9"/>
        <color indexed="8"/>
        <rFont val="KPN Sans"/>
        <family val="2"/>
      </rPr>
      <t>1</t>
    </r>
  </si>
  <si>
    <r>
      <t>Customers</t>
    </r>
    <r>
      <rPr>
        <b/>
        <vertAlign val="superscript"/>
        <sz val="9"/>
        <color indexed="8"/>
        <rFont val="KPN Sans"/>
        <family val="2"/>
      </rPr>
      <t>2</t>
    </r>
    <r>
      <rPr>
        <b/>
        <sz val="9"/>
        <color indexed="8"/>
        <rFont val="KPN Sans"/>
        <family val="2"/>
      </rPr>
      <t xml:space="preserve"> </t>
    </r>
    <r>
      <rPr>
        <sz val="9"/>
        <color indexed="8"/>
        <rFont val="KPN Sans"/>
        <family val="2"/>
      </rPr>
      <t>(* 1,000)</t>
    </r>
  </si>
  <si>
    <t>Growth analysis - Revenues and other income</t>
  </si>
  <si>
    <t>- Traditional voice</t>
  </si>
  <si>
    <r>
      <t>Number of triple play packages</t>
    </r>
    <r>
      <rPr>
        <b/>
        <vertAlign val="superscript"/>
        <sz val="9"/>
        <color indexed="8"/>
        <rFont val="KPN Sans"/>
        <family val="2"/>
      </rPr>
      <t>2</t>
    </r>
    <r>
      <rPr>
        <b/>
        <sz val="9"/>
        <color indexed="8"/>
        <rFont val="KPN Sans"/>
        <family val="2"/>
      </rPr>
      <t xml:space="preserve"> </t>
    </r>
    <r>
      <rPr>
        <sz val="9"/>
        <color indexed="8"/>
        <rFont val="KPN Sans"/>
        <family val="2"/>
      </rPr>
      <t>(*1,000)</t>
    </r>
  </si>
  <si>
    <r>
      <t>- VoIP (package broadband, voice)</t>
    </r>
    <r>
      <rPr>
        <vertAlign val="superscript"/>
        <sz val="9"/>
        <color indexed="8"/>
        <rFont val="KPN Sans"/>
        <family val="2"/>
      </rPr>
      <t>2</t>
    </r>
  </si>
  <si>
    <r>
      <t>- VoIP (subscribers)</t>
    </r>
    <r>
      <rPr>
        <vertAlign val="superscript"/>
        <sz val="9"/>
        <color indexed="8"/>
        <rFont val="KPN Sans"/>
        <family val="2"/>
      </rPr>
      <t>2</t>
    </r>
  </si>
  <si>
    <r>
      <t>Broadband ISP customers</t>
    </r>
    <r>
      <rPr>
        <b/>
        <vertAlign val="superscript"/>
        <sz val="9"/>
        <color indexed="8"/>
        <rFont val="KPN Sans"/>
        <family val="2"/>
      </rPr>
      <t>2</t>
    </r>
    <r>
      <rPr>
        <sz val="9"/>
        <color indexed="8"/>
        <rFont val="KPN Sans"/>
        <family val="2"/>
      </rPr>
      <t xml:space="preserve"> (*1,000)</t>
    </r>
  </si>
  <si>
    <r>
      <t>TV subscribers</t>
    </r>
    <r>
      <rPr>
        <b/>
        <vertAlign val="superscript"/>
        <sz val="9"/>
        <color indexed="8"/>
        <rFont val="KPN Sans"/>
        <family val="2"/>
      </rPr>
      <t>2</t>
    </r>
    <r>
      <rPr>
        <b/>
        <sz val="9"/>
        <color indexed="8"/>
        <rFont val="KPN Sans"/>
        <family val="2"/>
      </rPr>
      <t xml:space="preserve"> </t>
    </r>
    <r>
      <rPr>
        <sz val="9"/>
        <color indexed="8"/>
        <rFont val="KPN Sans"/>
        <family val="2"/>
      </rPr>
      <t>(*1,000)</t>
    </r>
  </si>
  <si>
    <t>External wholesale</t>
  </si>
  <si>
    <r>
      <t>1</t>
    </r>
    <r>
      <rPr>
        <sz val="9"/>
        <rFont val="KPN Sans"/>
        <family val="2"/>
      </rPr>
      <t xml:space="preserve"> Excluding Yes Telecom per Q2 '11</t>
    </r>
  </si>
  <si>
    <t>Principal (m)</t>
  </si>
  <si>
    <t>Nominal amount outstanding (m)</t>
  </si>
  <si>
    <t xml:space="preserve">ABN Amro                                       
Bank of America 
JPMorgan             
UniCredit                                                                                                                                                               </t>
  </si>
  <si>
    <t>ABN Amro                   
Bank of America                  
JPMorgan                     
UniCredit</t>
  </si>
  <si>
    <t>1 May (C)</t>
  </si>
  <si>
    <r>
      <t>Current liabilities</t>
    </r>
    <r>
      <rPr>
        <vertAlign val="superscript"/>
        <sz val="9"/>
        <color indexed="8"/>
        <rFont val="KPN Sans"/>
        <family val="2"/>
      </rPr>
      <t>2, 4</t>
    </r>
  </si>
  <si>
    <t>of which: External revenues</t>
  </si>
  <si>
    <t>Total external revenues</t>
  </si>
  <si>
    <t>Total operating profit</t>
  </si>
  <si>
    <t xml:space="preserve">Total operating profit margin </t>
  </si>
  <si>
    <t>FTE own personnel</t>
  </si>
  <si>
    <t>Growth analysis - EBITDA margin</t>
  </si>
  <si>
    <r>
      <t>- VoIP</t>
    </r>
    <r>
      <rPr>
        <vertAlign val="superscript"/>
        <sz val="9"/>
        <color indexed="8"/>
        <rFont val="KPN Sans"/>
        <family val="2"/>
      </rPr>
      <t>2</t>
    </r>
  </si>
  <si>
    <r>
      <t>Underlying</t>
    </r>
    <r>
      <rPr>
        <b/>
        <vertAlign val="superscript"/>
        <sz val="8"/>
        <rFont val="Arial"/>
        <family val="2"/>
      </rPr>
      <t>1</t>
    </r>
  </si>
  <si>
    <r>
      <t>2011</t>
    </r>
    <r>
      <rPr>
        <b/>
        <sz val="1"/>
        <rFont val="Arial"/>
        <family val="2"/>
      </rPr>
      <t xml:space="preserve"> </t>
    </r>
    <r>
      <rPr>
        <b/>
        <vertAlign val="superscript"/>
        <sz val="8"/>
        <rFont val="Arial"/>
        <family val="2"/>
      </rPr>
      <t>2</t>
    </r>
  </si>
  <si>
    <r>
      <t>1</t>
    </r>
    <r>
      <rPr>
        <sz val="9"/>
        <rFont val="KPN Sans"/>
        <family val="2"/>
      </rPr>
      <t xml:space="preserve"> Management estimates, service revenues market share retro-actively adjusted due to better insights</t>
    </r>
  </si>
  <si>
    <r>
      <t>- Prepaid</t>
    </r>
    <r>
      <rPr>
        <vertAlign val="superscript"/>
        <sz val="9"/>
        <color indexed="8"/>
        <rFont val="KPN Sans"/>
        <family val="2"/>
      </rPr>
      <t>2</t>
    </r>
  </si>
  <si>
    <t>- Service revenues</t>
  </si>
  <si>
    <r>
      <t>2</t>
    </r>
    <r>
      <rPr>
        <sz val="9"/>
        <rFont val="KPN Sans"/>
        <family val="2"/>
      </rPr>
      <t xml:space="preserve"> Management estimates, service revenues market share retro-actively adjusted due to better insights</t>
    </r>
  </si>
  <si>
    <t>Other loans at Royal KPN</t>
  </si>
  <si>
    <t>Wireline tariffs</t>
  </si>
  <si>
    <t>RGU per customer</t>
  </si>
  <si>
    <r>
      <t>AMPU</t>
    </r>
    <r>
      <rPr>
        <b/>
        <sz val="9"/>
        <color indexed="8"/>
        <rFont val="KPN Sans"/>
        <family val="2"/>
      </rPr>
      <t xml:space="preserve"> </t>
    </r>
    <r>
      <rPr>
        <sz val="9"/>
        <color indexed="8"/>
        <rFont val="KPN Sans"/>
        <family val="2"/>
      </rPr>
      <t>(originating, terminating)</t>
    </r>
  </si>
  <si>
    <r>
      <t xml:space="preserve">AMPU blended </t>
    </r>
    <r>
      <rPr>
        <sz val="9"/>
        <color indexed="8"/>
        <rFont val="KPN Sans"/>
        <family val="2"/>
      </rPr>
      <t>(originating, terminating)</t>
    </r>
  </si>
  <si>
    <t>- AMPU Postpaid</t>
  </si>
  <si>
    <t>- AMPU Prepaid</t>
  </si>
  <si>
    <t>Restructuring costs</t>
  </si>
  <si>
    <t>Q3 '11</t>
  </si>
  <si>
    <t>1 Jul (D)</t>
  </si>
  <si>
    <t>22 May (F)</t>
  </si>
  <si>
    <t>(F)</t>
  </si>
  <si>
    <t>Put event applicable in case of Change of Control as specified in GMTN prospectus 2010
Swapped into Fixed rate of 2.74% until 2013</t>
  </si>
  <si>
    <t>XS0677389347</t>
  </si>
  <si>
    <t>ABN Amro
Bank of America / Merrill Lynch
RBS</t>
  </si>
  <si>
    <t>Put event applicable in case of Change of Control as specified in GMTN prospectus 2009
Swapped into Fixed rate of 4.35% until 2013</t>
  </si>
  <si>
    <t>Corporate Market (Getronics)</t>
  </si>
  <si>
    <t>- Corporate Market (Getronics) domestic</t>
  </si>
  <si>
    <t>- Corporate Market (Getronics) abroad</t>
  </si>
  <si>
    <t>KPN The Netherlands: Corporate Market (Getronics)</t>
  </si>
  <si>
    <r>
      <t>3</t>
    </r>
    <r>
      <rPr>
        <sz val="9"/>
        <rFont val="KPN Sans"/>
        <family val="2"/>
      </rPr>
      <t xml:space="preserve"> Prepaid net adds in Q2 '11 include a clean-up of ~220k customers</t>
    </r>
  </si>
  <si>
    <t>Employee benefits</t>
  </si>
  <si>
    <t>Profit attributable to non-controlling interest</t>
  </si>
  <si>
    <t>Profit attributable to equity holders</t>
  </si>
  <si>
    <r>
      <t>- Voice - Traditional &amp; VoIP (traffic)</t>
    </r>
    <r>
      <rPr>
        <vertAlign val="superscript"/>
        <sz val="9"/>
        <color indexed="8"/>
        <rFont val="KPN Sans"/>
        <family val="2"/>
      </rPr>
      <t>3</t>
    </r>
  </si>
  <si>
    <r>
      <t>- Traditional voice (traffic)</t>
    </r>
    <r>
      <rPr>
        <vertAlign val="superscript"/>
        <sz val="9"/>
        <color indexed="8"/>
        <rFont val="KPN Sans"/>
        <family val="2"/>
      </rPr>
      <t>4</t>
    </r>
  </si>
  <si>
    <r>
      <t>- Broadband - KPN ISP Retail (subscribers)</t>
    </r>
    <r>
      <rPr>
        <vertAlign val="superscript"/>
        <sz val="9"/>
        <color indexed="8"/>
        <rFont val="KPN Sans"/>
        <family val="2"/>
      </rPr>
      <t>2</t>
    </r>
  </si>
  <si>
    <r>
      <t xml:space="preserve">- Broadband </t>
    </r>
    <r>
      <rPr>
        <vertAlign val="superscript"/>
        <sz val="9"/>
        <color indexed="8"/>
        <rFont val="KPN Sans"/>
        <family val="2"/>
      </rPr>
      <t>2</t>
    </r>
  </si>
  <si>
    <r>
      <t>Market share service revenues total KPN NL</t>
    </r>
    <r>
      <rPr>
        <b/>
        <vertAlign val="superscript"/>
        <sz val="9"/>
        <color indexed="8"/>
        <rFont val="KPN Sans"/>
        <family val="2"/>
      </rPr>
      <t>1</t>
    </r>
  </si>
  <si>
    <t>- Subscribers</t>
  </si>
  <si>
    <r>
      <t>1</t>
    </r>
    <r>
      <rPr>
        <sz val="9"/>
        <rFont val="KPN Sans"/>
        <family val="2"/>
      </rPr>
      <t xml:space="preserve"> Free cash flow defined as cash flow from operating activities, plus proceeds from real estate, minus Capex and excluding E-Plus tax recapture</t>
    </r>
  </si>
  <si>
    <r>
      <t xml:space="preserve">1 </t>
    </r>
    <r>
      <rPr>
        <sz val="9"/>
        <rFont val="KPN Sans"/>
        <family val="2"/>
      </rPr>
      <t>The definition of underlying is explained in the safe harbor section of the factsheets</t>
    </r>
  </si>
  <si>
    <r>
      <t xml:space="preserve">2 </t>
    </r>
    <r>
      <rPr>
        <sz val="9"/>
        <rFont val="KPN Sans"/>
        <family val="2"/>
      </rPr>
      <t>To calculate y-on-y regulatory impact for 2011, the 2010 revenues are adjusted using the 2010 volumes and 2011 tariffs</t>
    </r>
  </si>
  <si>
    <t>29-May</t>
  </si>
  <si>
    <t>04-Feb</t>
  </si>
  <si>
    <t>30-Sep</t>
  </si>
  <si>
    <t>17-Sep</t>
  </si>
  <si>
    <t>13-Nov-'06</t>
  </si>
  <si>
    <t>29-May-'07</t>
  </si>
  <si>
    <t>30-Sep-'24</t>
  </si>
  <si>
    <t>29-May-'19</t>
  </si>
  <si>
    <t>29-May-'14</t>
  </si>
  <si>
    <t xml:space="preserve">RBS        
BNP Paribas             
Bank of America / Merril Lynch           </t>
  </si>
  <si>
    <r>
      <t>Total depreciation</t>
    </r>
    <r>
      <rPr>
        <b/>
        <i/>
        <sz val="9"/>
        <rFont val="KPN Sans"/>
        <family val="2"/>
      </rPr>
      <t xml:space="preserve"> </t>
    </r>
    <r>
      <rPr>
        <sz val="9"/>
        <rFont val="KPN Sans"/>
        <family val="2"/>
      </rPr>
      <t>(incl. impairments)</t>
    </r>
  </si>
  <si>
    <r>
      <t xml:space="preserve">Total amortization </t>
    </r>
    <r>
      <rPr>
        <sz val="9"/>
        <rFont val="KPN Sans"/>
        <family val="2"/>
      </rPr>
      <t>(incl. impairments)</t>
    </r>
  </si>
  <si>
    <r>
      <t xml:space="preserve">Total EBITDA </t>
    </r>
    <r>
      <rPr>
        <sz val="9"/>
        <rFont val="KPN Sans"/>
        <family val="2"/>
      </rPr>
      <t>(reported)</t>
    </r>
  </si>
  <si>
    <r>
      <t>Total EBITDA</t>
    </r>
    <r>
      <rPr>
        <sz val="9"/>
        <rFont val="KPN Sans"/>
        <family val="2"/>
      </rPr>
      <t xml:space="preserve"> (excluding restructuring)</t>
    </r>
  </si>
  <si>
    <r>
      <t>Total EBITDA margin</t>
    </r>
    <r>
      <rPr>
        <sz val="9"/>
        <rFont val="KPN Sans"/>
        <family val="2"/>
      </rPr>
      <t xml:space="preserve"> (reported)</t>
    </r>
  </si>
  <si>
    <r>
      <t xml:space="preserve">Total EBITDA margin </t>
    </r>
    <r>
      <rPr>
        <sz val="9"/>
        <rFont val="KPN Sans"/>
        <family val="2"/>
      </rPr>
      <t>(excluding restructuring)</t>
    </r>
  </si>
  <si>
    <r>
      <t xml:space="preserve">WLR </t>
    </r>
    <r>
      <rPr>
        <sz val="9"/>
        <color indexed="8"/>
        <rFont val="KPN Sans"/>
        <family val="2"/>
      </rPr>
      <t>(Consumer &amp; Business)</t>
    </r>
  </si>
  <si>
    <r>
      <t xml:space="preserve">National traffic </t>
    </r>
    <r>
      <rPr>
        <sz val="9"/>
        <color indexed="8"/>
        <rFont val="KPN Sans"/>
        <family val="2"/>
      </rPr>
      <t>(in bn)</t>
    </r>
  </si>
  <si>
    <t>- of which MDF/WBA business shared lines</t>
  </si>
  <si>
    <r>
      <t>- of which line sharing</t>
    </r>
    <r>
      <rPr>
        <i/>
        <vertAlign val="superscript"/>
        <sz val="9"/>
        <color indexed="8"/>
        <rFont val="KPN Sans"/>
        <family val="2"/>
      </rPr>
      <t>2</t>
    </r>
  </si>
  <si>
    <t>- of which MDF/WBA consumer shared lines</t>
  </si>
  <si>
    <r>
      <t xml:space="preserve">iBasis </t>
    </r>
    <r>
      <rPr>
        <sz val="9"/>
        <rFont val="KPN Sans"/>
        <family val="2"/>
      </rPr>
      <t>(international wholesale)</t>
    </r>
  </si>
  <si>
    <r>
      <t xml:space="preserve">Earnings per share </t>
    </r>
    <r>
      <rPr>
        <sz val="9"/>
        <rFont val="KPN Sans"/>
        <family val="2"/>
      </rPr>
      <t>(non-diluted)</t>
    </r>
    <r>
      <rPr>
        <vertAlign val="superscript"/>
        <sz val="9"/>
        <rFont val="KPN Sans"/>
        <family val="2"/>
      </rPr>
      <t>2</t>
    </r>
  </si>
  <si>
    <r>
      <t>Net debt/EBITDA</t>
    </r>
    <r>
      <rPr>
        <vertAlign val="superscript"/>
        <sz val="9"/>
        <color indexed="8"/>
        <rFont val="KPN Sans"/>
        <family val="2"/>
      </rPr>
      <t>2</t>
    </r>
  </si>
  <si>
    <r>
      <t xml:space="preserve">Corporate Market </t>
    </r>
    <r>
      <rPr>
        <sz val="9"/>
        <color indexed="8"/>
        <rFont val="KPN Sans"/>
        <family val="2"/>
      </rPr>
      <t>(Getronics)</t>
    </r>
  </si>
  <si>
    <t>- of which: Mobile Wholesale NL</t>
  </si>
  <si>
    <r>
      <t xml:space="preserve">Service revenues </t>
    </r>
    <r>
      <rPr>
        <sz val="9"/>
        <color indexed="8"/>
        <rFont val="KPN Sans"/>
        <family val="2"/>
      </rPr>
      <t>(in m)</t>
    </r>
  </si>
  <si>
    <r>
      <t>2</t>
    </r>
    <r>
      <rPr>
        <sz val="9"/>
        <rFont val="KPN Sans"/>
        <family val="2"/>
      </rPr>
      <t xml:space="preserve"> Germany and Belgium</t>
    </r>
  </si>
  <si>
    <t>Results and KPIs for the period ending 31 December 2011</t>
  </si>
  <si>
    <t>Q4 '11</t>
  </si>
  <si>
    <t>FY</t>
  </si>
  <si>
    <t>FY%</t>
  </si>
  <si>
    <r>
      <t>1</t>
    </r>
    <r>
      <rPr>
        <sz val="9"/>
        <rFont val="KPN Sans"/>
        <family val="2"/>
      </rPr>
      <t xml:space="preserve"> </t>
    </r>
    <r>
      <rPr>
        <sz val="9"/>
        <rFont val="Arial"/>
        <family val="2"/>
      </rPr>
      <t>Based on management estimate</t>
    </r>
  </si>
  <si>
    <r>
      <t>2</t>
    </r>
    <r>
      <rPr>
        <sz val="9"/>
        <rFont val="KPN Sans"/>
        <family val="2"/>
      </rPr>
      <t xml:space="preserve"> </t>
    </r>
    <r>
      <rPr>
        <sz val="9"/>
        <rFont val="Arial"/>
        <family val="2"/>
      </rPr>
      <t>Including fiber</t>
    </r>
  </si>
  <si>
    <t>Put event applicable in case of Change of Control as specified in GMTN prospectus 2010
Swapped into Fixed rate of 3.30% until 2013</t>
  </si>
  <si>
    <t>Swapped into Fixed Rate of 8.56% (30/360) After exchange offer Issued as USN7637QAC70 (Reg S Global Note) &amp; US780641AC08 (144A Global Note)</t>
  </si>
  <si>
    <t>Carrying value of Bonds</t>
  </si>
  <si>
    <t>18-Nov</t>
  </si>
  <si>
    <t>XS0707430947</t>
  </si>
  <si>
    <t xml:space="preserve">Swapped into Fixed Rate of 5.02% (30/360) Put event applicable in case of Change of Control as specified in GMTN prospectus 2010.     </t>
  </si>
  <si>
    <t xml:space="preserve">Barclays        
Credit Suisse             
J.P. Morgan           </t>
  </si>
  <si>
    <t xml:space="preserve">                                                                                                      </t>
  </si>
  <si>
    <t xml:space="preserve">                   </t>
  </si>
  <si>
    <r>
      <t xml:space="preserve">1 </t>
    </r>
    <r>
      <rPr>
        <sz val="9"/>
        <rFont val="KPN Sans"/>
        <family val="2"/>
      </rPr>
      <t>Total KPN (Consumer, Business and other Dutch activities) service revenues market share, management estimate</t>
    </r>
  </si>
  <si>
    <r>
      <t>2</t>
    </r>
    <r>
      <rPr>
        <sz val="9"/>
        <rFont val="KPN Sans"/>
        <family val="2"/>
      </rPr>
      <t xml:space="preserve"> Atlantic Telecom included since Q2 '11 (60k)</t>
    </r>
  </si>
  <si>
    <r>
      <t xml:space="preserve">3 </t>
    </r>
    <r>
      <rPr>
        <sz val="9"/>
        <rFont val="KPN Sans"/>
        <family val="2"/>
      </rPr>
      <t>Atlantic Telecom included since Q2 '11 (21k)</t>
    </r>
  </si>
  <si>
    <r>
      <t xml:space="preserve">4 </t>
    </r>
    <r>
      <rPr>
        <sz val="9"/>
        <rFont val="KPN Sans"/>
        <family val="2"/>
      </rPr>
      <t>Atlantic Telecom included since Q2 '11 (39k)</t>
    </r>
  </si>
  <si>
    <r>
      <t xml:space="preserve">1 </t>
    </r>
    <r>
      <rPr>
        <sz val="9"/>
        <rFont val="KPN Sans"/>
        <family val="2"/>
      </rPr>
      <t xml:space="preserve">Including Bitstream </t>
    </r>
  </si>
  <si>
    <r>
      <t xml:space="preserve">2 </t>
    </r>
    <r>
      <rPr>
        <sz val="9"/>
        <rFont val="KPN Sans"/>
        <family val="2"/>
      </rPr>
      <t>Includes KPN ADSL connections, line sharing other telcos and KPN Bitstream</t>
    </r>
  </si>
  <si>
    <r>
      <t xml:space="preserve">3 </t>
    </r>
    <r>
      <rPr>
        <sz val="9"/>
        <rFont val="KPN Sans"/>
        <family val="2"/>
      </rPr>
      <t>Line sharing -/- KPN ISP customers + KPN VoIP + KPN ADSL Only</t>
    </r>
  </si>
  <si>
    <r>
      <t xml:space="preserve">4 </t>
    </r>
    <r>
      <rPr>
        <sz val="9"/>
        <rFont val="KPN Sans"/>
        <family val="2"/>
      </rPr>
      <t>MDF access -/- line sharing -/- KPN VoIP -/- KPN ADSL Only</t>
    </r>
  </si>
  <si>
    <t>&gt; 19%</t>
  </si>
  <si>
    <r>
      <t>2</t>
    </r>
    <r>
      <rPr>
        <sz val="9"/>
        <rFont val="KPN Sans"/>
        <family val="2"/>
      </rPr>
      <t xml:space="preserve"> Current liabilities include approximately € 0.08bn of non-netted cash balances per Q4 ’11 </t>
    </r>
  </si>
  <si>
    <t>17-Sep-'09</t>
  </si>
  <si>
    <t>17-Sep-'29</t>
  </si>
  <si>
    <t>18-Nov-'26</t>
  </si>
  <si>
    <t>4-Oct-'21</t>
  </si>
  <si>
    <t>21-Sep-'20</t>
  </si>
  <si>
    <t>18-Nov-'11</t>
  </si>
  <si>
    <t>30-Sep-'09</t>
  </si>
  <si>
    <t>15-Sep-'11</t>
  </si>
  <si>
    <t>Debt summary</t>
  </si>
  <si>
    <r>
      <t xml:space="preserve">2 </t>
    </r>
    <r>
      <rPr>
        <sz val="9"/>
        <rFont val="KPN Sans"/>
        <family val="2"/>
      </rPr>
      <t>Defined as profit after taxes per ordinary share / ADS on a non-diluted basis (in €)</t>
    </r>
  </si>
  <si>
    <r>
      <t xml:space="preserve">2 </t>
    </r>
    <r>
      <rPr>
        <sz val="9"/>
        <rFont val="KPN Sans"/>
        <family val="2"/>
      </rPr>
      <t>Based on 12 month rolling EBITDA excluding book gains/losses, release of pension provisions and restructuring costs, when over € 20m</t>
    </r>
  </si>
  <si>
    <r>
      <t xml:space="preserve">1 </t>
    </r>
    <r>
      <rPr>
        <sz val="9"/>
        <rFont val="KPN Sans"/>
        <family val="2"/>
      </rPr>
      <t>As of Q4 2011 net debt is based on the nominal repayment obligation in Euro at maturity. Prior periods have been recalculated, the reported net debt to EBITDA ratios were not impacted</t>
    </r>
  </si>
  <si>
    <r>
      <t>Bonds</t>
    </r>
    <r>
      <rPr>
        <b/>
        <vertAlign val="superscript"/>
        <sz val="9"/>
        <color indexed="8"/>
        <rFont val="KPN Sans"/>
        <family val="2"/>
      </rPr>
      <t>1</t>
    </r>
    <r>
      <rPr>
        <b/>
        <sz val="9"/>
        <color indexed="8"/>
        <rFont val="KPN Sans"/>
        <family val="2"/>
      </rPr>
      <t xml:space="preserve"> </t>
    </r>
  </si>
  <si>
    <r>
      <t>Net debt</t>
    </r>
    <r>
      <rPr>
        <b/>
        <vertAlign val="superscript"/>
        <sz val="9"/>
        <rFont val="KPN Sans"/>
        <family val="2"/>
      </rPr>
      <t>1</t>
    </r>
  </si>
  <si>
    <t>&gt;100%</t>
  </si>
  <si>
    <t>of which: Revenues</t>
  </si>
  <si>
    <r>
      <t>3</t>
    </r>
    <r>
      <rPr>
        <sz val="9"/>
        <rFont val="KPN Sans"/>
        <family val="2"/>
      </rPr>
      <t xml:space="preserve"> </t>
    </r>
    <r>
      <rPr>
        <sz val="9"/>
        <rFont val="Arial"/>
        <family val="2"/>
      </rPr>
      <t>Market share defined as share in total consumer voice (including VoIP), based on management estimates</t>
    </r>
  </si>
  <si>
    <r>
      <t>4</t>
    </r>
    <r>
      <rPr>
        <sz val="9"/>
        <rFont val="KPN Sans"/>
        <family val="2"/>
      </rPr>
      <t xml:space="preserve"> </t>
    </r>
    <r>
      <rPr>
        <sz val="9"/>
        <rFont val="Arial"/>
        <family val="2"/>
      </rPr>
      <t xml:space="preserve">Market share defined as share in traditional consumer voice (excluding VoIP), based on management estimates </t>
    </r>
  </si>
  <si>
    <r>
      <t>5</t>
    </r>
    <r>
      <rPr>
        <sz val="9"/>
        <rFont val="KPN Sans"/>
        <family val="2"/>
      </rPr>
      <t xml:space="preserve"> </t>
    </r>
    <r>
      <rPr>
        <sz val="9"/>
        <rFont val="Arial"/>
        <family val="2"/>
      </rPr>
      <t xml:space="preserve">Quarterly delta in PSTN / ISDN access lines + delta Consumer VoIP, ADSL Only and delta Consumer Fiber </t>
    </r>
  </si>
  <si>
    <r>
      <t xml:space="preserve">2 </t>
    </r>
    <r>
      <rPr>
        <sz val="9"/>
        <rFont val="KPN Sans"/>
        <family val="2"/>
      </rPr>
      <t>To calculate y-on-y regulatory impact for 2011, the 2010 EBITDA is adjusted using the 2010 volumes and 2011 tariffs</t>
    </r>
  </si>
  <si>
    <t>(H)+(C)</t>
  </si>
  <si>
    <t>1 Oct (G)</t>
  </si>
  <si>
    <t>1 Jun (H)</t>
  </si>
  <si>
    <t>(A)+(B)+(C)+(D)+(G)</t>
  </si>
  <si>
    <t>Total revenues</t>
  </si>
  <si>
    <r>
      <t>Operating expenses</t>
    </r>
    <r>
      <rPr>
        <b/>
        <vertAlign val="superscript"/>
        <sz val="9"/>
        <rFont val="KPN Sans"/>
        <family val="2"/>
      </rPr>
      <t>1</t>
    </r>
  </si>
  <si>
    <r>
      <rPr>
        <vertAlign val="superscript"/>
        <sz val="9"/>
        <rFont val="KPN Sans"/>
        <family val="2"/>
      </rPr>
      <t>1</t>
    </r>
    <r>
      <rPr>
        <sz val="9"/>
        <rFont val="KPN Sans"/>
        <family val="2"/>
      </rPr>
      <t xml:space="preserve"> Including impairments, Q4 2011 impairment of € 298m at Corporate Market
</t>
    </r>
  </si>
  <si>
    <r>
      <t xml:space="preserve">1 </t>
    </r>
    <r>
      <rPr>
        <sz val="9"/>
        <rFont val="KPN Sans"/>
        <family val="2"/>
      </rPr>
      <t>Market shares defined as share in traditional voice (including VoIP and internet dial-up), based on management estimates</t>
    </r>
  </si>
  <si>
    <r>
      <t xml:space="preserve">1  </t>
    </r>
    <r>
      <rPr>
        <sz val="9"/>
        <rFont val="KPN Sans"/>
        <family val="2"/>
      </rPr>
      <t>Migration of 45k customers Yes Telecom to Business Segment in Q2 '11</t>
    </r>
  </si>
  <si>
    <r>
      <t>Customers</t>
    </r>
    <r>
      <rPr>
        <sz val="9"/>
        <color indexed="8"/>
        <rFont val="KPN Sans"/>
        <family val="2"/>
      </rPr>
      <t xml:space="preserve"> (* 1,000)</t>
    </r>
    <r>
      <rPr>
        <vertAlign val="superscript"/>
        <sz val="9"/>
        <color indexed="8"/>
        <rFont val="KPN Sans"/>
        <family val="2"/>
      </rPr>
      <t>1,2</t>
    </r>
  </si>
  <si>
    <r>
      <t>% data users</t>
    </r>
    <r>
      <rPr>
        <vertAlign val="superscript"/>
        <sz val="9"/>
        <color indexed="8"/>
        <rFont val="KPN Sans"/>
        <family val="2"/>
      </rPr>
      <t>2</t>
    </r>
  </si>
  <si>
    <r>
      <t xml:space="preserve">Service revenues </t>
    </r>
    <r>
      <rPr>
        <sz val="9"/>
        <color indexed="8"/>
        <rFont val="KPN Sans"/>
        <family val="2"/>
      </rPr>
      <t>(in m)</t>
    </r>
    <r>
      <rPr>
        <vertAlign val="superscript"/>
        <sz val="9"/>
        <color indexed="8"/>
        <rFont val="KPN Sans"/>
        <family val="2"/>
      </rPr>
      <t>2</t>
    </r>
  </si>
  <si>
    <r>
      <t>ARPU</t>
    </r>
    <r>
      <rPr>
        <b/>
        <vertAlign val="superscript"/>
        <sz val="9"/>
        <color indexed="8"/>
        <rFont val="KPN Sans"/>
        <family val="2"/>
      </rPr>
      <t>2</t>
    </r>
  </si>
  <si>
    <r>
      <t>Traditional Network: leased lines</t>
    </r>
    <r>
      <rPr>
        <sz val="9"/>
        <color indexed="8"/>
        <rFont val="KPN Sans"/>
        <family val="2"/>
      </rPr>
      <t xml:space="preserve"> (*1,000)</t>
    </r>
  </si>
  <si>
    <r>
      <t>E-VPN</t>
    </r>
    <r>
      <rPr>
        <sz val="9"/>
        <color indexed="8"/>
        <rFont val="KPN Sans"/>
        <family val="2"/>
      </rPr>
      <t xml:space="preserve"> (*1,000)</t>
    </r>
  </si>
  <si>
    <r>
      <t>IP-VPN</t>
    </r>
    <r>
      <rPr>
        <sz val="9"/>
        <color indexed="8"/>
        <rFont val="KPN Sans"/>
        <family val="2"/>
      </rPr>
      <t xml:space="preserve"> (*1,000) </t>
    </r>
  </si>
  <si>
    <r>
      <t>Net line loss</t>
    </r>
    <r>
      <rPr>
        <b/>
        <vertAlign val="superscript"/>
        <sz val="9"/>
        <color indexed="8"/>
        <rFont val="KPN Sans"/>
        <family val="2"/>
      </rPr>
      <t>5</t>
    </r>
    <r>
      <rPr>
        <b/>
        <sz val="9"/>
        <color indexed="8"/>
        <rFont val="KPN Sans"/>
        <family val="2"/>
      </rPr>
      <t xml:space="preserve"> </t>
    </r>
    <r>
      <rPr>
        <sz val="9"/>
        <color indexed="8"/>
        <rFont val="KPN Sans"/>
        <family val="2"/>
      </rPr>
      <t>(*1,000)</t>
    </r>
  </si>
  <si>
    <r>
      <t>Market penetration</t>
    </r>
    <r>
      <rPr>
        <b/>
        <vertAlign val="superscript"/>
        <sz val="9"/>
        <color indexed="8"/>
        <rFont val="KPN Sans"/>
        <family val="2"/>
      </rPr>
      <t>1</t>
    </r>
  </si>
  <si>
    <r>
      <t>2</t>
    </r>
    <r>
      <rPr>
        <sz val="9"/>
        <rFont val="KPN Sans"/>
        <family val="2"/>
      </rPr>
      <t xml:space="preserve"> Q2 and Q3 2011 data ARPU included one-off items; normalized ARPU shows stable increasing trend of % of ARPU that is non-voice</t>
    </r>
  </si>
  <si>
    <r>
      <t>Cash and cash equivalents</t>
    </r>
    <r>
      <rPr>
        <vertAlign val="superscript"/>
        <sz val="9"/>
        <color indexed="8"/>
        <rFont val="KPN Sans"/>
        <family val="2"/>
      </rPr>
      <t>3</t>
    </r>
  </si>
  <si>
    <r>
      <t>Fair value financial instruments</t>
    </r>
    <r>
      <rPr>
        <b/>
        <vertAlign val="superscript"/>
        <sz val="9"/>
        <color indexed="8"/>
        <rFont val="KPN Sans"/>
        <family val="2"/>
      </rPr>
      <t>4</t>
    </r>
  </si>
  <si>
    <r>
      <t>4</t>
    </r>
    <r>
      <rPr>
        <sz val="9"/>
        <rFont val="KPN Sans"/>
        <family val="2"/>
      </rPr>
      <t xml:space="preserve"> Excluding option agreements related to Reggefiber € 0.2bn </t>
    </r>
  </si>
  <si>
    <r>
      <t>3</t>
    </r>
    <r>
      <rPr>
        <sz val="9"/>
        <rFont val="KPN Sans"/>
        <family val="2"/>
      </rPr>
      <t xml:space="preserve"> Including assets held for sale </t>
    </r>
  </si>
  <si>
    <t>Consumer Mobile</t>
  </si>
  <si>
    <t>Consumer Residential</t>
  </si>
  <si>
    <t>KPN The Netherlands: Consumer Residential KPIs</t>
  </si>
  <si>
    <t>KPN The Netherlands: Consumer Mobile KPIs</t>
  </si>
  <si>
    <t>KPN The Netherlands: Corporate Market (Getronics) KPIs</t>
  </si>
  <si>
    <t>KPN The Netherlands: Consumer Mobile</t>
  </si>
  <si>
    <t>KPN The Netherlands: Consumer Residential</t>
  </si>
  <si>
    <t>TV</t>
  </si>
  <si>
    <t>&gt;200%</t>
  </si>
  <si>
    <t>(In millions of euro unless indicated otherwise)</t>
  </si>
  <si>
    <r>
      <t>1</t>
    </r>
    <r>
      <rPr>
        <sz val="9"/>
        <rFont val="KPN Sans"/>
        <family val="2"/>
      </rPr>
      <t xml:space="preserve"> Including impairments, Q4 2011 impairment of € 298m at Corporate Market
</t>
    </r>
  </si>
  <si>
    <r>
      <t xml:space="preserve">4 </t>
    </r>
    <r>
      <rPr>
        <sz val="9"/>
        <color indexed="8"/>
        <rFont val="KPN Sans"/>
        <family val="2"/>
      </rPr>
      <t xml:space="preserve">Current liabilities include approximately </t>
    </r>
    <r>
      <rPr>
        <sz val="9"/>
        <rFont val="KPN Sans"/>
        <family val="2"/>
      </rPr>
      <t>€ 0.08bn</t>
    </r>
    <r>
      <rPr>
        <sz val="9"/>
        <color indexed="8"/>
        <rFont val="KPN Sans"/>
        <family val="2"/>
      </rPr>
      <t xml:space="preserve"> of non-netted cash balances per Q4 '11</t>
    </r>
  </si>
  <si>
    <t>NetCo</t>
  </si>
  <si>
    <t>KPN The Netherlands: NetCo</t>
  </si>
  <si>
    <t xml:space="preserve">Facts and figures Q4 2011 - Restated </t>
  </si>
  <si>
    <t>KPN The Netherlands: NetCo KPIs</t>
  </si>
  <si>
    <t>iBasis KPIs</t>
  </si>
  <si>
    <t>Mobile International: Germany, Belgium and Rest of World KPIs</t>
  </si>
  <si>
    <r>
      <t>5</t>
    </r>
    <r>
      <rPr>
        <sz val="9"/>
        <rFont val="KPN Sans"/>
        <family val="2"/>
      </rPr>
      <t xml:space="preserve"> ARPU including reduction offers</t>
    </r>
  </si>
  <si>
    <r>
      <t>- Access</t>
    </r>
    <r>
      <rPr>
        <vertAlign val="superscript"/>
        <sz val="9"/>
        <color indexed="8"/>
        <rFont val="KPN Sans"/>
        <family val="2"/>
      </rPr>
      <t xml:space="preserve"> 5</t>
    </r>
  </si>
  <si>
    <r>
      <t>Non-voice as % of ARPU</t>
    </r>
    <r>
      <rPr>
        <vertAlign val="superscript"/>
        <sz val="9"/>
        <color indexed="8"/>
        <rFont val="KPN Sans"/>
        <family val="2"/>
      </rPr>
      <t>2</t>
    </r>
  </si>
  <si>
    <t>&gt;45%</t>
  </si>
  <si>
    <t>&gt;80%</t>
  </si>
  <si>
    <t>FttH (activated) (*1,000)</t>
  </si>
  <si>
    <r>
      <t>Service revenues</t>
    </r>
    <r>
      <rPr>
        <vertAlign val="superscript"/>
        <sz val="9"/>
        <color indexed="8"/>
        <rFont val="KPN Sans"/>
        <family val="2"/>
      </rPr>
      <t>2</t>
    </r>
    <r>
      <rPr>
        <b/>
        <sz val="9"/>
        <color indexed="8"/>
        <rFont val="KPN Sans"/>
        <family val="2"/>
      </rPr>
      <t xml:space="preserve"> </t>
    </r>
    <r>
      <rPr>
        <sz val="9"/>
        <color indexed="8"/>
        <rFont val="KPN Sans"/>
        <family val="2"/>
      </rPr>
      <t>(in m)</t>
    </r>
  </si>
  <si>
    <r>
      <t>ARPU</t>
    </r>
    <r>
      <rPr>
        <vertAlign val="superscript"/>
        <sz val="9"/>
        <color indexed="8"/>
        <rFont val="KPN Sans"/>
        <family val="2"/>
      </rPr>
      <t>2</t>
    </r>
    <r>
      <rPr>
        <b/>
        <sz val="9"/>
        <color indexed="8"/>
        <rFont val="KPN Sans"/>
        <family val="2"/>
      </rPr>
      <t xml:space="preserve"> </t>
    </r>
  </si>
  <si>
    <r>
      <t>AMPU</t>
    </r>
    <r>
      <rPr>
        <b/>
        <vertAlign val="superscript"/>
        <sz val="9"/>
        <color indexed="8"/>
        <rFont val="KPN Sans"/>
        <family val="2"/>
      </rPr>
      <t>2</t>
    </r>
    <r>
      <rPr>
        <b/>
        <sz val="9"/>
        <color indexed="8"/>
        <rFont val="KPN Sans"/>
        <family val="2"/>
      </rPr>
      <t xml:space="preserve"> </t>
    </r>
    <r>
      <rPr>
        <sz val="9"/>
        <color indexed="8"/>
        <rFont val="KPN Sans"/>
        <family val="2"/>
      </rPr>
      <t>(originating, terminating)</t>
    </r>
  </si>
  <si>
    <r>
      <t>SMS</t>
    </r>
    <r>
      <rPr>
        <b/>
        <vertAlign val="superscript"/>
        <sz val="9"/>
        <color indexed="8"/>
        <rFont val="KPN Sans"/>
        <family val="2"/>
      </rPr>
      <t>2</t>
    </r>
    <r>
      <rPr>
        <b/>
        <sz val="9"/>
        <color indexed="8"/>
        <rFont val="KPN Sans"/>
        <family val="2"/>
      </rPr>
      <t xml:space="preserve"> </t>
    </r>
    <r>
      <rPr>
        <sz val="9"/>
        <color indexed="8"/>
        <rFont val="KPN Sans"/>
        <family val="2"/>
      </rPr>
      <t>(originating, per subscriber)</t>
    </r>
  </si>
  <si>
    <r>
      <t>SAC/SRC</t>
    </r>
    <r>
      <rPr>
        <b/>
        <vertAlign val="superscript"/>
        <sz val="9"/>
        <color indexed="8"/>
        <rFont val="KPN Sans"/>
        <family val="2"/>
      </rPr>
      <t>2</t>
    </r>
  </si>
  <si>
    <r>
      <t>2</t>
    </r>
    <r>
      <rPr>
        <sz val="9"/>
        <rFont val="KPN Sans"/>
        <family val="2"/>
      </rPr>
      <t xml:space="preserve"> As of Q1 2011 Simyo migrated from Mobile wholesale NL to Consumer Mobile </t>
    </r>
  </si>
  <si>
    <r>
      <t>1</t>
    </r>
    <r>
      <rPr>
        <sz val="9"/>
        <rFont val="KPN Sans"/>
        <family val="2"/>
      </rPr>
      <t xml:space="preserve"> As of Q1 2011 Simyo migrated from Mobile wholesale NL to Consumer Mobile </t>
    </r>
  </si>
  <si>
    <r>
      <t>Customers</t>
    </r>
    <r>
      <rPr>
        <b/>
        <vertAlign val="superscript"/>
        <sz val="9"/>
        <color indexed="8"/>
        <rFont val="KPN Sans"/>
        <family val="2"/>
      </rPr>
      <t>1</t>
    </r>
    <r>
      <rPr>
        <sz val="9"/>
        <rFont val="KPN Sans"/>
        <family val="2"/>
      </rPr>
      <t xml:space="preserve"> (* 1,000)</t>
    </r>
  </si>
  <si>
    <r>
      <t>Service revenues</t>
    </r>
    <r>
      <rPr>
        <b/>
        <vertAlign val="superscript"/>
        <sz val="9"/>
        <color indexed="8"/>
        <rFont val="KPN Sans"/>
        <family val="2"/>
      </rPr>
      <t>1</t>
    </r>
    <r>
      <rPr>
        <b/>
        <sz val="9"/>
        <color indexed="8"/>
        <rFont val="KPN Sans"/>
        <family val="2"/>
      </rPr>
      <t xml:space="preserve"> </t>
    </r>
    <r>
      <rPr>
        <sz val="9"/>
        <color indexed="8"/>
        <rFont val="KPN Sans"/>
        <family val="2"/>
      </rPr>
      <t>(in m)</t>
    </r>
  </si>
  <si>
    <r>
      <t>Net adds</t>
    </r>
    <r>
      <rPr>
        <b/>
        <vertAlign val="superscript"/>
        <sz val="9"/>
        <color indexed="8"/>
        <rFont val="KPN Sans"/>
        <family val="2"/>
      </rPr>
      <t>2</t>
    </r>
    <r>
      <rPr>
        <b/>
        <sz val="9"/>
        <color indexed="8"/>
        <rFont val="KPN Sans"/>
        <family val="2"/>
      </rPr>
      <t xml:space="preserve"> </t>
    </r>
    <r>
      <rPr>
        <sz val="9"/>
        <color indexed="8"/>
        <rFont val="KPN Sans"/>
        <family val="2"/>
      </rPr>
      <t>(* 1,000)</t>
    </r>
  </si>
  <si>
    <t>KPN The Netherlands: Business KPIs</t>
  </si>
  <si>
    <t xml:space="preserve">Cash flow, Capex and Debt </t>
  </si>
  <si>
    <t>Dutch wireline tariffs</t>
  </si>
  <si>
    <t>Income statement, Cash flow and Balance sheet</t>
  </si>
  <si>
    <r>
      <t xml:space="preserve">Unbundling </t>
    </r>
    <r>
      <rPr>
        <sz val="9"/>
        <color indexed="8"/>
        <rFont val="KPN Sans"/>
        <family val="2"/>
      </rPr>
      <t>(estimates, 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</si>
</sst>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3" formatCode="_(* #,##0.00_);_(* \(#,##0.00\);_(* &quot;-&quot;??_);_(@_)"/>
    <numFmt numFmtId="164" formatCode="0.0%"/>
    <numFmt numFmtId="165" formatCode="[$-809]dd\ mmmm\ yyyy;@"/>
    <numFmt numFmtId="166" formatCode="_-* #,##0_-;_-* #,##0\-;_-* &quot;-&quot;??_-;_-@_-"/>
    <numFmt numFmtId="167" formatCode="[$€-2]\ #,##0"/>
    <numFmt numFmtId="168" formatCode="[$€-2]\ #,##0.00"/>
    <numFmt numFmtId="169" formatCode="#,##0.0"/>
    <numFmt numFmtId="170" formatCode="0.0"/>
    <numFmt numFmtId="171" formatCode="&quot;€&quot;\ #,##0_-"/>
    <numFmt numFmtId="172" formatCode="[$€-2]\ #,##0.00_);[Red]\([$€-2]\ #,##0.00\)"/>
    <numFmt numFmtId="173" formatCode="[$€-2]\ #,##0.0000_);[Red]\([$€-2]\ #,##0.0000\)"/>
    <numFmt numFmtId="174" formatCode="[$€-2]\ #,##0.000_);[Red]\([$€-2]\ #,##0.000\)"/>
    <numFmt numFmtId="175" formatCode="0.000%"/>
    <numFmt numFmtId="176" formatCode="#,##0_-;[Red]\(#,##0\)"/>
    <numFmt numFmtId="177" formatCode="#,##0.00_-;[Red]\(#,##0.00\)"/>
    <numFmt numFmtId="178" formatCode="&quot;€&quot;\ #,##0_-;[Red]\(&quot;€&quot;\ #,##0\)"/>
    <numFmt numFmtId="179" formatCode="_(* #,##0.0_);_(* \(#,##0.0\);_(* &quot;-&quot;??_);_(@_)"/>
    <numFmt numFmtId="180" formatCode="#,##0_-;[Red]\(#,##0\);\-"/>
    <numFmt numFmtId="181" formatCode="#,##0.0_-;[Red]\(#,##0.0\);\-"/>
    <numFmt numFmtId="182" formatCode="#,##0.00_-;[Red]\(#,##0.00\);\-"/>
    <numFmt numFmtId="183" formatCode="#,##0.000_-;[Red]\(#,##0.000\);\-"/>
    <numFmt numFmtId="184" formatCode="#,##0.0000_-;[Red]#,##0.0000\-"/>
    <numFmt numFmtId="185" formatCode="_(* #,##0.0_);_(* \(#,##0.0\);_(* &quot;-&quot;?_);_(@_)"/>
    <numFmt numFmtId="186" formatCode="_(* #,##0.0_);_(* \(#,##0.0\);_(* &quot;-&quot;_);_(@_)"/>
    <numFmt numFmtId="187" formatCode="_(* #,##0_);_(* \(#,##0\);_(* &quot;-&quot;?_);_(@_)"/>
    <numFmt numFmtId="188" formatCode="#,##0.0_-;[Red]\(#,##0.0\)"/>
    <numFmt numFmtId="189" formatCode="#,##0.00_-;[Red]#,##0.00\-"/>
    <numFmt numFmtId="190" formatCode="_(* #,##0_);_(* \(#,##0\);_(* &quot;-&quot;??_);_(@_)"/>
    <numFmt numFmtId="191" formatCode="[$-409]d/mmm/yy;@"/>
    <numFmt numFmtId="192" formatCode="[$-409]d/mmm;@"/>
    <numFmt numFmtId="193" formatCode="&quot;€&quot;\ #,##0;[Red]&quot;€&quot;\ #,##0"/>
  </numFmts>
  <fonts count="68">
    <font>
      <sz val="10"/>
      <name val="Arial"/>
    </font>
    <font>
      <sz val="10"/>
      <name val="Arial"/>
      <family val="2"/>
    </font>
    <font>
      <sz val="10"/>
      <name val="KPN Sans"/>
      <family val="2"/>
    </font>
    <font>
      <sz val="8"/>
      <name val="KPN Sans"/>
      <family val="2"/>
    </font>
    <font>
      <b/>
      <sz val="12"/>
      <name val="KPN Sans"/>
      <family val="2"/>
    </font>
    <font>
      <b/>
      <sz val="12"/>
      <color indexed="8"/>
      <name val="KPN Sans"/>
      <family val="2"/>
    </font>
    <font>
      <sz val="10"/>
      <name val="KPN Arial"/>
    </font>
    <font>
      <b/>
      <sz val="10"/>
      <name val="KPN Sans"/>
      <family val="2"/>
    </font>
    <font>
      <b/>
      <sz val="10"/>
      <color indexed="8"/>
      <name val="KPN Sans"/>
      <family val="2"/>
    </font>
    <font>
      <sz val="10"/>
      <color indexed="8"/>
      <name val="KPN Sans"/>
      <family val="2"/>
    </font>
    <font>
      <sz val="8"/>
      <color indexed="8"/>
      <name val="KPN Sans"/>
      <family val="2"/>
    </font>
    <font>
      <b/>
      <sz val="8"/>
      <name val="KPN Sans"/>
      <family val="2"/>
    </font>
    <font>
      <b/>
      <sz val="8"/>
      <color indexed="8"/>
      <name val="KPN Sans"/>
      <family val="2"/>
    </font>
    <font>
      <sz val="8"/>
      <name val="Arial"/>
      <family val="2"/>
    </font>
    <font>
      <b/>
      <sz val="18"/>
      <name val="KPN Sans"/>
      <family val="2"/>
    </font>
    <font>
      <sz val="9"/>
      <name val="KPN Sans"/>
      <family val="2"/>
    </font>
    <font>
      <u/>
      <sz val="10"/>
      <color indexed="12"/>
      <name val="KPN Arial"/>
    </font>
    <font>
      <b/>
      <sz val="9"/>
      <color indexed="8"/>
      <name val="KPN Sans"/>
      <family val="2"/>
    </font>
    <font>
      <b/>
      <vertAlign val="superscript"/>
      <sz val="9"/>
      <color indexed="8"/>
      <name val="KPN Sans"/>
      <family val="2"/>
    </font>
    <font>
      <sz val="9"/>
      <color indexed="8"/>
      <name val="KPN Sans"/>
      <family val="2"/>
    </font>
    <font>
      <b/>
      <sz val="9"/>
      <name val="KPN Sans"/>
      <family val="2"/>
    </font>
    <font>
      <vertAlign val="superscript"/>
      <sz val="8"/>
      <name val="KPN Sans"/>
      <family val="2"/>
    </font>
    <font>
      <vertAlign val="superscript"/>
      <sz val="9"/>
      <color indexed="8"/>
      <name val="KPN Sans"/>
      <family val="2"/>
    </font>
    <font>
      <b/>
      <i/>
      <sz val="9"/>
      <color indexed="8"/>
      <name val="KPN Sans"/>
      <family val="2"/>
    </font>
    <font>
      <sz val="10"/>
      <name val="Arial"/>
      <family val="2"/>
    </font>
    <font>
      <b/>
      <sz val="10"/>
      <color indexed="9"/>
      <name val="KPN Sans"/>
      <family val="2"/>
    </font>
    <font>
      <sz val="10"/>
      <name val="Helv"/>
    </font>
    <font>
      <b/>
      <i/>
      <sz val="8"/>
      <name val="KPN Sans"/>
      <family val="2"/>
    </font>
    <font>
      <b/>
      <u/>
      <sz val="8"/>
      <name val="KPN Sans"/>
      <family val="2"/>
    </font>
    <font>
      <u/>
      <sz val="10"/>
      <color indexed="12"/>
      <name val="KPN Sans"/>
      <family val="2"/>
    </font>
    <font>
      <b/>
      <sz val="9"/>
      <name val="Arial"/>
      <family val="2"/>
    </font>
    <font>
      <sz val="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KPN Sans"/>
      <family val="2"/>
    </font>
    <font>
      <b/>
      <sz val="9"/>
      <color indexed="10"/>
      <name val="KPN Sans"/>
      <family val="2"/>
    </font>
    <font>
      <b/>
      <vertAlign val="superscript"/>
      <sz val="9"/>
      <name val="KPN Sans"/>
      <family val="2"/>
    </font>
    <font>
      <vertAlign val="superscript"/>
      <sz val="9"/>
      <name val="KPN Sans"/>
      <family val="2"/>
    </font>
    <font>
      <i/>
      <sz val="9"/>
      <name val="KPN Sans"/>
      <family val="2"/>
    </font>
    <font>
      <i/>
      <sz val="9"/>
      <color indexed="8"/>
      <name val="KPN Sans"/>
      <family val="2"/>
    </font>
    <font>
      <b/>
      <sz val="9"/>
      <color indexed="13"/>
      <name val="KPN Sans"/>
      <family val="2"/>
    </font>
    <font>
      <b/>
      <sz val="9"/>
      <color indexed="12"/>
      <name val="KPN Sans"/>
      <family val="2"/>
    </font>
    <font>
      <sz val="9"/>
      <name val="Arial"/>
      <family val="2"/>
    </font>
    <font>
      <b/>
      <i/>
      <sz val="9"/>
      <name val="KPN Sans"/>
      <family val="2"/>
    </font>
    <font>
      <b/>
      <vertAlign val="superscript"/>
      <sz val="9"/>
      <color indexed="9"/>
      <name val="KPN Sans"/>
      <family val="2"/>
    </font>
    <font>
      <i/>
      <vertAlign val="superscript"/>
      <sz val="9"/>
      <color indexed="8"/>
      <name val="KPN Sans"/>
      <family val="2"/>
    </font>
    <font>
      <b/>
      <sz val="8"/>
      <name val="Arial"/>
      <family val="2"/>
    </font>
    <font>
      <b/>
      <vertAlign val="superscript"/>
      <sz val="8"/>
      <name val="Arial"/>
      <family val="2"/>
    </font>
    <font>
      <b/>
      <sz val="1"/>
      <name val="Arial"/>
      <family val="2"/>
    </font>
    <font>
      <vertAlign val="superscript"/>
      <sz val="9"/>
      <name val="Arial"/>
      <family val="2"/>
    </font>
    <font>
      <b/>
      <sz val="9"/>
      <color indexed="8"/>
      <name val="Kalinga"/>
      <family val="2"/>
    </font>
    <font>
      <b/>
      <sz val="9"/>
      <name val="Kalinga"/>
      <family val="2"/>
    </font>
    <font>
      <sz val="9"/>
      <name val="Kalinga"/>
      <family val="2"/>
    </font>
    <font>
      <sz val="9"/>
      <color indexed="13"/>
      <name val="KPN Sans"/>
      <family val="2"/>
    </font>
    <font>
      <i/>
      <sz val="8"/>
      <name val="KPN Sans"/>
      <family val="2"/>
    </font>
  </fonts>
  <fills count="26">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22"/>
        <bgColor indexed="24"/>
      </patternFill>
    </fill>
    <fill>
      <patternFill patternType="solid">
        <fgColor indexed="41"/>
        <bgColor indexed="24"/>
      </patternFill>
    </fill>
    <fill>
      <patternFill patternType="solid">
        <fgColor indexed="9"/>
        <bgColor indexed="24"/>
      </patternFill>
    </fill>
    <fill>
      <patternFill patternType="solid">
        <fgColor indexed="10"/>
        <bgColor indexed="64"/>
      </patternFill>
    </fill>
    <fill>
      <patternFill patternType="solid">
        <fgColor indexed="41"/>
        <bgColor indexed="64"/>
      </patternFill>
    </fill>
    <fill>
      <patternFill patternType="solid">
        <fgColor indexed="48"/>
        <bgColor indexed="24"/>
      </patternFill>
    </fill>
    <fill>
      <patternFill patternType="solid">
        <fgColor indexed="13"/>
        <bgColor indexed="64"/>
      </patternFill>
    </fill>
    <fill>
      <patternFill patternType="solid">
        <fgColor indexed="42"/>
        <bgColor indexed="24"/>
      </patternFill>
    </fill>
    <fill>
      <patternFill patternType="solid">
        <fgColor indexed="42"/>
        <bgColor indexed="64"/>
      </patternFill>
    </fill>
    <fill>
      <patternFill patternType="solid">
        <fgColor rgb="FFCCFFCC"/>
        <bgColor indexed="24"/>
      </patternFill>
    </fill>
    <fill>
      <patternFill patternType="solid">
        <fgColor theme="0"/>
        <bgColor indexed="24"/>
      </patternFill>
    </fill>
    <fill>
      <patternFill patternType="solid">
        <fgColor theme="0"/>
        <bgColor indexed="64"/>
      </patternFill>
    </fill>
    <fill>
      <patternFill patternType="solid">
        <fgColor theme="0" tint="-0.249977111117893"/>
        <bgColor indexed="24"/>
      </patternFill>
    </fill>
    <fill>
      <patternFill patternType="solid">
        <fgColor theme="0" tint="-0.249977111117893"/>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3"/>
      </bottom>
      <diagonal/>
    </border>
    <border>
      <left style="thin">
        <color indexed="10"/>
      </left>
      <right style="thin">
        <color indexed="10"/>
      </right>
      <top style="thin">
        <color indexed="10"/>
      </top>
      <bottom style="thin">
        <color indexed="10"/>
      </bottom>
      <diagonal/>
    </border>
    <border>
      <left/>
      <right style="thin">
        <color indexed="23"/>
      </right>
      <top style="thin">
        <color indexed="23"/>
      </top>
      <bottom style="thin">
        <color indexed="9"/>
      </bottom>
      <diagonal/>
    </border>
    <border>
      <left/>
      <right/>
      <top style="thin">
        <color indexed="23"/>
      </top>
      <bottom style="thin">
        <color indexed="9"/>
      </bottom>
      <diagonal/>
    </border>
    <border>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style="thin">
        <color indexed="22"/>
      </right>
      <top/>
      <bottom/>
      <diagonal/>
    </border>
    <border>
      <left style="thin">
        <color indexed="22"/>
      </left>
      <right/>
      <top style="thin">
        <color indexed="23"/>
      </top>
      <bottom style="thin">
        <color indexed="9"/>
      </bottom>
      <diagonal/>
    </border>
    <border>
      <left/>
      <right style="thin">
        <color indexed="23"/>
      </right>
      <top/>
      <bottom/>
      <diagonal/>
    </border>
    <border>
      <left style="thin">
        <color indexed="10"/>
      </left>
      <right style="thin">
        <color indexed="10"/>
      </right>
      <top/>
      <bottom style="thin">
        <color indexed="10"/>
      </bottom>
      <diagonal/>
    </border>
    <border>
      <left/>
      <right style="thin">
        <color indexed="10"/>
      </right>
      <top/>
      <bottom/>
      <diagonal/>
    </border>
    <border>
      <left/>
      <right/>
      <top style="thin">
        <color indexed="10"/>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style="thin">
        <color indexed="10"/>
      </left>
      <right/>
      <top style="thin">
        <color indexed="10"/>
      </top>
      <bottom style="thin">
        <color indexed="10"/>
      </bottom>
      <diagonal/>
    </border>
    <border>
      <left/>
      <right style="thin">
        <color indexed="10"/>
      </right>
      <top/>
      <bottom style="thin">
        <color indexed="10"/>
      </bottom>
      <diagonal/>
    </border>
    <border>
      <left/>
      <right/>
      <top style="thin">
        <color indexed="23"/>
      </top>
      <bottom/>
      <diagonal/>
    </border>
    <border>
      <left style="thin">
        <color indexed="23"/>
      </left>
      <right/>
      <top/>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right style="thin">
        <color indexed="9"/>
      </right>
      <top style="thin">
        <color indexed="23"/>
      </top>
      <bottom style="thin">
        <color indexed="23"/>
      </bottom>
      <diagonal/>
    </border>
    <border>
      <left style="thin">
        <color indexed="10"/>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23"/>
      </right>
      <top style="thin">
        <color indexed="23"/>
      </top>
      <bottom/>
      <diagonal/>
    </border>
  </borders>
  <cellStyleXfs count="35">
    <xf numFmtId="0" fontId="0" fillId="0" borderId="0" applyNumberFormat="0" applyFont="0" applyFill="0" applyBorder="0" applyAlignment="0" applyProtection="0"/>
    <xf numFmtId="0" fontId="31" fillId="0" borderId="0"/>
    <xf numFmtId="0" fontId="31" fillId="0" borderId="0"/>
    <xf numFmtId="0" fontId="33" fillId="5" borderId="1" applyNumberFormat="0" applyAlignment="0" applyProtection="0"/>
    <xf numFmtId="43" fontId="1" fillId="0" borderId="0" applyFont="0" applyFill="0" applyBorder="0" applyAlignment="0" applyProtection="0"/>
    <xf numFmtId="43" fontId="24" fillId="0" borderId="0" applyFont="0" applyFill="0" applyBorder="0" applyAlignment="0" applyProtection="0"/>
    <xf numFmtId="0" fontId="34" fillId="6" borderId="2" applyNumberFormat="0" applyAlignment="0" applyProtection="0"/>
    <xf numFmtId="0" fontId="41" fillId="0" borderId="3" applyNumberFormat="0" applyFill="0" applyAlignment="0" applyProtection="0"/>
    <xf numFmtId="0" fontId="36" fillId="3" borderId="0" applyNumberFormat="0" applyBorder="0" applyAlignment="0" applyProtection="0"/>
    <xf numFmtId="0" fontId="16" fillId="0" borderId="0" applyNumberFormat="0" applyFill="0" applyBorder="0" applyAlignment="0" applyProtection="0">
      <alignment vertical="top"/>
      <protection locked="0"/>
    </xf>
    <xf numFmtId="0" fontId="40" fillId="4" borderId="1" applyNumberFormat="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2" fillId="7" borderId="0" applyNumberFormat="0" applyBorder="0" applyAlignment="0" applyProtection="0"/>
    <xf numFmtId="0" fontId="24" fillId="0" borderId="0" applyNumberFormat="0" applyFont="0" applyFill="0" applyBorder="0" applyAlignment="0" applyProtection="0"/>
    <xf numFmtId="0" fontId="6" fillId="0" borderId="0"/>
    <xf numFmtId="0" fontId="1" fillId="0" borderId="0"/>
    <xf numFmtId="0" fontId="1" fillId="0" borderId="0"/>
    <xf numFmtId="0" fontId="1" fillId="0" borderId="0"/>
    <xf numFmtId="0" fontId="6" fillId="0" borderId="0"/>
    <xf numFmtId="0" fontId="6" fillId="0" borderId="0"/>
    <xf numFmtId="0" fontId="1" fillId="8" borderId="7" applyNumberFormat="0" applyFont="0" applyAlignment="0" applyProtection="0"/>
    <xf numFmtId="0" fontId="32" fillId="2" borderId="0" applyNumberFormat="0" applyBorder="0" applyAlignment="0" applyProtection="0"/>
    <xf numFmtId="9" fontId="1" fillId="0" borderId="0" applyFont="0" applyFill="0" applyBorder="0" applyAlignment="0" applyProtection="0"/>
    <xf numFmtId="0" fontId="26" fillId="0" borderId="0" applyFill="0"/>
    <xf numFmtId="0" fontId="6" fillId="0" borderId="0"/>
    <xf numFmtId="0" fontId="1" fillId="0" borderId="0"/>
    <xf numFmtId="0" fontId="6" fillId="0" borderId="0"/>
    <xf numFmtId="0" fontId="44" fillId="0" borderId="0" applyNumberFormat="0" applyFill="0" applyBorder="0" applyAlignment="0" applyProtection="0"/>
    <xf numFmtId="0" fontId="45" fillId="0" borderId="9" applyNumberFormat="0" applyFill="0" applyAlignment="0" applyProtection="0"/>
    <xf numFmtId="0" fontId="43" fillId="5" borderId="8" applyNumberFormat="0" applyAlignment="0" applyProtection="0"/>
    <xf numFmtId="0" fontId="35" fillId="0" borderId="0" applyNumberFormat="0" applyFill="0" applyBorder="0" applyAlignment="0" applyProtection="0"/>
    <xf numFmtId="0" fontId="46" fillId="0" borderId="0" applyNumberFormat="0" applyFill="0" applyBorder="0" applyAlignment="0" applyProtection="0"/>
  </cellStyleXfs>
  <cellXfs count="1011">
    <xf numFmtId="0" fontId="0" fillId="0" borderId="0" xfId="0"/>
    <xf numFmtId="38" fontId="3" fillId="9" borderId="0" xfId="0" applyNumberFormat="1" applyFont="1" applyFill="1" applyBorder="1" applyProtection="1"/>
    <xf numFmtId="38" fontId="2" fillId="10" borderId="0" xfId="0" applyNumberFormat="1" applyFont="1" applyFill="1" applyProtection="1"/>
    <xf numFmtId="0" fontId="2" fillId="11" borderId="0" xfId="0" applyFont="1" applyFill="1" applyProtection="1"/>
    <xf numFmtId="38" fontId="2" fillId="11" borderId="0" xfId="0" applyNumberFormat="1" applyFont="1" applyFill="1" applyProtection="1"/>
    <xf numFmtId="38" fontId="3" fillId="11" borderId="0" xfId="0" applyNumberFormat="1" applyFont="1" applyFill="1" applyProtection="1"/>
    <xf numFmtId="164" fontId="3" fillId="11" borderId="0" xfId="0" applyNumberFormat="1" applyFont="1" applyFill="1" applyProtection="1"/>
    <xf numFmtId="9" fontId="3" fillId="11" borderId="0" xfId="0" applyNumberFormat="1" applyFont="1" applyFill="1" applyProtection="1"/>
    <xf numFmtId="0" fontId="4" fillId="11" borderId="0" xfId="0" applyFont="1" applyFill="1" applyProtection="1"/>
    <xf numFmtId="165" fontId="2" fillId="10" borderId="0" xfId="0" quotePrefix="1" applyNumberFormat="1" applyFont="1" applyFill="1" applyProtection="1"/>
    <xf numFmtId="38" fontId="7" fillId="10" borderId="0" xfId="0" applyNumberFormat="1" applyFont="1" applyFill="1" applyProtection="1"/>
    <xf numFmtId="38" fontId="2" fillId="10" borderId="0" xfId="0" applyNumberFormat="1" applyFont="1" applyFill="1" applyAlignment="1" applyProtection="1">
      <alignment vertical="center"/>
    </xf>
    <xf numFmtId="0" fontId="7" fillId="11" borderId="0" xfId="0" applyFont="1" applyFill="1" applyProtection="1"/>
    <xf numFmtId="38" fontId="15" fillId="10" borderId="0" xfId="0" applyNumberFormat="1" applyFont="1" applyFill="1" applyProtection="1"/>
    <xf numFmtId="0" fontId="17" fillId="12" borderId="0" xfId="20" applyNumberFormat="1" applyFont="1" applyFill="1" applyBorder="1" applyAlignment="1" applyProtection="1">
      <alignment horizontal="center"/>
    </xf>
    <xf numFmtId="0" fontId="17" fillId="12" borderId="0" xfId="27" applyFont="1" applyFill="1" applyBorder="1" applyAlignment="1" applyProtection="1"/>
    <xf numFmtId="9" fontId="19" fillId="12" borderId="0" xfId="27" applyNumberFormat="1" applyFont="1" applyFill="1" applyBorder="1" applyAlignment="1" applyProtection="1"/>
    <xf numFmtId="0" fontId="17" fillId="12" borderId="0" xfId="27" applyNumberFormat="1" applyFont="1" applyFill="1" applyBorder="1" applyAlignment="1" applyProtection="1"/>
    <xf numFmtId="0" fontId="17" fillId="12" borderId="0" xfId="19" applyNumberFormat="1" applyFont="1" applyFill="1" applyBorder="1" applyAlignment="1" applyProtection="1">
      <alignment horizontal="center"/>
    </xf>
    <xf numFmtId="0" fontId="19" fillId="12" borderId="0" xfId="27" applyFont="1" applyFill="1" applyBorder="1" applyAlignment="1" applyProtection="1"/>
    <xf numFmtId="0" fontId="17" fillId="12" borderId="0" xfId="18" applyNumberFormat="1" applyFont="1" applyFill="1" applyBorder="1" applyAlignment="1" applyProtection="1">
      <alignment horizontal="center"/>
    </xf>
    <xf numFmtId="3" fontId="17" fillId="12" borderId="10" xfId="27" applyNumberFormat="1" applyFont="1" applyFill="1" applyBorder="1" applyAlignment="1" applyProtection="1"/>
    <xf numFmtId="3" fontId="17" fillId="13" borderId="10" xfId="27" applyNumberFormat="1" applyFont="1" applyFill="1" applyBorder="1" applyAlignment="1" applyProtection="1"/>
    <xf numFmtId="49" fontId="15" fillId="11" borderId="0" xfId="19" applyNumberFormat="1" applyFont="1" applyFill="1" applyProtection="1"/>
    <xf numFmtId="0" fontId="2" fillId="10" borderId="0" xfId="0" applyFont="1" applyFill="1" applyAlignment="1" applyProtection="1">
      <alignment horizontal="left"/>
    </xf>
    <xf numFmtId="0" fontId="2" fillId="0" borderId="0" xfId="0" applyFont="1"/>
    <xf numFmtId="0" fontId="2" fillId="10" borderId="0" xfId="0" applyFont="1" applyFill="1"/>
    <xf numFmtId="0" fontId="21" fillId="10" borderId="0" xfId="0" applyFont="1" applyFill="1"/>
    <xf numFmtId="0" fontId="3" fillId="10" borderId="0" xfId="0" applyFont="1" applyFill="1"/>
    <xf numFmtId="0" fontId="23" fillId="10" borderId="0" xfId="0" applyFont="1" applyFill="1" applyProtection="1"/>
    <xf numFmtId="0" fontId="15" fillId="10" borderId="0" xfId="0" applyFont="1" applyFill="1" applyProtection="1"/>
    <xf numFmtId="0" fontId="19" fillId="10" borderId="0" xfId="0" applyFont="1" applyFill="1" applyProtection="1"/>
    <xf numFmtId="0" fontId="9" fillId="10" borderId="0" xfId="0" applyFont="1" applyFill="1" applyProtection="1"/>
    <xf numFmtId="38" fontId="20" fillId="9" borderId="0" xfId="18" applyNumberFormat="1" applyFont="1" applyFill="1" applyBorder="1" applyProtection="1"/>
    <xf numFmtId="3" fontId="17" fillId="14" borderId="10" xfId="27" applyNumberFormat="1" applyFont="1" applyFill="1" applyBorder="1" applyAlignment="1" applyProtection="1"/>
    <xf numFmtId="3" fontId="17" fillId="12" borderId="0" xfId="19" applyNumberFormat="1" applyFont="1" applyFill="1" applyBorder="1" applyAlignment="1" applyProtection="1">
      <alignment horizontal="center"/>
    </xf>
    <xf numFmtId="0" fontId="17" fillId="12" borderId="0" xfId="22" applyNumberFormat="1" applyFont="1" applyFill="1" applyBorder="1" applyAlignment="1" applyProtection="1">
      <alignment horizontal="center"/>
    </xf>
    <xf numFmtId="0" fontId="2" fillId="11" borderId="0" xfId="28" applyFont="1" applyFill="1"/>
    <xf numFmtId="38" fontId="2" fillId="11" borderId="0" xfId="28" applyNumberFormat="1" applyFont="1" applyFill="1"/>
    <xf numFmtId="38" fontId="3" fillId="11" borderId="0" xfId="28" applyNumberFormat="1" applyFont="1" applyFill="1"/>
    <xf numFmtId="9" fontId="3" fillId="11" borderId="0" xfId="28" applyNumberFormat="1" applyFont="1" applyFill="1"/>
    <xf numFmtId="0" fontId="3" fillId="9" borderId="0" xfId="0" applyFont="1" applyFill="1"/>
    <xf numFmtId="0" fontId="5" fillId="12" borderId="0" xfId="28" applyNumberFormat="1" applyFont="1" applyFill="1" applyBorder="1" applyAlignment="1">
      <alignment horizontal="center"/>
    </xf>
    <xf numFmtId="0" fontId="25" fillId="15" borderId="11" xfId="27" applyFont="1" applyFill="1" applyBorder="1" applyAlignment="1" applyProtection="1">
      <alignment horizontal="left" wrapText="1"/>
    </xf>
    <xf numFmtId="0" fontId="8" fillId="12" borderId="0" xfId="28" applyNumberFormat="1" applyFont="1" applyFill="1" applyBorder="1" applyAlignment="1">
      <alignment horizontal="center"/>
    </xf>
    <xf numFmtId="9" fontId="8" fillId="12" borderId="0" xfId="28" applyNumberFormat="1" applyFont="1" applyFill="1" applyBorder="1" applyAlignment="1">
      <alignment horizontal="center"/>
    </xf>
    <xf numFmtId="38" fontId="2" fillId="9" borderId="0" xfId="28" applyNumberFormat="1" applyFont="1" applyFill="1"/>
    <xf numFmtId="38" fontId="3" fillId="9" borderId="11" xfId="0" applyNumberFormat="1" applyFont="1" applyFill="1" applyBorder="1" applyProtection="1"/>
    <xf numFmtId="9" fontId="3" fillId="9" borderId="0" xfId="28" applyNumberFormat="1" applyFont="1" applyFill="1"/>
    <xf numFmtId="38" fontId="3" fillId="9" borderId="0" xfId="28" applyNumberFormat="1" applyFont="1" applyFill="1"/>
    <xf numFmtId="38" fontId="11" fillId="9" borderId="0" xfId="28" quotePrefix="1" applyNumberFormat="1" applyFont="1" applyFill="1" applyAlignment="1">
      <alignment horizontal="center"/>
    </xf>
    <xf numFmtId="38" fontId="7" fillId="9" borderId="0" xfId="28" applyNumberFormat="1" applyFont="1" applyFill="1"/>
    <xf numFmtId="38" fontId="12" fillId="12" borderId="0" xfId="28" applyNumberFormat="1" applyFont="1" applyFill="1" applyBorder="1" applyAlignment="1">
      <alignment horizontal="left"/>
    </xf>
    <xf numFmtId="38" fontId="12" fillId="12" borderId="0" xfId="28" applyNumberFormat="1" applyFont="1" applyFill="1" applyBorder="1" applyAlignment="1">
      <alignment horizontal="right"/>
    </xf>
    <xf numFmtId="9" fontId="11" fillId="9" borderId="0" xfId="28" applyNumberFormat="1" applyFont="1" applyFill="1" applyAlignment="1">
      <alignment horizontal="right"/>
    </xf>
    <xf numFmtId="38" fontId="9" fillId="12" borderId="0" xfId="28" applyNumberFormat="1" applyFont="1" applyFill="1" applyBorder="1" applyAlignment="1"/>
    <xf numFmtId="38" fontId="10" fillId="12" borderId="0" xfId="28" quotePrefix="1" applyNumberFormat="1" applyFont="1" applyFill="1" applyBorder="1" applyAlignment="1">
      <alignment horizontal="left"/>
    </xf>
    <xf numFmtId="9" fontId="10" fillId="12" borderId="12" xfId="25" applyFont="1" applyFill="1" applyBorder="1" applyAlignment="1"/>
    <xf numFmtId="172" fontId="10" fillId="12" borderId="13" xfId="28" applyNumberFormat="1" applyFont="1" applyFill="1" applyBorder="1" applyAlignment="1"/>
    <xf numFmtId="9" fontId="10" fillId="12" borderId="0" xfId="25" applyFont="1" applyFill="1" applyBorder="1" applyAlignment="1"/>
    <xf numFmtId="172" fontId="10" fillId="12" borderId="0" xfId="28" applyNumberFormat="1" applyFont="1" applyFill="1" applyBorder="1" applyAlignment="1"/>
    <xf numFmtId="164" fontId="10" fillId="12" borderId="0" xfId="25" applyNumberFormat="1" applyFont="1" applyFill="1" applyBorder="1" applyAlignment="1"/>
    <xf numFmtId="9" fontId="10" fillId="12" borderId="0" xfId="25" applyNumberFormat="1" applyFont="1" applyFill="1" applyBorder="1" applyAlignment="1"/>
    <xf numFmtId="0" fontId="11" fillId="9" borderId="0" xfId="0" applyFont="1" applyFill="1" applyAlignment="1">
      <alignment horizontal="right"/>
    </xf>
    <xf numFmtId="9" fontId="3" fillId="9" borderId="0" xfId="0" applyNumberFormat="1" applyFont="1" applyFill="1"/>
    <xf numFmtId="9" fontId="10" fillId="12" borderId="0" xfId="28" applyNumberFormat="1" applyFont="1" applyFill="1" applyBorder="1" applyAlignment="1"/>
    <xf numFmtId="9" fontId="12" fillId="12" borderId="0" xfId="28" applyNumberFormat="1" applyFont="1" applyFill="1" applyBorder="1" applyAlignment="1">
      <alignment horizontal="right"/>
    </xf>
    <xf numFmtId="38" fontId="10" fillId="12" borderId="0" xfId="28" applyNumberFormat="1" applyFont="1" applyFill="1" applyBorder="1" applyAlignment="1">
      <alignment horizontal="left"/>
    </xf>
    <xf numFmtId="38" fontId="11" fillId="9" borderId="0" xfId="28" applyNumberFormat="1" applyFont="1" applyFill="1"/>
    <xf numFmtId="9" fontId="11" fillId="9" borderId="0" xfId="28" applyNumberFormat="1" applyFont="1" applyFill="1" applyBorder="1" applyAlignment="1">
      <alignment horizontal="right"/>
    </xf>
    <xf numFmtId="38" fontId="11" fillId="9" borderId="0" xfId="28" applyNumberFormat="1" applyFont="1" applyFill="1" applyBorder="1" applyAlignment="1">
      <alignment horizontal="right"/>
    </xf>
    <xf numFmtId="9" fontId="3" fillId="9" borderId="0" xfId="28" applyNumberFormat="1" applyFont="1" applyFill="1" applyBorder="1" applyAlignment="1">
      <alignment horizontal="right"/>
    </xf>
    <xf numFmtId="38" fontId="10" fillId="12" borderId="0" xfId="28" applyNumberFormat="1" applyFont="1" applyFill="1" applyBorder="1" applyAlignment="1"/>
    <xf numFmtId="9" fontId="10" fillId="12" borderId="0" xfId="28" applyNumberFormat="1" applyFont="1" applyFill="1" applyBorder="1" applyAlignment="1">
      <alignment horizontal="right"/>
    </xf>
    <xf numFmtId="9" fontId="10" fillId="12" borderId="14" xfId="25" applyNumberFormat="1" applyFont="1" applyFill="1" applyBorder="1" applyAlignment="1">
      <alignment horizontal="right"/>
    </xf>
    <xf numFmtId="38" fontId="11" fillId="9" borderId="0" xfId="28" applyNumberFormat="1" applyFont="1" applyFill="1" applyBorder="1"/>
    <xf numFmtId="9" fontId="11" fillId="9" borderId="0" xfId="28" applyNumberFormat="1" applyFont="1" applyFill="1" applyBorder="1"/>
    <xf numFmtId="40" fontId="11" fillId="9" borderId="0" xfId="28" applyNumberFormat="1" applyFont="1" applyFill="1" applyBorder="1" applyAlignment="1">
      <alignment horizontal="right" wrapText="1"/>
    </xf>
    <xf numFmtId="40" fontId="11" fillId="9" borderId="0" xfId="28" applyNumberFormat="1" applyFont="1" applyFill="1" applyAlignment="1">
      <alignment horizontal="right" wrapText="1"/>
    </xf>
    <xf numFmtId="9" fontId="11" fillId="9" borderId="0" xfId="25" applyNumberFormat="1" applyFont="1" applyFill="1" applyAlignment="1">
      <alignment horizontal="right" wrapText="1"/>
    </xf>
    <xf numFmtId="173" fontId="10" fillId="12" borderId="0" xfId="28" applyNumberFormat="1" applyFont="1" applyFill="1" applyBorder="1" applyAlignment="1"/>
    <xf numFmtId="172" fontId="10" fillId="12" borderId="15" xfId="28" applyNumberFormat="1" applyFont="1" applyFill="1" applyBorder="1" applyAlignment="1"/>
    <xf numFmtId="9" fontId="10" fillId="12" borderId="12" xfId="25" applyFont="1" applyFill="1" applyBorder="1" applyAlignment="1">
      <alignment horizontal="right"/>
    </xf>
    <xf numFmtId="172" fontId="3" fillId="9" borderId="0" xfId="0" applyNumberFormat="1" applyFont="1" applyFill="1"/>
    <xf numFmtId="38" fontId="12" fillId="12" borderId="0" xfId="28" applyNumberFormat="1" applyFont="1" applyFill="1" applyBorder="1" applyAlignment="1">
      <alignment horizontal="center"/>
    </xf>
    <xf numFmtId="172" fontId="10" fillId="12" borderId="15" xfId="28" applyNumberFormat="1" applyFont="1" applyFill="1" applyBorder="1" applyAlignment="1" applyProtection="1"/>
    <xf numFmtId="173" fontId="12" fillId="12" borderId="0" xfId="28" applyNumberFormat="1" applyFont="1" applyFill="1" applyBorder="1" applyAlignment="1">
      <alignment horizontal="right"/>
    </xf>
    <xf numFmtId="9" fontId="12" fillId="12" borderId="0" xfId="25" applyNumberFormat="1" applyFont="1" applyFill="1" applyBorder="1" applyAlignment="1">
      <alignment horizontal="right"/>
    </xf>
    <xf numFmtId="0" fontId="3" fillId="9" borderId="0" xfId="0" applyFont="1" applyFill="1" applyBorder="1"/>
    <xf numFmtId="38" fontId="11" fillId="16" borderId="0" xfId="28" quotePrefix="1" applyNumberFormat="1" applyFont="1" applyFill="1" applyAlignment="1">
      <alignment horizontal="center"/>
    </xf>
    <xf numFmtId="38" fontId="11" fillId="16" borderId="0" xfId="28" applyNumberFormat="1" applyFont="1" applyFill="1" applyAlignment="1">
      <alignment horizontal="center"/>
    </xf>
    <xf numFmtId="9" fontId="11" fillId="16" borderId="0" xfId="28" applyNumberFormat="1" applyFont="1" applyFill="1" applyAlignment="1">
      <alignment horizontal="right"/>
    </xf>
    <xf numFmtId="9" fontId="10" fillId="12" borderId="12" xfId="25" applyNumberFormat="1" applyFont="1" applyFill="1" applyBorder="1" applyAlignment="1">
      <alignment horizontal="right"/>
    </xf>
    <xf numFmtId="0" fontId="3" fillId="11" borderId="0" xfId="17" applyFont="1" applyFill="1" applyProtection="1"/>
    <xf numFmtId="167" fontId="3" fillId="11" borderId="0" xfId="17" applyNumberFormat="1" applyFont="1" applyFill="1" applyProtection="1"/>
    <xf numFmtId="0" fontId="3" fillId="11" borderId="0" xfId="17" applyFont="1" applyFill="1" applyAlignment="1" applyProtection="1">
      <alignment horizontal="right"/>
    </xf>
    <xf numFmtId="0" fontId="3" fillId="11" borderId="0" xfId="17" applyFont="1" applyFill="1" applyAlignment="1" applyProtection="1">
      <alignment horizontal="center"/>
    </xf>
    <xf numFmtId="0" fontId="3" fillId="11" borderId="0" xfId="17" applyFont="1" applyFill="1" applyAlignment="1" applyProtection="1">
      <alignment wrapText="1"/>
    </xf>
    <xf numFmtId="0" fontId="3" fillId="9" borderId="0" xfId="17" applyFont="1" applyFill="1"/>
    <xf numFmtId="0" fontId="3" fillId="9" borderId="0" xfId="17" applyFont="1" applyFill="1" applyProtection="1"/>
    <xf numFmtId="167" fontId="11" fillId="9" borderId="0" xfId="26" applyNumberFormat="1" applyFont="1" applyFill="1" applyBorder="1" applyProtection="1"/>
    <xf numFmtId="0" fontId="11" fillId="9" borderId="0" xfId="26" applyFont="1" applyFill="1" applyBorder="1" applyAlignment="1" applyProtection="1">
      <alignment horizontal="right"/>
    </xf>
    <xf numFmtId="0" fontId="11" fillId="9" borderId="0" xfId="26" applyFont="1" applyFill="1" applyBorder="1" applyAlignment="1" applyProtection="1">
      <alignment horizontal="center"/>
    </xf>
    <xf numFmtId="15" fontId="11" fillId="9" borderId="0" xfId="26" applyNumberFormat="1" applyFont="1" applyFill="1" applyBorder="1" applyProtection="1"/>
    <xf numFmtId="16" fontId="27" fillId="9" borderId="0" xfId="26" applyNumberFormat="1" applyFont="1" applyFill="1" applyBorder="1" applyAlignment="1" applyProtection="1">
      <alignment horizontal="right"/>
    </xf>
    <xf numFmtId="0" fontId="11" fillId="9" borderId="0" xfId="26" applyFont="1" applyFill="1" applyBorder="1" applyAlignment="1" applyProtection="1">
      <alignment horizontal="right" wrapText="1"/>
    </xf>
    <xf numFmtId="0" fontId="11" fillId="9" borderId="0" xfId="26" applyFont="1" applyFill="1" applyBorder="1" applyProtection="1"/>
    <xf numFmtId="3" fontId="11" fillId="9" borderId="0" xfId="26" applyNumberFormat="1" applyFont="1" applyFill="1" applyBorder="1" applyAlignment="1" applyProtection="1">
      <alignment horizontal="center"/>
    </xf>
    <xf numFmtId="15" fontId="11" fillId="9" borderId="0" xfId="26" applyNumberFormat="1" applyFont="1" applyFill="1" applyBorder="1" applyAlignment="1" applyProtection="1">
      <alignment horizontal="right"/>
    </xf>
    <xf numFmtId="15" fontId="11" fillId="9" borderId="0" xfId="26" applyNumberFormat="1" applyFont="1" applyFill="1" applyBorder="1" applyAlignment="1" applyProtection="1">
      <alignment horizontal="center"/>
    </xf>
    <xf numFmtId="15" fontId="11" fillId="9" borderId="0" xfId="26" applyNumberFormat="1" applyFont="1" applyFill="1" applyBorder="1" applyAlignment="1" applyProtection="1">
      <alignment wrapText="1"/>
    </xf>
    <xf numFmtId="168" fontId="12" fillId="12" borderId="0" xfId="27" applyNumberFormat="1" applyFont="1" applyFill="1" applyBorder="1" applyAlignment="1" applyProtection="1"/>
    <xf numFmtId="0" fontId="3" fillId="9" borderId="0" xfId="17" applyFont="1" applyFill="1" applyAlignment="1" applyProtection="1">
      <alignment wrapText="1"/>
    </xf>
    <xf numFmtId="0" fontId="11" fillId="9" borderId="0" xfId="26" applyFont="1" applyFill="1" applyBorder="1" applyAlignment="1" applyProtection="1">
      <alignment wrapText="1"/>
    </xf>
    <xf numFmtId="167" fontId="11" fillId="9" borderId="0" xfId="26" applyNumberFormat="1" applyFont="1" applyFill="1" applyBorder="1" applyAlignment="1" applyProtection="1">
      <alignment horizontal="right" wrapText="1"/>
    </xf>
    <xf numFmtId="167" fontId="11" fillId="10" borderId="0" xfId="26" applyNumberFormat="1" applyFont="1" applyFill="1" applyBorder="1" applyAlignment="1" applyProtection="1">
      <alignment horizontal="right" wrapText="1"/>
    </xf>
    <xf numFmtId="0" fontId="11" fillId="9" borderId="0" xfId="26" applyFont="1" applyFill="1" applyBorder="1" applyAlignment="1" applyProtection="1">
      <alignment horizontal="center" wrapText="1"/>
    </xf>
    <xf numFmtId="15" fontId="11" fillId="10" borderId="0" xfId="26" applyNumberFormat="1" applyFont="1" applyFill="1" applyBorder="1" applyAlignment="1" applyProtection="1">
      <alignment horizontal="right" wrapText="1"/>
    </xf>
    <xf numFmtId="0" fontId="11" fillId="9" borderId="0" xfId="26" applyFont="1" applyFill="1" applyBorder="1" applyAlignment="1" applyProtection="1">
      <alignment horizontal="left" wrapText="1"/>
    </xf>
    <xf numFmtId="15" fontId="11" fillId="9" borderId="0" xfId="26" applyNumberFormat="1" applyFont="1" applyFill="1" applyBorder="1" applyAlignment="1" applyProtection="1">
      <alignment horizontal="center" vertical="top" wrapText="1"/>
    </xf>
    <xf numFmtId="0" fontId="3" fillId="9" borderId="0" xfId="17" applyFont="1" applyFill="1" applyAlignment="1">
      <alignment wrapText="1"/>
    </xf>
    <xf numFmtId="0" fontId="28" fillId="9" borderId="0" xfId="26" applyFont="1" applyFill="1" applyBorder="1" applyAlignment="1" applyProtection="1">
      <alignment horizontal="center" vertical="top"/>
    </xf>
    <xf numFmtId="0" fontId="12" fillId="12" borderId="15" xfId="27" applyFont="1" applyFill="1" applyBorder="1" applyAlignment="1" applyProtection="1">
      <alignment wrapText="1"/>
    </xf>
    <xf numFmtId="0" fontId="12" fillId="12" borderId="13" xfId="27" applyFont="1" applyFill="1" applyBorder="1" applyAlignment="1" applyProtection="1">
      <alignment horizontal="center" wrapText="1"/>
    </xf>
    <xf numFmtId="167" fontId="12" fillId="12" borderId="13" xfId="27" applyNumberFormat="1" applyFont="1" applyFill="1" applyBorder="1" applyAlignment="1" applyProtection="1">
      <alignment horizontal="center" wrapText="1"/>
    </xf>
    <xf numFmtId="3" fontId="12" fillId="12" borderId="13" xfId="27" applyNumberFormat="1" applyFont="1" applyFill="1" applyBorder="1" applyAlignment="1" applyProtection="1">
      <alignment wrapText="1"/>
    </xf>
    <xf numFmtId="167" fontId="12" fillId="14" borderId="13" xfId="27" applyNumberFormat="1" applyFont="1" applyFill="1" applyBorder="1" applyAlignment="1" applyProtection="1">
      <alignment wrapText="1"/>
    </xf>
    <xf numFmtId="175" fontId="12" fillId="12" borderId="13" xfId="27" applyNumberFormat="1" applyFont="1" applyFill="1" applyBorder="1" applyAlignment="1" applyProtection="1">
      <alignment horizontal="right" wrapText="1"/>
    </xf>
    <xf numFmtId="15" fontId="12" fillId="14" borderId="13" xfId="27" quotePrefix="1" applyNumberFormat="1" applyFont="1" applyFill="1" applyBorder="1" applyAlignment="1" applyProtection="1">
      <alignment horizontal="right" wrapText="1"/>
    </xf>
    <xf numFmtId="167" fontId="12" fillId="12" borderId="13" xfId="27" applyNumberFormat="1" applyFont="1" applyFill="1" applyBorder="1" applyAlignment="1" applyProtection="1">
      <alignment wrapText="1"/>
    </xf>
    <xf numFmtId="168" fontId="12" fillId="12" borderId="14" xfId="27" applyNumberFormat="1" applyFont="1" applyFill="1" applyBorder="1" applyAlignment="1" applyProtection="1">
      <alignment horizontal="center" wrapText="1"/>
    </xf>
    <xf numFmtId="168" fontId="12" fillId="12" borderId="0" xfId="27" applyNumberFormat="1" applyFont="1" applyFill="1" applyBorder="1" applyAlignment="1" applyProtection="1">
      <alignment wrapText="1"/>
    </xf>
    <xf numFmtId="167" fontId="12" fillId="0" borderId="13" xfId="27" applyNumberFormat="1" applyFont="1" applyFill="1" applyBorder="1" applyAlignment="1" applyProtection="1">
      <alignment wrapText="1"/>
    </xf>
    <xf numFmtId="15" fontId="12" fillId="14" borderId="13" xfId="27" applyNumberFormat="1" applyFont="1" applyFill="1" applyBorder="1" applyAlignment="1" applyProtection="1">
      <alignment horizontal="right" wrapText="1"/>
    </xf>
    <xf numFmtId="167" fontId="12" fillId="12" borderId="13" xfId="27" applyNumberFormat="1" applyFont="1" applyFill="1" applyBorder="1" applyAlignment="1" applyProtection="1">
      <alignment horizontal="left" wrapText="1"/>
    </xf>
    <xf numFmtId="0" fontId="12" fillId="12" borderId="15" xfId="27" applyFont="1" applyFill="1" applyBorder="1" applyAlignment="1" applyProtection="1"/>
    <xf numFmtId="0" fontId="8" fillId="12" borderId="15" xfId="27" applyFont="1" applyFill="1" applyBorder="1" applyAlignment="1" applyProtection="1"/>
    <xf numFmtId="0" fontId="8" fillId="12" borderId="13" xfId="27" applyFont="1" applyFill="1" applyBorder="1" applyAlignment="1" applyProtection="1">
      <alignment horizontal="center"/>
    </xf>
    <xf numFmtId="167" fontId="8" fillId="12" borderId="13" xfId="27" applyNumberFormat="1" applyFont="1" applyFill="1" applyBorder="1" applyAlignment="1" applyProtection="1">
      <alignment horizontal="center"/>
    </xf>
    <xf numFmtId="167" fontId="8" fillId="12" borderId="13" xfId="27" applyNumberFormat="1" applyFont="1" applyFill="1" applyBorder="1" applyAlignment="1" applyProtection="1"/>
    <xf numFmtId="167" fontId="8" fillId="12" borderId="12" xfId="27" applyNumberFormat="1" applyFont="1" applyFill="1" applyBorder="1" applyAlignment="1" applyProtection="1"/>
    <xf numFmtId="10" fontId="3" fillId="9" borderId="0" xfId="26" applyNumberFormat="1" applyFont="1" applyFill="1" applyBorder="1" applyAlignment="1" applyProtection="1">
      <alignment horizontal="right"/>
    </xf>
    <xf numFmtId="15" fontId="3" fillId="9" borderId="0" xfId="26" applyNumberFormat="1" applyFont="1" applyFill="1" applyBorder="1" applyProtection="1"/>
    <xf numFmtId="16" fontId="3" fillId="9" borderId="0" xfId="26" applyNumberFormat="1" applyFont="1" applyFill="1" applyBorder="1" applyAlignment="1" applyProtection="1">
      <alignment horizontal="right"/>
    </xf>
    <xf numFmtId="3" fontId="3" fillId="9" borderId="0" xfId="26" applyNumberFormat="1" applyFont="1" applyFill="1" applyBorder="1" applyAlignment="1" applyProtection="1">
      <alignment horizontal="center"/>
    </xf>
    <xf numFmtId="3" fontId="3" fillId="9" borderId="0" xfId="26" applyNumberFormat="1" applyFont="1" applyFill="1" applyBorder="1" applyAlignment="1" applyProtection="1">
      <alignment horizontal="right" wrapText="1"/>
    </xf>
    <xf numFmtId="0" fontId="3" fillId="9" borderId="0" xfId="26" applyFont="1" applyFill="1" applyBorder="1" applyProtection="1"/>
    <xf numFmtId="0" fontId="3" fillId="9" borderId="0" xfId="26" applyFont="1" applyFill="1" applyBorder="1" applyAlignment="1" applyProtection="1">
      <alignment horizontal="center"/>
    </xf>
    <xf numFmtId="167" fontId="3" fillId="9" borderId="0" xfId="17" applyNumberFormat="1" applyFont="1" applyFill="1"/>
    <xf numFmtId="0" fontId="3" fillId="9" borderId="0" xfId="17" applyFont="1" applyFill="1" applyAlignment="1">
      <alignment horizontal="right"/>
    </xf>
    <xf numFmtId="0" fontId="3" fillId="9" borderId="0" xfId="17" applyFont="1" applyFill="1" applyAlignment="1">
      <alignment horizontal="center"/>
    </xf>
    <xf numFmtId="15" fontId="11" fillId="13" borderId="16" xfId="26" applyNumberFormat="1" applyFont="1" applyFill="1" applyBorder="1" applyAlignment="1" applyProtection="1">
      <alignment horizontal="right" wrapText="1"/>
    </xf>
    <xf numFmtId="0" fontId="11" fillId="13" borderId="0" xfId="26" applyFont="1" applyFill="1" applyBorder="1" applyAlignment="1" applyProtection="1">
      <alignment horizontal="right" wrapText="1"/>
    </xf>
    <xf numFmtId="15" fontId="12" fillId="13" borderId="13" xfId="27" quotePrefix="1" applyNumberFormat="1" applyFont="1" applyFill="1" applyBorder="1" applyAlignment="1" applyProtection="1">
      <alignment horizontal="right" wrapText="1"/>
    </xf>
    <xf numFmtId="15" fontId="12" fillId="13" borderId="17" xfId="27" quotePrefix="1" applyNumberFormat="1" applyFont="1" applyFill="1" applyBorder="1" applyAlignment="1" applyProtection="1">
      <alignment horizontal="right" wrapText="1"/>
    </xf>
    <xf numFmtId="15" fontId="12" fillId="13" borderId="13" xfId="27" applyNumberFormat="1" applyFont="1" applyFill="1" applyBorder="1" applyAlignment="1" applyProtection="1">
      <alignment horizontal="right" wrapText="1"/>
    </xf>
    <xf numFmtId="0" fontId="20" fillId="11" borderId="0" xfId="18" applyFont="1" applyFill="1" applyProtection="1"/>
    <xf numFmtId="3" fontId="17" fillId="12" borderId="0" xfId="18" applyNumberFormat="1" applyFont="1" applyFill="1" applyBorder="1" applyAlignment="1" applyProtection="1">
      <alignment horizontal="center"/>
    </xf>
    <xf numFmtId="0" fontId="20" fillId="11" borderId="0" xfId="18" applyFont="1" applyFill="1" applyBorder="1" applyProtection="1"/>
    <xf numFmtId="0" fontId="20" fillId="0" borderId="0" xfId="0" applyFont="1"/>
    <xf numFmtId="15" fontId="11" fillId="9" borderId="0" xfId="26" applyNumberFormat="1" applyFont="1" applyFill="1" applyBorder="1" applyAlignment="1" applyProtection="1">
      <alignment horizontal="left"/>
    </xf>
    <xf numFmtId="164" fontId="17" fillId="14" borderId="0" xfId="25" applyNumberFormat="1" applyFont="1" applyFill="1" applyBorder="1" applyAlignment="1" applyProtection="1">
      <alignment horizontal="right"/>
    </xf>
    <xf numFmtId="0" fontId="17" fillId="12" borderId="0" xfId="0" applyNumberFormat="1" applyFont="1" applyFill="1" applyBorder="1" applyAlignment="1" applyProtection="1">
      <alignment horizontal="right"/>
    </xf>
    <xf numFmtId="38" fontId="10" fillId="12" borderId="18" xfId="28" quotePrefix="1" applyNumberFormat="1" applyFont="1" applyFill="1" applyBorder="1" applyAlignment="1">
      <alignment horizontal="left"/>
    </xf>
    <xf numFmtId="38" fontId="10" fillId="12" borderId="18" xfId="28" applyNumberFormat="1" applyFont="1" applyFill="1" applyBorder="1" applyAlignment="1">
      <alignment horizontal="left"/>
    </xf>
    <xf numFmtId="38" fontId="3" fillId="9" borderId="18" xfId="28" applyNumberFormat="1" applyFont="1" applyFill="1" applyBorder="1"/>
    <xf numFmtId="38" fontId="10" fillId="12" borderId="18" xfId="28" applyNumberFormat="1" applyFont="1" applyFill="1" applyBorder="1" applyAlignment="1"/>
    <xf numFmtId="0" fontId="29" fillId="10" borderId="0" xfId="9" applyFont="1" applyFill="1" applyAlignment="1" applyProtection="1"/>
    <xf numFmtId="38" fontId="11" fillId="9" borderId="0" xfId="28" applyNumberFormat="1" applyFont="1" applyFill="1" applyAlignment="1">
      <alignment horizontal="center"/>
    </xf>
    <xf numFmtId="0" fontId="17" fillId="12" borderId="0" xfId="0" applyNumberFormat="1" applyFont="1" applyFill="1" applyBorder="1" applyAlignment="1" applyProtection="1">
      <alignment horizontal="center"/>
    </xf>
    <xf numFmtId="164" fontId="17" fillId="13" borderId="0" xfId="25" applyNumberFormat="1" applyFont="1" applyFill="1" applyBorder="1" applyAlignment="1" applyProtection="1">
      <alignment horizontal="right"/>
    </xf>
    <xf numFmtId="164" fontId="19" fillId="14" borderId="0" xfId="25" applyNumberFormat="1" applyFont="1" applyFill="1" applyBorder="1" applyAlignment="1" applyProtection="1">
      <alignment horizontal="right"/>
    </xf>
    <xf numFmtId="3" fontId="17" fillId="12" borderId="0" xfId="20" applyNumberFormat="1" applyFont="1" applyFill="1" applyBorder="1" applyAlignment="1" applyProtection="1">
      <alignment horizontal="center"/>
    </xf>
    <xf numFmtId="38" fontId="15" fillId="9" borderId="0" xfId="18" applyNumberFormat="1" applyFont="1" applyFill="1" applyProtection="1"/>
    <xf numFmtId="0" fontId="19" fillId="12" borderId="0" xfId="27" applyFont="1" applyFill="1" applyBorder="1" applyAlignment="1" applyProtection="1">
      <alignment horizontal="right"/>
    </xf>
    <xf numFmtId="171" fontId="17" fillId="12" borderId="0" xfId="18" applyNumberFormat="1" applyFont="1" applyFill="1" applyBorder="1" applyAlignment="1" applyProtection="1">
      <alignment horizontal="center"/>
    </xf>
    <xf numFmtId="38" fontId="15" fillId="9" borderId="0" xfId="19" applyNumberFormat="1" applyFont="1" applyFill="1" applyProtection="1"/>
    <xf numFmtId="180" fontId="20" fillId="10" borderId="0" xfId="0" applyNumberFormat="1" applyFont="1" applyFill="1" applyBorder="1" applyAlignment="1" applyProtection="1">
      <alignment horizontal="right"/>
    </xf>
    <xf numFmtId="180" fontId="20" fillId="9" borderId="0" xfId="0" applyNumberFormat="1" applyFont="1" applyFill="1" applyAlignment="1" applyProtection="1">
      <alignment horizontal="right"/>
    </xf>
    <xf numFmtId="180" fontId="20" fillId="9" borderId="0" xfId="4" applyNumberFormat="1" applyFont="1" applyFill="1" applyBorder="1" applyAlignment="1" applyProtection="1"/>
    <xf numFmtId="180" fontId="17" fillId="12" borderId="0" xfId="0" applyNumberFormat="1" applyFont="1" applyFill="1" applyBorder="1" applyAlignment="1" applyProtection="1">
      <alignment horizontal="right"/>
    </xf>
    <xf numFmtId="180" fontId="20" fillId="9" borderId="0" xfId="0" applyNumberFormat="1" applyFont="1" applyFill="1" applyBorder="1" applyAlignment="1" applyProtection="1">
      <alignment horizontal="right"/>
    </xf>
    <xf numFmtId="180" fontId="20" fillId="10" borderId="0" xfId="0" applyNumberFormat="1" applyFont="1" applyFill="1" applyBorder="1" applyProtection="1"/>
    <xf numFmtId="180" fontId="20" fillId="16" borderId="0" xfId="0" applyNumberFormat="1" applyFont="1" applyFill="1" applyBorder="1" applyProtection="1"/>
    <xf numFmtId="180" fontId="20" fillId="9" borderId="0" xfId="0" applyNumberFormat="1" applyFont="1" applyFill="1" applyBorder="1" applyProtection="1"/>
    <xf numFmtId="180" fontId="20" fillId="9" borderId="0" xfId="0" applyNumberFormat="1" applyFont="1" applyFill="1" applyBorder="1" applyAlignment="1" applyProtection="1"/>
    <xf numFmtId="180" fontId="20" fillId="9" borderId="0" xfId="0" applyNumberFormat="1" applyFont="1" applyFill="1" applyProtection="1"/>
    <xf numFmtId="180" fontId="20" fillId="9" borderId="19" xfId="0" applyNumberFormat="1" applyFont="1" applyFill="1" applyBorder="1" applyProtection="1"/>
    <xf numFmtId="180" fontId="20" fillId="9" borderId="0" xfId="4" applyNumberFormat="1" applyFont="1" applyFill="1" applyBorder="1" applyProtection="1">
      <protection locked="0"/>
    </xf>
    <xf numFmtId="180" fontId="17" fillId="9" borderId="0" xfId="4" applyNumberFormat="1" applyFont="1" applyFill="1" applyBorder="1" applyAlignment="1" applyProtection="1">
      <protection locked="0"/>
    </xf>
    <xf numFmtId="180" fontId="15" fillId="9" borderId="0" xfId="0" applyNumberFormat="1" applyFont="1" applyFill="1" applyProtection="1"/>
    <xf numFmtId="180" fontId="20" fillId="9" borderId="0" xfId="4" applyNumberFormat="1" applyFont="1" applyFill="1" applyBorder="1" applyProtection="1"/>
    <xf numFmtId="180" fontId="15" fillId="9" borderId="0" xfId="0" applyNumberFormat="1" applyFont="1" applyFill="1" applyAlignment="1" applyProtection="1">
      <alignment horizontal="right"/>
    </xf>
    <xf numFmtId="180" fontId="23" fillId="12" borderId="0" xfId="0" applyNumberFormat="1" applyFont="1" applyFill="1" applyBorder="1" applyAlignment="1" applyProtection="1">
      <alignment horizontal="right"/>
    </xf>
    <xf numFmtId="180" fontId="15" fillId="11" borderId="0" xfId="0" applyNumberFormat="1" applyFont="1" applyFill="1" applyBorder="1" applyProtection="1"/>
    <xf numFmtId="164" fontId="15" fillId="11" borderId="0" xfId="25" applyNumberFormat="1" applyFont="1" applyFill="1" applyBorder="1" applyProtection="1"/>
    <xf numFmtId="180" fontId="15" fillId="0" borderId="0" xfId="0" applyNumberFormat="1" applyFont="1"/>
    <xf numFmtId="180" fontId="20" fillId="11" borderId="0" xfId="0" applyNumberFormat="1" applyFont="1" applyFill="1" applyBorder="1" applyProtection="1"/>
    <xf numFmtId="180" fontId="17" fillId="12" borderId="20" xfId="0" applyNumberFormat="1" applyFont="1" applyFill="1" applyBorder="1" applyAlignment="1" applyProtection="1">
      <alignment horizontal="center"/>
    </xf>
    <xf numFmtId="180" fontId="17" fillId="13" borderId="0" xfId="0" applyNumberFormat="1" applyFont="1" applyFill="1" applyBorder="1" applyAlignment="1" applyProtection="1">
      <alignment horizontal="center"/>
    </xf>
    <xf numFmtId="180" fontId="17" fillId="14" borderId="0" xfId="0" applyNumberFormat="1" applyFont="1" applyFill="1" applyBorder="1" applyAlignment="1" applyProtection="1">
      <alignment horizontal="center"/>
    </xf>
    <xf numFmtId="180" fontId="17" fillId="12" borderId="0" xfId="0" applyNumberFormat="1" applyFont="1" applyFill="1" applyBorder="1" applyAlignment="1" applyProtection="1">
      <alignment horizontal="center"/>
    </xf>
    <xf numFmtId="180" fontId="17" fillId="9" borderId="0" xfId="0" applyNumberFormat="1" applyFont="1" applyFill="1" applyProtection="1"/>
    <xf numFmtId="180" fontId="15" fillId="9" borderId="20" xfId="0" applyNumberFormat="1" applyFont="1" applyFill="1" applyBorder="1" applyProtection="1"/>
    <xf numFmtId="180" fontId="15" fillId="9" borderId="0" xfId="0" applyNumberFormat="1" applyFont="1" applyFill="1" applyBorder="1" applyProtection="1"/>
    <xf numFmtId="180" fontId="15" fillId="11" borderId="0" xfId="0" applyNumberFormat="1" applyFont="1" applyFill="1" applyBorder="1" applyAlignment="1" applyProtection="1"/>
    <xf numFmtId="180" fontId="15" fillId="9" borderId="0" xfId="0" applyNumberFormat="1" applyFont="1" applyFill="1" applyBorder="1" applyAlignment="1" applyProtection="1"/>
    <xf numFmtId="180" fontId="48" fillId="9" borderId="0" xfId="0" applyNumberFormat="1" applyFont="1" applyFill="1" applyBorder="1" applyAlignment="1" applyProtection="1"/>
    <xf numFmtId="180" fontId="15" fillId="16" borderId="0" xfId="0" applyNumberFormat="1" applyFont="1" applyFill="1" applyBorder="1" applyProtection="1"/>
    <xf numFmtId="180" fontId="15" fillId="10" borderId="0" xfId="0" applyNumberFormat="1" applyFont="1" applyFill="1" applyProtection="1"/>
    <xf numFmtId="164" fontId="15" fillId="10" borderId="0" xfId="25" applyNumberFormat="1" applyFont="1" applyFill="1" applyBorder="1" applyProtection="1"/>
    <xf numFmtId="180" fontId="19" fillId="12" borderId="0" xfId="0" applyNumberFormat="1" applyFont="1" applyFill="1" applyBorder="1" applyAlignment="1" applyProtection="1"/>
    <xf numFmtId="180" fontId="19" fillId="12" borderId="0" xfId="0" applyNumberFormat="1" applyFont="1" applyFill="1" applyBorder="1" applyAlignment="1" applyProtection="1">
      <alignment horizontal="left"/>
    </xf>
    <xf numFmtId="180" fontId="20" fillId="0" borderId="0" xfId="0" applyNumberFormat="1" applyFont="1"/>
    <xf numFmtId="180" fontId="15" fillId="0" borderId="0" xfId="25" applyNumberFormat="1" applyFont="1"/>
    <xf numFmtId="180" fontId="20" fillId="0" borderId="0" xfId="25" applyNumberFormat="1" applyFont="1"/>
    <xf numFmtId="180" fontId="15" fillId="12" borderId="0" xfId="0" applyNumberFormat="1" applyFont="1" applyFill="1" applyBorder="1" applyAlignment="1" applyProtection="1">
      <alignment horizontal="left"/>
    </xf>
    <xf numFmtId="180" fontId="20" fillId="11" borderId="0" xfId="0" applyNumberFormat="1" applyFont="1" applyFill="1" applyBorder="1" applyAlignment="1" applyProtection="1"/>
    <xf numFmtId="180" fontId="17" fillId="12" borderId="0" xfId="0" applyNumberFormat="1" applyFont="1" applyFill="1" applyBorder="1" applyAlignment="1" applyProtection="1"/>
    <xf numFmtId="180" fontId="20" fillId="9" borderId="0" xfId="0" applyNumberFormat="1" applyFont="1" applyFill="1" applyBorder="1" applyAlignment="1" applyProtection="1">
      <alignment wrapText="1"/>
    </xf>
    <xf numFmtId="180" fontId="17" fillId="12" borderId="0" xfId="0" applyNumberFormat="1" applyFont="1" applyFill="1" applyBorder="1" applyAlignment="1" applyProtection="1">
      <alignment horizontal="left"/>
    </xf>
    <xf numFmtId="180" fontId="15" fillId="9" borderId="0" xfId="0" applyNumberFormat="1" applyFont="1" applyFill="1" applyBorder="1" applyAlignment="1" applyProtection="1">
      <alignment horizontal="right"/>
    </xf>
    <xf numFmtId="180" fontId="15" fillId="9" borderId="0" xfId="0" applyNumberFormat="1" applyFont="1" applyFill="1" applyBorder="1" applyAlignment="1" applyProtection="1">
      <alignment wrapText="1"/>
    </xf>
    <xf numFmtId="180" fontId="20" fillId="0" borderId="0" xfId="0" applyNumberFormat="1" applyFont="1" applyBorder="1"/>
    <xf numFmtId="180" fontId="15" fillId="10" borderId="0" xfId="0" applyNumberFormat="1" applyFont="1" applyFill="1"/>
    <xf numFmtId="180" fontId="50" fillId="10" borderId="0" xfId="0" applyNumberFormat="1" applyFont="1" applyFill="1"/>
    <xf numFmtId="180" fontId="15" fillId="10" borderId="0" xfId="0" applyNumberFormat="1" applyFont="1" applyFill="1" applyBorder="1"/>
    <xf numFmtId="164" fontId="15" fillId="10" borderId="0" xfId="25" applyNumberFormat="1" applyFont="1" applyFill="1" applyBorder="1"/>
    <xf numFmtId="180" fontId="20" fillId="9" borderId="11" xfId="0" applyNumberFormat="1" applyFont="1" applyFill="1" applyBorder="1" applyProtection="1"/>
    <xf numFmtId="180" fontId="15" fillId="10" borderId="0" xfId="0" applyNumberFormat="1" applyFont="1" applyFill="1" applyBorder="1" applyProtection="1"/>
    <xf numFmtId="180" fontId="20" fillId="16" borderId="0" xfId="0" applyNumberFormat="1" applyFont="1" applyFill="1" applyBorder="1" applyAlignment="1" applyProtection="1">
      <alignment horizontal="right"/>
    </xf>
    <xf numFmtId="180" fontId="19" fillId="13" borderId="0" xfId="0" applyNumberFormat="1" applyFont="1" applyFill="1" applyBorder="1" applyAlignment="1" applyProtection="1"/>
    <xf numFmtId="180" fontId="19" fillId="14" borderId="0" xfId="0" applyNumberFormat="1" applyFont="1" applyFill="1" applyBorder="1" applyAlignment="1" applyProtection="1"/>
    <xf numFmtId="180" fontId="15" fillId="0" borderId="0" xfId="0" applyNumberFormat="1" applyFont="1" applyFill="1" applyBorder="1" applyProtection="1"/>
    <xf numFmtId="180" fontId="15" fillId="0" borderId="0" xfId="0" applyNumberFormat="1" applyFont="1" applyBorder="1"/>
    <xf numFmtId="180" fontId="48" fillId="9" borderId="0" xfId="0" applyNumberFormat="1" applyFont="1" applyFill="1" applyBorder="1" applyProtection="1"/>
    <xf numFmtId="180" fontId="19" fillId="12" borderId="0" xfId="0" applyNumberFormat="1" applyFont="1" applyFill="1" applyBorder="1" applyAlignment="1" applyProtection="1">
      <alignment horizontal="right"/>
    </xf>
    <xf numFmtId="164" fontId="19" fillId="13" borderId="0" xfId="25" applyNumberFormat="1" applyFont="1" applyFill="1" applyBorder="1" applyAlignment="1" applyProtection="1">
      <alignment horizontal="right"/>
    </xf>
    <xf numFmtId="180" fontId="51" fillId="11" borderId="0" xfId="0" applyNumberFormat="1" applyFont="1" applyFill="1" applyBorder="1" applyProtection="1"/>
    <xf numFmtId="180" fontId="52" fillId="12" borderId="0" xfId="0" applyNumberFormat="1" applyFont="1" applyFill="1" applyBorder="1" applyAlignment="1" applyProtection="1"/>
    <xf numFmtId="180" fontId="52" fillId="12" borderId="0" xfId="0" quotePrefix="1" applyNumberFormat="1" applyFont="1" applyFill="1" applyBorder="1" applyAlignment="1" applyProtection="1">
      <alignment horizontal="left" indent="1"/>
    </xf>
    <xf numFmtId="180" fontId="52" fillId="12" borderId="0" xfId="0" applyNumberFormat="1" applyFont="1" applyFill="1" applyBorder="1" applyAlignment="1" applyProtection="1">
      <alignment horizontal="right"/>
    </xf>
    <xf numFmtId="180" fontId="51" fillId="0" borderId="0" xfId="0" applyNumberFormat="1" applyFont="1" applyBorder="1"/>
    <xf numFmtId="180" fontId="51" fillId="0" borderId="0" xfId="0" applyNumberFormat="1" applyFont="1"/>
    <xf numFmtId="180" fontId="19" fillId="12" borderId="0" xfId="27" applyNumberFormat="1" applyFont="1" applyFill="1" applyBorder="1" applyAlignment="1" applyProtection="1"/>
    <xf numFmtId="180" fontId="19" fillId="12" borderId="0" xfId="27" applyNumberFormat="1" applyFont="1" applyFill="1" applyBorder="1" applyAlignment="1" applyProtection="1">
      <alignment horizontal="right"/>
    </xf>
    <xf numFmtId="180" fontId="19" fillId="14" borderId="0" xfId="27" applyNumberFormat="1" applyFont="1" applyFill="1" applyBorder="1" applyAlignment="1" applyProtection="1">
      <alignment horizontal="right"/>
    </xf>
    <xf numFmtId="180" fontId="53" fillId="9" borderId="0" xfId="0" applyNumberFormat="1" applyFont="1" applyFill="1" applyBorder="1" applyProtection="1"/>
    <xf numFmtId="164" fontId="15" fillId="0" borderId="0" xfId="25" applyNumberFormat="1" applyFont="1"/>
    <xf numFmtId="164" fontId="15" fillId="0" borderId="0" xfId="25" applyNumberFormat="1" applyFont="1" applyBorder="1"/>
    <xf numFmtId="164" fontId="15" fillId="11" borderId="0" xfId="25" applyNumberFormat="1" applyFont="1" applyFill="1" applyBorder="1" applyAlignment="1" applyProtection="1"/>
    <xf numFmtId="180" fontId="17" fillId="9" borderId="0" xfId="0" applyNumberFormat="1" applyFont="1" applyFill="1" applyBorder="1" applyAlignment="1" applyProtection="1">
      <alignment horizontal="right"/>
    </xf>
    <xf numFmtId="180" fontId="17" fillId="9" borderId="0" xfId="0" applyNumberFormat="1" applyFont="1" applyFill="1" applyBorder="1" applyAlignment="1" applyProtection="1">
      <alignment horizontal="center"/>
    </xf>
    <xf numFmtId="180" fontId="15" fillId="9" borderId="21" xfId="0" applyNumberFormat="1" applyFont="1" applyFill="1" applyBorder="1" applyProtection="1"/>
    <xf numFmtId="180" fontId="19" fillId="9" borderId="0" xfId="4" applyNumberFormat="1" applyFont="1" applyFill="1" applyBorder="1" applyAlignment="1" applyProtection="1">
      <protection locked="0"/>
    </xf>
    <xf numFmtId="180" fontId="19" fillId="13" borderId="0" xfId="27" applyNumberFormat="1" applyFont="1" applyFill="1" applyBorder="1" applyAlignment="1" applyProtection="1">
      <alignment horizontal="right"/>
    </xf>
    <xf numFmtId="180" fontId="56" fillId="9" borderId="0" xfId="0" applyNumberFormat="1" applyFont="1" applyFill="1" applyBorder="1" applyProtection="1"/>
    <xf numFmtId="180" fontId="15" fillId="9" borderId="0" xfId="4" applyNumberFormat="1" applyFont="1" applyFill="1" applyBorder="1" applyProtection="1"/>
    <xf numFmtId="180" fontId="50" fillId="10" borderId="0" xfId="27" applyNumberFormat="1" applyFont="1" applyFill="1" applyProtection="1">
      <protection hidden="1"/>
    </xf>
    <xf numFmtId="180" fontId="50" fillId="10" borderId="0" xfId="0" applyNumberFormat="1" applyFont="1" applyFill="1" applyBorder="1"/>
    <xf numFmtId="164" fontId="50" fillId="10" borderId="0" xfId="25" applyNumberFormat="1" applyFont="1" applyFill="1"/>
    <xf numFmtId="180" fontId="52" fillId="9" borderId="0" xfId="4" applyNumberFormat="1" applyFont="1" applyFill="1" applyBorder="1" applyAlignment="1" applyProtection="1">
      <protection locked="0"/>
    </xf>
    <xf numFmtId="180" fontId="47" fillId="15" borderId="11" xfId="27" applyNumberFormat="1" applyFont="1" applyFill="1" applyBorder="1" applyAlignment="1" applyProtection="1">
      <alignment horizontal="left" wrapText="1"/>
    </xf>
    <xf numFmtId="180" fontId="15" fillId="9" borderId="11" xfId="0" applyNumberFormat="1" applyFont="1" applyFill="1" applyBorder="1" applyProtection="1"/>
    <xf numFmtId="180" fontId="52" fillId="12" borderId="0" xfId="27" applyNumberFormat="1" applyFont="1" applyFill="1" applyBorder="1" applyAlignment="1" applyProtection="1"/>
    <xf numFmtId="164" fontId="50" fillId="10" borderId="0" xfId="25" applyNumberFormat="1" applyFont="1" applyFill="1" applyProtection="1">
      <protection hidden="1"/>
    </xf>
    <xf numFmtId="0" fontId="15" fillId="11" borderId="0" xfId="22" applyFont="1" applyFill="1" applyProtection="1"/>
    <xf numFmtId="38" fontId="15" fillId="11" borderId="0" xfId="22" applyNumberFormat="1" applyFont="1" applyFill="1" applyProtection="1"/>
    <xf numFmtId="38" fontId="15" fillId="11" borderId="0" xfId="19" applyNumberFormat="1" applyFont="1" applyFill="1" applyBorder="1" applyProtection="1"/>
    <xf numFmtId="38" fontId="15" fillId="11" borderId="0" xfId="19" applyNumberFormat="1" applyFont="1" applyFill="1" applyProtection="1"/>
    <xf numFmtId="0" fontId="15" fillId="11" borderId="0" xfId="22" applyFont="1" applyFill="1" applyBorder="1" applyProtection="1"/>
    <xf numFmtId="0" fontId="15" fillId="0" borderId="0" xfId="0" applyFont="1"/>
    <xf numFmtId="38" fontId="17" fillId="9" borderId="0" xfId="22" applyNumberFormat="1" applyFont="1" applyFill="1" applyProtection="1"/>
    <xf numFmtId="0" fontId="47" fillId="15" borderId="0" xfId="27" applyFont="1" applyFill="1" applyBorder="1" applyAlignment="1" applyProtection="1">
      <alignment horizontal="left"/>
    </xf>
    <xf numFmtId="0" fontId="17" fillId="13" borderId="0" xfId="0" applyNumberFormat="1" applyFont="1" applyFill="1" applyBorder="1" applyAlignment="1" applyProtection="1">
      <alignment horizontal="center"/>
    </xf>
    <xf numFmtId="0" fontId="17" fillId="14" borderId="0" xfId="0" applyNumberFormat="1" applyFont="1" applyFill="1" applyBorder="1" applyAlignment="1" applyProtection="1">
      <alignment horizontal="center"/>
    </xf>
    <xf numFmtId="38" fontId="20" fillId="9" borderId="0" xfId="19" applyNumberFormat="1" applyFont="1" applyFill="1" applyProtection="1"/>
    <xf numFmtId="38" fontId="20" fillId="9" borderId="0" xfId="19" applyNumberFormat="1" applyFont="1" applyFill="1" applyBorder="1" applyProtection="1"/>
    <xf numFmtId="0" fontId="20" fillId="9" borderId="0" xfId="27" applyFont="1" applyFill="1" applyAlignment="1" applyProtection="1">
      <alignment horizontal="right"/>
    </xf>
    <xf numFmtId="38" fontId="15" fillId="9" borderId="0" xfId="0" applyNumberFormat="1" applyFont="1" applyFill="1" applyBorder="1" applyProtection="1"/>
    <xf numFmtId="38" fontId="15" fillId="9" borderId="0" xfId="19" applyNumberFormat="1" applyFont="1" applyFill="1" applyBorder="1" applyProtection="1"/>
    <xf numFmtId="0" fontId="15" fillId="11" borderId="0" xfId="19" applyFont="1" applyFill="1" applyProtection="1"/>
    <xf numFmtId="49" fontId="19" fillId="12" borderId="0" xfId="27" applyNumberFormat="1" applyFont="1" applyFill="1" applyBorder="1" applyAlignment="1" applyProtection="1"/>
    <xf numFmtId="167" fontId="15" fillId="0" borderId="0" xfId="0" applyNumberFormat="1" applyFont="1"/>
    <xf numFmtId="0" fontId="15" fillId="0" borderId="0" xfId="0" applyFont="1" applyBorder="1"/>
    <xf numFmtId="0" fontId="15" fillId="11" borderId="0" xfId="19" applyFont="1" applyFill="1" applyBorder="1" applyProtection="1"/>
    <xf numFmtId="0" fontId="19" fillId="12" borderId="0" xfId="27" quotePrefix="1" applyFont="1" applyFill="1" applyBorder="1" applyAlignment="1" applyProtection="1"/>
    <xf numFmtId="3" fontId="19" fillId="12" borderId="0" xfId="27" applyNumberFormat="1" applyFont="1" applyFill="1" applyBorder="1" applyAlignment="1" applyProtection="1">
      <alignment horizontal="right"/>
    </xf>
    <xf numFmtId="0" fontId="17" fillId="13" borderId="0" xfId="0" applyNumberFormat="1" applyFont="1" applyFill="1" applyBorder="1" applyAlignment="1" applyProtection="1">
      <alignment horizontal="right"/>
    </xf>
    <xf numFmtId="0" fontId="17" fillId="14" borderId="0" xfId="0" applyNumberFormat="1" applyFont="1" applyFill="1" applyBorder="1" applyAlignment="1" applyProtection="1">
      <alignment horizontal="right"/>
    </xf>
    <xf numFmtId="0" fontId="15" fillId="10" borderId="0" xfId="0" applyFont="1" applyFill="1"/>
    <xf numFmtId="0" fontId="15" fillId="10" borderId="0" xfId="0" applyFont="1" applyFill="1" applyBorder="1"/>
    <xf numFmtId="3" fontId="15" fillId="0" borderId="0" xfId="0" applyNumberFormat="1" applyFont="1"/>
    <xf numFmtId="49" fontId="15" fillId="11" borderId="0" xfId="22" applyNumberFormat="1" applyFont="1" applyFill="1" applyProtection="1"/>
    <xf numFmtId="167" fontId="19" fillId="14" borderId="0" xfId="27" applyNumberFormat="1" applyFont="1" applyFill="1" applyBorder="1" applyAlignment="1" applyProtection="1"/>
    <xf numFmtId="0" fontId="19" fillId="14" borderId="0" xfId="27" applyFont="1" applyFill="1" applyBorder="1" applyAlignment="1" applyProtection="1">
      <alignment horizontal="right"/>
    </xf>
    <xf numFmtId="9" fontId="19" fillId="13" borderId="0" xfId="27" applyNumberFormat="1" applyFont="1" applyFill="1" applyBorder="1" applyAlignment="1" applyProtection="1">
      <alignment horizontal="right"/>
    </xf>
    <xf numFmtId="9" fontId="19" fillId="14" borderId="0" xfId="27" applyNumberFormat="1" applyFont="1" applyFill="1" applyBorder="1" applyAlignment="1" applyProtection="1">
      <alignment horizontal="right"/>
    </xf>
    <xf numFmtId="9" fontId="19" fillId="12" borderId="0" xfId="27" applyNumberFormat="1" applyFont="1" applyFill="1" applyBorder="1" applyAlignment="1" applyProtection="1">
      <alignment horizontal="right"/>
    </xf>
    <xf numFmtId="0" fontId="50" fillId="10" borderId="0" xfId="27" applyFont="1" applyFill="1" applyProtection="1">
      <protection hidden="1"/>
    </xf>
    <xf numFmtId="38" fontId="50" fillId="10" borderId="0" xfId="22" applyNumberFormat="1" applyFont="1" applyFill="1" applyProtection="1"/>
    <xf numFmtId="38" fontId="15" fillId="10" borderId="0" xfId="19" applyNumberFormat="1" applyFont="1" applyFill="1" applyBorder="1" applyProtection="1"/>
    <xf numFmtId="38" fontId="15" fillId="10" borderId="0" xfId="19" applyNumberFormat="1" applyFont="1" applyFill="1" applyProtection="1"/>
    <xf numFmtId="0" fontId="15" fillId="10" borderId="0" xfId="22" applyFont="1" applyFill="1" applyBorder="1" applyProtection="1"/>
    <xf numFmtId="0" fontId="15" fillId="11" borderId="0" xfId="0" applyFont="1" applyFill="1" applyProtection="1"/>
    <xf numFmtId="3" fontId="17" fillId="12" borderId="0" xfId="0" applyNumberFormat="1" applyFont="1" applyFill="1" applyBorder="1" applyAlignment="1" applyProtection="1">
      <alignment horizontal="center"/>
    </xf>
    <xf numFmtId="38" fontId="15" fillId="9" borderId="0" xfId="18" applyNumberFormat="1" applyFont="1" applyFill="1" applyBorder="1" applyProtection="1"/>
    <xf numFmtId="0" fontId="15" fillId="11" borderId="0" xfId="18" applyFont="1" applyFill="1" applyProtection="1"/>
    <xf numFmtId="170" fontId="19" fillId="13" borderId="0" xfId="27" applyNumberFormat="1" applyFont="1" applyFill="1" applyBorder="1" applyAlignment="1" applyProtection="1">
      <alignment horizontal="right"/>
    </xf>
    <xf numFmtId="170" fontId="19" fillId="12" borderId="0" xfId="27" applyNumberFormat="1" applyFont="1" applyFill="1" applyBorder="1" applyAlignment="1" applyProtection="1">
      <alignment horizontal="right"/>
    </xf>
    <xf numFmtId="170" fontId="19" fillId="14" borderId="0" xfId="27" applyNumberFormat="1" applyFont="1" applyFill="1" applyBorder="1" applyAlignment="1" applyProtection="1">
      <alignment horizontal="right"/>
    </xf>
    <xf numFmtId="38" fontId="15" fillId="10" borderId="0" xfId="0" applyNumberFormat="1" applyFont="1" applyFill="1" applyBorder="1" applyAlignment="1" applyProtection="1">
      <alignment horizontal="right"/>
    </xf>
    <xf numFmtId="0" fontId="19" fillId="17" borderId="0" xfId="27" applyFont="1" applyFill="1" applyBorder="1" applyAlignment="1" applyProtection="1">
      <alignment horizontal="center"/>
    </xf>
    <xf numFmtId="0" fontId="47" fillId="15" borderId="11" xfId="27" applyFont="1" applyFill="1" applyBorder="1" applyAlignment="1" applyProtection="1">
      <alignment horizontal="left"/>
    </xf>
    <xf numFmtId="38" fontId="20" fillId="9" borderId="0" xfId="20" applyNumberFormat="1" applyFont="1" applyFill="1" applyProtection="1"/>
    <xf numFmtId="38" fontId="20" fillId="9" borderId="0" xfId="20" applyNumberFormat="1" applyFont="1" applyFill="1" applyBorder="1" applyProtection="1"/>
    <xf numFmtId="38" fontId="15" fillId="9" borderId="0" xfId="20" applyNumberFormat="1" applyFont="1" applyFill="1" applyProtection="1"/>
    <xf numFmtId="38" fontId="15" fillId="9" borderId="0" xfId="20" applyNumberFormat="1" applyFont="1" applyFill="1" applyBorder="1" applyProtection="1"/>
    <xf numFmtId="38" fontId="15" fillId="9" borderId="0" xfId="0" applyNumberFormat="1" applyFont="1" applyFill="1" applyBorder="1" applyAlignment="1" applyProtection="1">
      <alignment horizontal="right"/>
    </xf>
    <xf numFmtId="0" fontId="15" fillId="11" borderId="0" xfId="18" applyFont="1" applyFill="1" applyBorder="1" applyProtection="1"/>
    <xf numFmtId="38" fontId="19" fillId="12" borderId="0" xfId="27" applyNumberFormat="1" applyFont="1" applyFill="1" applyBorder="1" applyAlignment="1" applyProtection="1"/>
    <xf numFmtId="0" fontId="20" fillId="9" borderId="10" xfId="27" applyFont="1" applyFill="1" applyBorder="1" applyAlignment="1" applyProtection="1">
      <alignment horizontal="right"/>
    </xf>
    <xf numFmtId="0" fontId="15" fillId="10" borderId="0" xfId="18" applyFont="1" applyFill="1"/>
    <xf numFmtId="0" fontId="47" fillId="15" borderId="19" xfId="27" applyFont="1" applyFill="1" applyBorder="1" applyAlignment="1" applyProtection="1">
      <alignment horizontal="left"/>
    </xf>
    <xf numFmtId="38" fontId="20" fillId="9" borderId="19" xfId="0" applyNumberFormat="1" applyFont="1" applyFill="1" applyBorder="1" applyProtection="1"/>
    <xf numFmtId="38" fontId="50" fillId="10" borderId="0" xfId="0" applyNumberFormat="1" applyFont="1" applyFill="1"/>
    <xf numFmtId="164" fontId="15" fillId="0" borderId="0" xfId="0" applyNumberFormat="1" applyFont="1" applyBorder="1"/>
    <xf numFmtId="38" fontId="15" fillId="11" borderId="0" xfId="18" applyNumberFormat="1" applyFont="1" applyFill="1" applyBorder="1" applyProtection="1"/>
    <xf numFmtId="38" fontId="15" fillId="11" borderId="0" xfId="18" applyNumberFormat="1" applyFont="1" applyFill="1" applyProtection="1"/>
    <xf numFmtId="3" fontId="19" fillId="13" borderId="0" xfId="27" applyNumberFormat="1" applyFont="1" applyFill="1" applyBorder="1" applyAlignment="1" applyProtection="1">
      <alignment horizontal="right"/>
    </xf>
    <xf numFmtId="3" fontId="19" fillId="14" borderId="0" xfId="27" applyNumberFormat="1" applyFont="1" applyFill="1" applyBorder="1" applyAlignment="1" applyProtection="1">
      <alignment horizontal="right"/>
    </xf>
    <xf numFmtId="0" fontId="20" fillId="16" borderId="0" xfId="27" applyFont="1" applyFill="1" applyBorder="1" applyAlignment="1" applyProtection="1">
      <alignment horizontal="right"/>
      <protection hidden="1"/>
    </xf>
    <xf numFmtId="169" fontId="15" fillId="0" borderId="0" xfId="0" applyNumberFormat="1" applyFont="1"/>
    <xf numFmtId="0" fontId="50" fillId="10" borderId="0" xfId="27" applyFont="1" applyFill="1" applyAlignment="1" applyProtection="1">
      <alignment horizontal="left"/>
      <protection hidden="1"/>
    </xf>
    <xf numFmtId="49" fontId="19" fillId="12" borderId="0" xfId="27" quotePrefix="1" applyNumberFormat="1" applyFont="1" applyFill="1" applyBorder="1" applyAlignment="1" applyProtection="1"/>
    <xf numFmtId="38" fontId="15" fillId="10" borderId="0" xfId="0" applyNumberFormat="1" applyFont="1" applyFill="1" applyBorder="1" applyProtection="1"/>
    <xf numFmtId="0" fontId="15" fillId="10" borderId="0" xfId="27" applyFont="1" applyFill="1" applyProtection="1"/>
    <xf numFmtId="0" fontId="15" fillId="10" borderId="0" xfId="27" applyFont="1" applyFill="1" applyBorder="1" applyProtection="1"/>
    <xf numFmtId="38" fontId="15" fillId="16" borderId="0" xfId="0" applyNumberFormat="1" applyFont="1" applyFill="1" applyBorder="1" applyProtection="1"/>
    <xf numFmtId="38" fontId="20" fillId="9" borderId="11" xfId="0" applyNumberFormat="1" applyFont="1" applyFill="1" applyBorder="1" applyProtection="1"/>
    <xf numFmtId="0" fontId="15" fillId="11" borderId="0" xfId="20" applyFont="1" applyFill="1" applyProtection="1"/>
    <xf numFmtId="9" fontId="17" fillId="12" borderId="0" xfId="20" applyNumberFormat="1" applyFont="1" applyFill="1" applyBorder="1" applyAlignment="1" applyProtection="1">
      <alignment horizontal="center"/>
    </xf>
    <xf numFmtId="0" fontId="15" fillId="11" borderId="0" xfId="20" applyFont="1" applyFill="1" applyBorder="1" applyProtection="1"/>
    <xf numFmtId="0" fontId="20" fillId="11" borderId="0" xfId="22" applyFont="1" applyFill="1" applyBorder="1" applyProtection="1"/>
    <xf numFmtId="0" fontId="20" fillId="11" borderId="0" xfId="20" applyFont="1" applyFill="1" applyProtection="1"/>
    <xf numFmtId="0" fontId="15" fillId="10" borderId="0" xfId="21" applyFont="1" applyFill="1" applyProtection="1"/>
    <xf numFmtId="38" fontId="20" fillId="10" borderId="0" xfId="21" applyNumberFormat="1" applyFont="1" applyFill="1" applyAlignment="1" applyProtection="1">
      <alignment horizontal="center"/>
    </xf>
    <xf numFmtId="38" fontId="15" fillId="10" borderId="0" xfId="21" applyNumberFormat="1" applyFont="1" applyFill="1" applyProtection="1"/>
    <xf numFmtId="9" fontId="15" fillId="9" borderId="0" xfId="25" applyFont="1" applyFill="1" applyBorder="1" applyProtection="1"/>
    <xf numFmtId="0" fontId="15" fillId="10" borderId="0" xfId="20" applyFont="1" applyFill="1"/>
    <xf numFmtId="180" fontId="17" fillId="9" borderId="0" xfId="0" applyNumberFormat="1" applyFont="1" applyFill="1" applyBorder="1" applyProtection="1"/>
    <xf numFmtId="180" fontId="20" fillId="9" borderId="0" xfId="4" applyNumberFormat="1" applyFont="1" applyFill="1" applyBorder="1" applyAlignment="1" applyProtection="1">
      <alignment horizontal="right"/>
    </xf>
    <xf numFmtId="180" fontId="17" fillId="13" borderId="0" xfId="0" applyNumberFormat="1" applyFont="1" applyFill="1" applyBorder="1" applyAlignment="1" applyProtection="1">
      <alignment horizontal="right"/>
    </xf>
    <xf numFmtId="180" fontId="17" fillId="14" borderId="0" xfId="0" applyNumberFormat="1" applyFont="1" applyFill="1" applyBorder="1" applyAlignment="1" applyProtection="1">
      <alignment horizontal="right"/>
    </xf>
    <xf numFmtId="180" fontId="15" fillId="9" borderId="0" xfId="4" applyNumberFormat="1" applyFont="1" applyFill="1" applyBorder="1" applyAlignment="1" applyProtection="1">
      <alignment horizontal="right"/>
    </xf>
    <xf numFmtId="180" fontId="51" fillId="9" borderId="0" xfId="0" applyNumberFormat="1" applyFont="1" applyFill="1" applyBorder="1" applyProtection="1"/>
    <xf numFmtId="180" fontId="51" fillId="9" borderId="0" xfId="0" applyNumberFormat="1" applyFont="1" applyFill="1" applyBorder="1" applyAlignment="1" applyProtection="1">
      <alignment horizontal="right"/>
    </xf>
    <xf numFmtId="180" fontId="15" fillId="9" borderId="0" xfId="4" applyNumberFormat="1" applyFont="1" applyFill="1" applyBorder="1" applyAlignment="1" applyProtection="1"/>
    <xf numFmtId="180" fontId="17" fillId="9" borderId="0" xfId="4" applyNumberFormat="1" applyFont="1" applyFill="1" applyBorder="1" applyAlignment="1" applyProtection="1">
      <alignment horizontal="right"/>
    </xf>
    <xf numFmtId="180" fontId="56" fillId="11" borderId="0" xfId="0" applyNumberFormat="1" applyFont="1" applyFill="1" applyBorder="1" applyProtection="1"/>
    <xf numFmtId="180" fontId="56" fillId="9" borderId="0" xfId="0" applyNumberFormat="1" applyFont="1" applyFill="1" applyBorder="1" applyAlignment="1" applyProtection="1">
      <alignment horizontal="right"/>
    </xf>
    <xf numFmtId="180" fontId="17" fillId="9" borderId="0" xfId="4" applyNumberFormat="1" applyFont="1" applyFill="1" applyBorder="1" applyAlignment="1" applyProtection="1"/>
    <xf numFmtId="180" fontId="54" fillId="9" borderId="0" xfId="0" applyNumberFormat="1" applyFont="1" applyFill="1" applyBorder="1" applyAlignment="1" applyProtection="1">
      <alignment horizontal="right"/>
    </xf>
    <xf numFmtId="180" fontId="15" fillId="9" borderId="0" xfId="0" applyNumberFormat="1" applyFont="1" applyFill="1" applyBorder="1"/>
    <xf numFmtId="180" fontId="15" fillId="9" borderId="0" xfId="0" applyNumberFormat="1" applyFont="1" applyFill="1"/>
    <xf numFmtId="180" fontId="54" fillId="9" borderId="0" xfId="0" applyNumberFormat="1" applyFont="1" applyFill="1" applyBorder="1" applyProtection="1"/>
    <xf numFmtId="180" fontId="51" fillId="11" borderId="0" xfId="0" applyNumberFormat="1" applyFont="1" applyFill="1" applyBorder="1" applyAlignment="1" applyProtection="1"/>
    <xf numFmtId="180" fontId="51" fillId="9" borderId="0" xfId="0" applyNumberFormat="1" applyFont="1" applyFill="1" applyBorder="1" applyAlignment="1" applyProtection="1"/>
    <xf numFmtId="180" fontId="15" fillId="9" borderId="0" xfId="0" applyNumberFormat="1" applyFont="1" applyFill="1" applyBorder="1" applyAlignment="1">
      <alignment vertical="top" wrapText="1"/>
    </xf>
    <xf numFmtId="180" fontId="20" fillId="9" borderId="0" xfId="0" applyNumberFormat="1" applyFont="1" applyFill="1" applyBorder="1" applyAlignment="1" applyProtection="1">
      <alignment horizontal="left"/>
    </xf>
    <xf numFmtId="180" fontId="19" fillId="9" borderId="0" xfId="4" applyNumberFormat="1" applyFont="1" applyFill="1" applyBorder="1" applyAlignment="1" applyProtection="1">
      <alignment horizontal="right"/>
    </xf>
    <xf numFmtId="180" fontId="19" fillId="14" borderId="1" xfId="0" applyNumberFormat="1" applyFont="1" applyFill="1" applyBorder="1" applyAlignment="1" applyProtection="1"/>
    <xf numFmtId="180" fontId="19" fillId="12" borderId="1" xfId="0" applyNumberFormat="1" applyFont="1" applyFill="1" applyBorder="1" applyAlignment="1" applyProtection="1">
      <alignment horizontal="right"/>
    </xf>
    <xf numFmtId="180" fontId="15" fillId="9" borderId="1" xfId="0" applyNumberFormat="1" applyFont="1" applyFill="1" applyBorder="1" applyAlignment="1" applyProtection="1">
      <alignment horizontal="right"/>
    </xf>
    <xf numFmtId="164" fontId="19" fillId="13" borderId="1" xfId="25" applyNumberFormat="1" applyFont="1" applyFill="1" applyBorder="1" applyAlignment="1" applyProtection="1">
      <alignment horizontal="right"/>
    </xf>
    <xf numFmtId="164" fontId="19" fillId="14" borderId="1" xfId="25" applyNumberFormat="1" applyFont="1" applyFill="1" applyBorder="1" applyAlignment="1" applyProtection="1">
      <alignment horizontal="right"/>
    </xf>
    <xf numFmtId="180" fontId="20" fillId="10" borderId="1" xfId="0" applyNumberFormat="1" applyFont="1" applyFill="1" applyBorder="1" applyAlignment="1" applyProtection="1">
      <alignment horizontal="right"/>
    </xf>
    <xf numFmtId="180" fontId="17" fillId="12" borderId="1" xfId="0" applyNumberFormat="1" applyFont="1" applyFill="1" applyBorder="1" applyAlignment="1" applyProtection="1">
      <alignment horizontal="right"/>
    </xf>
    <xf numFmtId="180" fontId="20" fillId="9" borderId="1" xfId="0" applyNumberFormat="1" applyFont="1" applyFill="1" applyBorder="1" applyAlignment="1" applyProtection="1">
      <alignment horizontal="right"/>
    </xf>
    <xf numFmtId="164" fontId="17" fillId="13" borderId="1" xfId="25" applyNumberFormat="1" applyFont="1" applyFill="1" applyBorder="1" applyAlignment="1" applyProtection="1">
      <alignment horizontal="right"/>
    </xf>
    <xf numFmtId="164" fontId="17" fillId="14" borderId="1" xfId="25" applyNumberFormat="1" applyFont="1" applyFill="1" applyBorder="1" applyAlignment="1" applyProtection="1">
      <alignment horizontal="right"/>
    </xf>
    <xf numFmtId="180" fontId="17" fillId="14" borderId="1" xfId="0" applyNumberFormat="1" applyFont="1" applyFill="1" applyBorder="1" applyAlignment="1" applyProtection="1"/>
    <xf numFmtId="180" fontId="17" fillId="12" borderId="1" xfId="0" applyNumberFormat="1" applyFont="1" applyFill="1" applyBorder="1" applyAlignment="1" applyProtection="1"/>
    <xf numFmtId="180" fontId="15" fillId="10" borderId="1" xfId="25" applyNumberFormat="1" applyFont="1" applyFill="1" applyBorder="1" applyAlignment="1" applyProtection="1">
      <alignment horizontal="right"/>
    </xf>
    <xf numFmtId="180" fontId="19" fillId="14" borderId="1" xfId="0" applyNumberFormat="1" applyFont="1" applyFill="1" applyBorder="1" applyAlignment="1" applyProtection="1">
      <alignment horizontal="right"/>
    </xf>
    <xf numFmtId="180" fontId="19" fillId="14" borderId="1" xfId="25" applyNumberFormat="1" applyFont="1" applyFill="1" applyBorder="1" applyAlignment="1" applyProtection="1">
      <alignment horizontal="right"/>
      <protection locked="0"/>
    </xf>
    <xf numFmtId="180" fontId="17" fillId="14" borderId="1" xfId="0" applyNumberFormat="1" applyFont="1" applyFill="1" applyBorder="1" applyAlignment="1" applyProtection="1">
      <alignment horizontal="right"/>
    </xf>
    <xf numFmtId="182" fontId="17" fillId="12" borderId="1" xfId="0" applyNumberFormat="1" applyFont="1" applyFill="1" applyBorder="1" applyAlignment="1" applyProtection="1">
      <alignment horizontal="right"/>
    </xf>
    <xf numFmtId="182" fontId="19" fillId="12" borderId="1" xfId="0" applyNumberFormat="1" applyFont="1" applyFill="1" applyBorder="1" applyAlignment="1" applyProtection="1">
      <alignment horizontal="right"/>
    </xf>
    <xf numFmtId="182" fontId="20" fillId="10" borderId="1" xfId="0" applyNumberFormat="1" applyFont="1" applyFill="1" applyBorder="1" applyAlignment="1" applyProtection="1">
      <alignment horizontal="right"/>
    </xf>
    <xf numFmtId="164" fontId="20" fillId="16" borderId="1" xfId="25" applyNumberFormat="1" applyFont="1" applyFill="1" applyBorder="1" applyAlignment="1" applyProtection="1">
      <alignment horizontal="right"/>
    </xf>
    <xf numFmtId="164" fontId="20" fillId="10" borderId="1" xfId="25" applyNumberFormat="1" applyFont="1" applyFill="1" applyBorder="1" applyAlignment="1" applyProtection="1">
      <alignment horizontal="right"/>
    </xf>
    <xf numFmtId="180" fontId="52" fillId="12" borderId="1" xfId="0" applyNumberFormat="1" applyFont="1" applyFill="1" applyBorder="1" applyAlignment="1" applyProtection="1">
      <alignment horizontal="right"/>
    </xf>
    <xf numFmtId="164" fontId="52" fillId="13" borderId="1" xfId="25" applyNumberFormat="1" applyFont="1" applyFill="1" applyBorder="1" applyAlignment="1" applyProtection="1">
      <alignment horizontal="right"/>
    </xf>
    <xf numFmtId="180" fontId="20" fillId="10" borderId="1" xfId="0" applyNumberFormat="1" applyFont="1" applyFill="1" applyBorder="1" applyProtection="1"/>
    <xf numFmtId="180" fontId="20" fillId="9" borderId="1" xfId="0" applyNumberFormat="1" applyFont="1" applyFill="1" applyBorder="1" applyProtection="1"/>
    <xf numFmtId="180" fontId="19" fillId="12" borderId="1" xfId="0" applyNumberFormat="1" applyFont="1" applyFill="1" applyBorder="1" applyAlignment="1" applyProtection="1"/>
    <xf numFmtId="180" fontId="19" fillId="9" borderId="1" xfId="0" applyNumberFormat="1" applyFont="1" applyFill="1" applyBorder="1" applyAlignment="1" applyProtection="1"/>
    <xf numFmtId="180" fontId="15" fillId="9" borderId="1" xfId="0" applyNumberFormat="1" applyFont="1" applyFill="1" applyBorder="1" applyProtection="1"/>
    <xf numFmtId="180" fontId="15" fillId="10" borderId="1" xfId="0" applyNumberFormat="1" applyFont="1" applyFill="1" applyBorder="1" applyAlignment="1" applyProtection="1">
      <alignment horizontal="right"/>
    </xf>
    <xf numFmtId="180" fontId="52" fillId="14" borderId="1" xfId="0" applyNumberFormat="1" applyFont="1" applyFill="1" applyBorder="1" applyAlignment="1" applyProtection="1">
      <alignment horizontal="right"/>
    </xf>
    <xf numFmtId="180" fontId="17" fillId="13" borderId="1" xfId="0" applyNumberFormat="1" applyFont="1" applyFill="1" applyBorder="1" applyAlignment="1" applyProtection="1">
      <alignment horizontal="right"/>
    </xf>
    <xf numFmtId="164" fontId="19" fillId="12" borderId="1" xfId="25" applyNumberFormat="1" applyFont="1" applyFill="1" applyBorder="1" applyAlignment="1" applyProtection="1">
      <alignment horizontal="right"/>
    </xf>
    <xf numFmtId="164" fontId="17" fillId="12" borderId="1" xfId="25" applyNumberFormat="1" applyFont="1" applyFill="1" applyBorder="1" applyAlignment="1" applyProtection="1">
      <alignment horizontal="right"/>
    </xf>
    <xf numFmtId="164" fontId="15" fillId="16" borderId="1" xfId="25" applyNumberFormat="1" applyFont="1" applyFill="1" applyBorder="1" applyAlignment="1" applyProtection="1">
      <alignment horizontal="right"/>
    </xf>
    <xf numFmtId="9" fontId="19" fillId="14" borderId="1" xfId="27" applyNumberFormat="1" applyFont="1" applyFill="1" applyBorder="1" applyAlignment="1" applyProtection="1">
      <alignment horizontal="right"/>
    </xf>
    <xf numFmtId="9" fontId="19" fillId="12" borderId="1" xfId="27" applyNumberFormat="1" applyFont="1" applyFill="1" applyBorder="1" applyAlignment="1" applyProtection="1">
      <alignment horizontal="right"/>
    </xf>
    <xf numFmtId="176" fontId="17" fillId="14" borderId="1" xfId="27" applyNumberFormat="1" applyFont="1" applyFill="1" applyBorder="1" applyAlignment="1" applyProtection="1"/>
    <xf numFmtId="176" fontId="17" fillId="12" borderId="1" xfId="27" applyNumberFormat="1" applyFont="1" applyFill="1" applyBorder="1" applyAlignment="1" applyProtection="1"/>
    <xf numFmtId="178" fontId="17" fillId="10" borderId="1" xfId="27" applyNumberFormat="1" applyFont="1" applyFill="1" applyBorder="1" applyAlignment="1" applyProtection="1">
      <alignment horizontal="right"/>
    </xf>
    <xf numFmtId="178" fontId="17" fillId="9" borderId="1" xfId="27" applyNumberFormat="1" applyFont="1" applyFill="1" applyBorder="1" applyAlignment="1" applyProtection="1">
      <alignment horizontal="right"/>
    </xf>
    <xf numFmtId="178" fontId="17" fillId="16" borderId="1" xfId="27" applyNumberFormat="1" applyFont="1" applyFill="1" applyBorder="1" applyAlignment="1" applyProtection="1">
      <alignment horizontal="right"/>
    </xf>
    <xf numFmtId="176" fontId="19" fillId="14" borderId="1" xfId="27" applyNumberFormat="1" applyFont="1" applyFill="1" applyBorder="1" applyAlignment="1" applyProtection="1">
      <alignment horizontal="right"/>
    </xf>
    <xf numFmtId="176" fontId="19" fillId="12" borderId="1" xfId="27" applyNumberFormat="1" applyFont="1" applyFill="1" applyBorder="1" applyAlignment="1" applyProtection="1">
      <alignment horizontal="right"/>
    </xf>
    <xf numFmtId="164" fontId="19" fillId="13" borderId="1" xfId="27" applyNumberFormat="1" applyFont="1" applyFill="1" applyBorder="1" applyAlignment="1" applyProtection="1">
      <alignment horizontal="right"/>
    </xf>
    <xf numFmtId="164" fontId="19" fillId="14" borderId="1" xfId="27" applyNumberFormat="1" applyFont="1" applyFill="1" applyBorder="1" applyAlignment="1" applyProtection="1">
      <alignment horizontal="right"/>
    </xf>
    <xf numFmtId="176" fontId="19" fillId="13" borderId="1" xfId="27" applyNumberFormat="1" applyFont="1" applyFill="1" applyBorder="1" applyAlignment="1" applyProtection="1">
      <alignment horizontal="right"/>
    </xf>
    <xf numFmtId="176" fontId="17" fillId="14" borderId="1" xfId="27" applyNumberFormat="1" applyFont="1" applyFill="1" applyBorder="1" applyAlignment="1" applyProtection="1">
      <alignment horizontal="right"/>
    </xf>
    <xf numFmtId="176" fontId="17" fillId="12" borderId="1" xfId="27" applyNumberFormat="1" applyFont="1" applyFill="1" applyBorder="1" applyAlignment="1" applyProtection="1">
      <alignment horizontal="right"/>
    </xf>
    <xf numFmtId="176" fontId="17" fillId="13" borderId="1" xfId="27" applyNumberFormat="1" applyFont="1" applyFill="1" applyBorder="1" applyAlignment="1" applyProtection="1">
      <alignment horizontal="right"/>
    </xf>
    <xf numFmtId="167" fontId="19" fillId="13" borderId="1" xfId="27" applyNumberFormat="1" applyFont="1" applyFill="1" applyBorder="1" applyAlignment="1" applyProtection="1">
      <alignment horizontal="right"/>
    </xf>
    <xf numFmtId="167" fontId="19" fillId="14" borderId="1" xfId="27" applyNumberFormat="1" applyFont="1" applyFill="1" applyBorder="1" applyAlignment="1" applyProtection="1">
      <alignment horizontal="right"/>
    </xf>
    <xf numFmtId="167" fontId="19" fillId="12" borderId="1" xfId="27" applyNumberFormat="1" applyFont="1" applyFill="1" applyBorder="1" applyAlignment="1" applyProtection="1">
      <alignment horizontal="right"/>
    </xf>
    <xf numFmtId="0" fontId="19" fillId="13" borderId="1" xfId="27" applyFont="1" applyFill="1" applyBorder="1" applyAlignment="1" applyProtection="1">
      <alignment horizontal="right"/>
    </xf>
    <xf numFmtId="0" fontId="19" fillId="14" borderId="1" xfId="27" applyFont="1" applyFill="1" applyBorder="1" applyAlignment="1" applyProtection="1">
      <alignment horizontal="right"/>
    </xf>
    <xf numFmtId="0" fontId="19" fillId="12" borderId="1" xfId="27" applyFont="1" applyFill="1" applyBorder="1" applyAlignment="1" applyProtection="1">
      <alignment horizontal="right"/>
    </xf>
    <xf numFmtId="176" fontId="17" fillId="13" borderId="1" xfId="27" applyNumberFormat="1" applyFont="1" applyFill="1" applyBorder="1" applyAlignment="1" applyProtection="1"/>
    <xf numFmtId="178" fontId="17" fillId="14" borderId="1" xfId="27" applyNumberFormat="1" applyFont="1" applyFill="1" applyBorder="1" applyAlignment="1" applyProtection="1"/>
    <xf numFmtId="178" fontId="17" fillId="12" borderId="1" xfId="27" applyNumberFormat="1" applyFont="1" applyFill="1" applyBorder="1" applyAlignment="1" applyProtection="1"/>
    <xf numFmtId="176" fontId="17" fillId="14" borderId="22" xfId="27" applyNumberFormat="1" applyFont="1" applyFill="1" applyBorder="1" applyAlignment="1" applyProtection="1"/>
    <xf numFmtId="176" fontId="17" fillId="12" borderId="22" xfId="27" applyNumberFormat="1" applyFont="1" applyFill="1" applyBorder="1" applyAlignment="1" applyProtection="1"/>
    <xf numFmtId="178" fontId="17" fillId="14" borderId="22" xfId="27" applyNumberFormat="1" applyFont="1" applyFill="1" applyBorder="1" applyAlignment="1" applyProtection="1"/>
    <xf numFmtId="178" fontId="17" fillId="12" borderId="22" xfId="27" applyNumberFormat="1" applyFont="1" applyFill="1" applyBorder="1" applyAlignment="1" applyProtection="1"/>
    <xf numFmtId="176" fontId="17" fillId="14" borderId="23" xfId="0" applyNumberFormat="1" applyFont="1" applyFill="1" applyBorder="1" applyAlignment="1" applyProtection="1"/>
    <xf numFmtId="176" fontId="15" fillId="9" borderId="23" xfId="0" applyNumberFormat="1" applyFont="1" applyFill="1" applyBorder="1" applyAlignment="1" applyProtection="1"/>
    <xf numFmtId="176" fontId="17" fillId="12" borderId="23" xfId="0" applyNumberFormat="1" applyFont="1" applyFill="1" applyBorder="1" applyAlignment="1" applyProtection="1"/>
    <xf numFmtId="9" fontId="19" fillId="14" borderId="22" xfId="27" applyNumberFormat="1" applyFont="1" applyFill="1" applyBorder="1" applyAlignment="1" applyProtection="1"/>
    <xf numFmtId="9" fontId="19" fillId="12" borderId="22" xfId="27" applyNumberFormat="1" applyFont="1" applyFill="1" applyBorder="1" applyAlignment="1" applyProtection="1"/>
    <xf numFmtId="176" fontId="15" fillId="10" borderId="23" xfId="0" applyNumberFormat="1" applyFont="1" applyFill="1" applyBorder="1" applyAlignment="1" applyProtection="1"/>
    <xf numFmtId="176" fontId="19" fillId="14" borderId="22" xfId="27" applyNumberFormat="1" applyFont="1" applyFill="1" applyBorder="1" applyAlignment="1" applyProtection="1"/>
    <xf numFmtId="176" fontId="19" fillId="12" borderId="22" xfId="27" applyNumberFormat="1" applyFont="1" applyFill="1" applyBorder="1" applyAlignment="1" applyProtection="1"/>
    <xf numFmtId="169" fontId="17" fillId="14" borderId="1" xfId="27" applyNumberFormat="1" applyFont="1" applyFill="1" applyBorder="1" applyAlignment="1" applyProtection="1"/>
    <xf numFmtId="169" fontId="17" fillId="12" borderId="1" xfId="27" applyNumberFormat="1" applyFont="1" applyFill="1" applyBorder="1" applyAlignment="1" applyProtection="1"/>
    <xf numFmtId="169" fontId="19" fillId="12" borderId="1" xfId="27" applyNumberFormat="1" applyFont="1" applyFill="1" applyBorder="1" applyAlignment="1" applyProtection="1">
      <alignment horizontal="right"/>
    </xf>
    <xf numFmtId="169" fontId="19" fillId="14" borderId="1" xfId="27" applyNumberFormat="1" applyFont="1" applyFill="1" applyBorder="1" applyAlignment="1" applyProtection="1">
      <alignment horizontal="right"/>
    </xf>
    <xf numFmtId="3" fontId="17" fillId="13" borderId="1" xfId="27" applyNumberFormat="1" applyFont="1" applyFill="1" applyBorder="1" applyAlignment="1" applyProtection="1">
      <alignment horizontal="right"/>
    </xf>
    <xf numFmtId="3" fontId="17" fillId="14" borderId="1" xfId="27" applyNumberFormat="1" applyFont="1" applyFill="1" applyBorder="1" applyAlignment="1" applyProtection="1">
      <alignment horizontal="right"/>
    </xf>
    <xf numFmtId="3" fontId="17" fillId="12" borderId="1" xfId="27" applyNumberFormat="1" applyFont="1" applyFill="1" applyBorder="1" applyAlignment="1" applyProtection="1">
      <alignment horizontal="right"/>
    </xf>
    <xf numFmtId="3" fontId="17" fillId="13" borderId="0" xfId="27" applyNumberFormat="1" applyFont="1" applyFill="1" applyBorder="1" applyAlignment="1" applyProtection="1">
      <alignment horizontal="right"/>
    </xf>
    <xf numFmtId="3" fontId="17" fillId="14" borderId="0" xfId="27" applyNumberFormat="1" applyFont="1" applyFill="1" applyBorder="1" applyAlignment="1" applyProtection="1">
      <alignment horizontal="right"/>
    </xf>
    <xf numFmtId="3" fontId="17" fillId="12" borderId="0" xfId="27" applyNumberFormat="1" applyFont="1" applyFill="1" applyBorder="1" applyAlignment="1" applyProtection="1">
      <alignment horizontal="right"/>
    </xf>
    <xf numFmtId="3" fontId="19" fillId="13" borderId="1" xfId="27" applyNumberFormat="1" applyFont="1" applyFill="1" applyBorder="1" applyAlignment="1" applyProtection="1">
      <alignment horizontal="right"/>
    </xf>
    <xf numFmtId="3" fontId="19" fillId="14" borderId="1" xfId="27" applyNumberFormat="1" applyFont="1" applyFill="1" applyBorder="1" applyAlignment="1" applyProtection="1">
      <alignment horizontal="right"/>
    </xf>
    <xf numFmtId="3" fontId="19" fillId="12" borderId="1" xfId="27" applyNumberFormat="1" applyFont="1" applyFill="1" applyBorder="1" applyAlignment="1" applyProtection="1">
      <alignment horizontal="right"/>
    </xf>
    <xf numFmtId="170" fontId="19" fillId="13" borderId="1" xfId="27" applyNumberFormat="1" applyFont="1" applyFill="1" applyBorder="1" applyAlignment="1" applyProtection="1">
      <alignment horizontal="right"/>
    </xf>
    <xf numFmtId="170" fontId="19" fillId="12" borderId="1" xfId="27" applyNumberFormat="1" applyFont="1" applyFill="1" applyBorder="1" applyAlignment="1" applyProtection="1">
      <alignment horizontal="right"/>
    </xf>
    <xf numFmtId="170" fontId="19" fillId="14" borderId="1" xfId="27" applyNumberFormat="1" applyFont="1" applyFill="1" applyBorder="1" applyAlignment="1" applyProtection="1">
      <alignment horizontal="right"/>
    </xf>
    <xf numFmtId="9" fontId="19" fillId="13" borderId="1" xfId="25" applyNumberFormat="1" applyFont="1" applyFill="1" applyBorder="1" applyAlignment="1" applyProtection="1">
      <alignment horizontal="right"/>
    </xf>
    <xf numFmtId="9" fontId="19" fillId="12" borderId="1" xfId="25" applyNumberFormat="1" applyFont="1" applyFill="1" applyBorder="1" applyAlignment="1" applyProtection="1">
      <alignment horizontal="right"/>
    </xf>
    <xf numFmtId="3" fontId="19" fillId="13" borderId="22" xfId="27" applyNumberFormat="1" applyFont="1" applyFill="1" applyBorder="1" applyAlignment="1" applyProtection="1">
      <alignment horizontal="right"/>
    </xf>
    <xf numFmtId="3" fontId="19" fillId="14" borderId="22" xfId="27" applyNumberFormat="1" applyFont="1" applyFill="1" applyBorder="1" applyAlignment="1" applyProtection="1">
      <alignment horizontal="right"/>
    </xf>
    <xf numFmtId="3" fontId="19" fillId="12" borderId="22" xfId="27" applyNumberFormat="1" applyFont="1" applyFill="1" applyBorder="1" applyAlignment="1" applyProtection="1">
      <alignment horizontal="right"/>
    </xf>
    <xf numFmtId="167" fontId="17" fillId="13" borderId="1" xfId="27" applyNumberFormat="1" applyFont="1" applyFill="1" applyBorder="1" applyAlignment="1" applyProtection="1">
      <alignment horizontal="right"/>
    </xf>
    <xf numFmtId="167" fontId="17" fillId="14" borderId="1" xfId="27" applyNumberFormat="1" applyFont="1" applyFill="1" applyBorder="1" applyAlignment="1" applyProtection="1">
      <alignment horizontal="right"/>
    </xf>
    <xf numFmtId="167" fontId="17" fillId="12" borderId="1" xfId="27" applyNumberFormat="1" applyFont="1" applyFill="1" applyBorder="1" applyAlignment="1" applyProtection="1">
      <alignment horizontal="right"/>
    </xf>
    <xf numFmtId="164" fontId="19" fillId="12" borderId="1" xfId="27" applyNumberFormat="1" applyFont="1" applyFill="1" applyBorder="1" applyAlignment="1" applyProtection="1">
      <alignment horizontal="right"/>
    </xf>
    <xf numFmtId="0" fontId="19" fillId="13" borderId="23" xfId="27" applyFont="1" applyFill="1" applyBorder="1" applyAlignment="1" applyProtection="1">
      <alignment horizontal="right"/>
    </xf>
    <xf numFmtId="0" fontId="19" fillId="14" borderId="23" xfId="27" applyFont="1" applyFill="1" applyBorder="1" applyAlignment="1" applyProtection="1">
      <alignment horizontal="right"/>
    </xf>
    <xf numFmtId="0" fontId="19" fillId="12" borderId="23" xfId="27" applyFont="1" applyFill="1" applyBorder="1" applyAlignment="1" applyProtection="1">
      <alignment horizontal="right"/>
    </xf>
    <xf numFmtId="9" fontId="19" fillId="13" borderId="1" xfId="27" applyNumberFormat="1" applyFont="1" applyFill="1" applyBorder="1" applyAlignment="1" applyProtection="1">
      <alignment horizontal="right"/>
    </xf>
    <xf numFmtId="166" fontId="17" fillId="12" borderId="1" xfId="4" applyNumberFormat="1" applyFont="1" applyFill="1" applyBorder="1" applyAlignment="1" applyProtection="1">
      <alignment horizontal="right"/>
    </xf>
    <xf numFmtId="41" fontId="17" fillId="12" borderId="1" xfId="27" applyNumberFormat="1" applyFont="1" applyFill="1" applyBorder="1" applyAlignment="1" applyProtection="1">
      <alignment horizontal="right"/>
    </xf>
    <xf numFmtId="41" fontId="17" fillId="14" borderId="1" xfId="27" applyNumberFormat="1" applyFont="1" applyFill="1" applyBorder="1" applyAlignment="1" applyProtection="1">
      <alignment horizontal="right"/>
    </xf>
    <xf numFmtId="41" fontId="19" fillId="12" borderId="1" xfId="27" applyNumberFormat="1" applyFont="1" applyFill="1" applyBorder="1" applyAlignment="1" applyProtection="1">
      <alignment horizontal="right"/>
    </xf>
    <xf numFmtId="41" fontId="19" fillId="14" borderId="1" xfId="27" applyNumberFormat="1" applyFont="1" applyFill="1" applyBorder="1" applyAlignment="1" applyProtection="1">
      <alignment horizontal="right"/>
    </xf>
    <xf numFmtId="9" fontId="17" fillId="12" borderId="1" xfId="27" applyNumberFormat="1" applyFont="1" applyFill="1" applyBorder="1" applyAlignment="1" applyProtection="1">
      <alignment horizontal="right"/>
    </xf>
    <xf numFmtId="9" fontId="17" fillId="14" borderId="1" xfId="27" applyNumberFormat="1" applyFont="1" applyFill="1" applyBorder="1" applyAlignment="1" applyProtection="1">
      <alignment horizontal="right"/>
    </xf>
    <xf numFmtId="3" fontId="17" fillId="12" borderId="1" xfId="27" applyNumberFormat="1" applyFont="1" applyFill="1" applyBorder="1" applyAlignment="1" applyProtection="1"/>
    <xf numFmtId="166" fontId="17" fillId="14" borderId="1" xfId="4" applyNumberFormat="1" applyFont="1" applyFill="1" applyBorder="1" applyAlignment="1" applyProtection="1">
      <alignment horizontal="right"/>
    </xf>
    <xf numFmtId="0" fontId="17" fillId="13" borderId="22" xfId="27" applyNumberFormat="1" applyFont="1" applyFill="1" applyBorder="1" applyAlignment="1" applyProtection="1">
      <alignment horizontal="right"/>
    </xf>
    <xf numFmtId="0" fontId="17" fillId="14" borderId="22" xfId="27" applyNumberFormat="1" applyFont="1" applyFill="1" applyBorder="1" applyAlignment="1" applyProtection="1">
      <alignment horizontal="right"/>
    </xf>
    <xf numFmtId="0" fontId="17" fillId="12" borderId="22" xfId="27" applyNumberFormat="1" applyFont="1" applyFill="1" applyBorder="1" applyAlignment="1" applyProtection="1">
      <alignment horizontal="right"/>
    </xf>
    <xf numFmtId="180" fontId="17" fillId="12" borderId="1" xfId="27" applyNumberFormat="1" applyFont="1" applyFill="1" applyBorder="1" applyAlignment="1" applyProtection="1">
      <alignment horizontal="right"/>
    </xf>
    <xf numFmtId="180" fontId="17" fillId="14" borderId="1" xfId="27" applyNumberFormat="1" applyFont="1" applyFill="1" applyBorder="1" applyAlignment="1" applyProtection="1">
      <alignment horizontal="right"/>
    </xf>
    <xf numFmtId="180" fontId="19" fillId="13" borderId="1" xfId="27" applyNumberFormat="1" applyFont="1" applyFill="1" applyBorder="1" applyAlignment="1" applyProtection="1">
      <alignment horizontal="right"/>
    </xf>
    <xf numFmtId="180" fontId="15" fillId="10" borderId="1" xfId="0" applyNumberFormat="1" applyFont="1" applyFill="1" applyBorder="1" applyProtection="1"/>
    <xf numFmtId="182" fontId="17" fillId="14" borderId="1" xfId="27" applyNumberFormat="1" applyFont="1" applyFill="1" applyBorder="1" applyAlignment="1" applyProtection="1">
      <alignment horizontal="right"/>
    </xf>
    <xf numFmtId="182" fontId="19" fillId="14" borderId="1" xfId="0" applyNumberFormat="1" applyFont="1" applyFill="1" applyBorder="1" applyAlignment="1" applyProtection="1">
      <alignment horizontal="right"/>
    </xf>
    <xf numFmtId="182" fontId="19" fillId="14" borderId="1" xfId="27" applyNumberFormat="1" applyFont="1" applyFill="1" applyBorder="1" applyAlignment="1" applyProtection="1">
      <alignment horizontal="right"/>
    </xf>
    <xf numFmtId="182" fontId="52" fillId="14" borderId="1" xfId="27" applyNumberFormat="1" applyFont="1" applyFill="1" applyBorder="1" applyAlignment="1" applyProtection="1">
      <alignment horizontal="right"/>
    </xf>
    <xf numFmtId="164" fontId="19" fillId="12" borderId="0" xfId="25" applyNumberFormat="1" applyFont="1" applyFill="1" applyBorder="1" applyAlignment="1" applyProtection="1">
      <alignment horizontal="right"/>
    </xf>
    <xf numFmtId="176" fontId="19" fillId="13" borderId="24" xfId="27" applyNumberFormat="1" applyFont="1" applyFill="1" applyBorder="1" applyAlignment="1" applyProtection="1">
      <alignment horizontal="right"/>
    </xf>
    <xf numFmtId="176" fontId="19" fillId="14" borderId="24" xfId="27" applyNumberFormat="1" applyFont="1" applyFill="1" applyBorder="1" applyAlignment="1" applyProtection="1">
      <alignment horizontal="right"/>
    </xf>
    <xf numFmtId="176" fontId="19" fillId="12" borderId="24" xfId="27" applyNumberFormat="1" applyFont="1" applyFill="1" applyBorder="1" applyAlignment="1" applyProtection="1">
      <alignment horizontal="right"/>
    </xf>
    <xf numFmtId="9" fontId="11" fillId="9" borderId="0" xfId="28" applyNumberFormat="1" applyFont="1" applyFill="1" applyAlignment="1"/>
    <xf numFmtId="0" fontId="8" fillId="12" borderId="0" xfId="27" applyFont="1" applyFill="1" applyBorder="1" applyAlignment="1" applyProtection="1"/>
    <xf numFmtId="0" fontId="8" fillId="12" borderId="0" xfId="27" applyFont="1" applyFill="1" applyBorder="1" applyAlignment="1" applyProtection="1">
      <alignment horizontal="center"/>
    </xf>
    <xf numFmtId="167" fontId="8" fillId="12" borderId="0" xfId="27" applyNumberFormat="1" applyFont="1" applyFill="1" applyBorder="1" applyAlignment="1" applyProtection="1">
      <alignment horizontal="center"/>
    </xf>
    <xf numFmtId="167" fontId="8" fillId="12" borderId="0" xfId="27" applyNumberFormat="1" applyFont="1" applyFill="1" applyBorder="1" applyAlignment="1" applyProtection="1"/>
    <xf numFmtId="0" fontId="15" fillId="11" borderId="0" xfId="17" applyFont="1" applyFill="1" applyProtection="1"/>
    <xf numFmtId="0" fontId="15" fillId="9" borderId="0" xfId="17" applyFont="1" applyFill="1" applyProtection="1"/>
    <xf numFmtId="0" fontId="22" fillId="12" borderId="0" xfId="27" applyFont="1" applyFill="1" applyBorder="1" applyAlignment="1" applyProtection="1">
      <alignment horizontal="left"/>
    </xf>
    <xf numFmtId="0" fontId="19" fillId="12" borderId="0" xfId="27" applyFont="1" applyFill="1" applyBorder="1" applyAlignment="1" applyProtection="1">
      <alignment horizontal="center"/>
    </xf>
    <xf numFmtId="167" fontId="19" fillId="12" borderId="0" xfId="27" applyNumberFormat="1" applyFont="1" applyFill="1" applyBorder="1" applyAlignment="1" applyProtection="1">
      <alignment horizontal="center"/>
    </xf>
    <xf numFmtId="167" fontId="19" fillId="12" borderId="0" xfId="27" applyNumberFormat="1" applyFont="1" applyFill="1" applyBorder="1" applyAlignment="1" applyProtection="1"/>
    <xf numFmtId="10" fontId="15" fillId="9" borderId="0" xfId="26" applyNumberFormat="1" applyFont="1" applyFill="1" applyBorder="1" applyAlignment="1" applyProtection="1">
      <alignment horizontal="right"/>
    </xf>
    <xf numFmtId="15" fontId="15" fillId="9" borderId="0" xfId="26" applyNumberFormat="1" applyFont="1" applyFill="1" applyBorder="1" applyProtection="1"/>
    <xf numFmtId="16" fontId="15" fillId="9" borderId="0" xfId="26" applyNumberFormat="1" applyFont="1" applyFill="1" applyBorder="1" applyAlignment="1" applyProtection="1">
      <alignment horizontal="right"/>
    </xf>
    <xf numFmtId="3" fontId="15" fillId="9" borderId="0" xfId="26" applyNumberFormat="1" applyFont="1" applyFill="1" applyBorder="1" applyAlignment="1" applyProtection="1">
      <alignment horizontal="center"/>
    </xf>
    <xf numFmtId="3" fontId="15" fillId="9" borderId="0" xfId="26" applyNumberFormat="1" applyFont="1" applyFill="1" applyBorder="1" applyAlignment="1" applyProtection="1">
      <alignment horizontal="right" wrapText="1"/>
    </xf>
    <xf numFmtId="0" fontId="15" fillId="9" borderId="0" xfId="26" applyFont="1" applyFill="1" applyBorder="1" applyProtection="1"/>
    <xf numFmtId="0" fontId="15" fillId="9" borderId="0" xfId="26" applyFont="1" applyFill="1" applyBorder="1" applyAlignment="1" applyProtection="1">
      <alignment horizontal="center"/>
    </xf>
    <xf numFmtId="0" fontId="15" fillId="9" borderId="0" xfId="17" applyFont="1" applyFill="1"/>
    <xf numFmtId="180" fontId="20" fillId="9" borderId="25" xfId="0" applyNumberFormat="1" applyFont="1" applyFill="1" applyBorder="1" applyProtection="1"/>
    <xf numFmtId="0" fontId="17" fillId="12" borderId="25" xfId="27" applyFont="1" applyFill="1" applyBorder="1" applyAlignment="1" applyProtection="1"/>
    <xf numFmtId="183" fontId="15" fillId="0" borderId="0" xfId="0" applyNumberFormat="1" applyFont="1"/>
    <xf numFmtId="180" fontId="17" fillId="12" borderId="0" xfId="27" applyNumberFormat="1" applyFont="1" applyFill="1" applyBorder="1" applyAlignment="1" applyProtection="1"/>
    <xf numFmtId="180" fontId="19" fillId="9" borderId="0" xfId="0" applyNumberFormat="1" applyFont="1" applyFill="1" applyBorder="1" applyAlignment="1" applyProtection="1">
      <alignment horizontal="right"/>
    </xf>
    <xf numFmtId="180" fontId="19" fillId="12" borderId="0" xfId="0" quotePrefix="1" applyNumberFormat="1" applyFont="1" applyFill="1" applyBorder="1" applyAlignment="1" applyProtection="1">
      <alignment horizontal="left"/>
    </xf>
    <xf numFmtId="40" fontId="2" fillId="11" borderId="0" xfId="28" applyNumberFormat="1" applyFont="1" applyFill="1"/>
    <xf numFmtId="40" fontId="2" fillId="9" borderId="0" xfId="28" applyNumberFormat="1" applyFont="1" applyFill="1"/>
    <xf numFmtId="40" fontId="7" fillId="9" borderId="0" xfId="28" applyNumberFormat="1" applyFont="1" applyFill="1"/>
    <xf numFmtId="40" fontId="9" fillId="12" borderId="0" xfId="28" applyNumberFormat="1" applyFont="1" applyFill="1" applyBorder="1" applyAlignment="1"/>
    <xf numFmtId="40" fontId="8" fillId="12" borderId="0" xfId="28" applyNumberFormat="1" applyFont="1" applyFill="1" applyBorder="1" applyAlignment="1"/>
    <xf numFmtId="40" fontId="3" fillId="10" borderId="0" xfId="0" applyNumberFormat="1" applyFont="1" applyFill="1" applyAlignment="1">
      <alignment horizontal="center"/>
    </xf>
    <xf numFmtId="40" fontId="3" fillId="9" borderId="0" xfId="0" applyNumberFormat="1" applyFont="1" applyFill="1"/>
    <xf numFmtId="40" fontId="3" fillId="9" borderId="0" xfId="0" applyNumberFormat="1" applyFont="1" applyFill="1" applyAlignment="1">
      <alignment horizontal="center"/>
    </xf>
    <xf numFmtId="40" fontId="3" fillId="9" borderId="0" xfId="0" applyNumberFormat="1" applyFont="1" applyFill="1" applyBorder="1" applyAlignment="1">
      <alignment horizontal="center"/>
    </xf>
    <xf numFmtId="3" fontId="19" fillId="9" borderId="0" xfId="27" applyNumberFormat="1" applyFont="1" applyFill="1" applyBorder="1" applyAlignment="1" applyProtection="1">
      <alignment horizontal="right"/>
    </xf>
    <xf numFmtId="164" fontId="17" fillId="13" borderId="0" xfId="25" applyNumberFormat="1" applyFont="1" applyFill="1" applyBorder="1" applyAlignment="1" applyProtection="1">
      <alignment horizontal="center"/>
    </xf>
    <xf numFmtId="164" fontId="20" fillId="16" borderId="0" xfId="25" applyNumberFormat="1" applyFont="1" applyFill="1" applyBorder="1" applyAlignment="1" applyProtection="1">
      <alignment horizontal="center"/>
    </xf>
    <xf numFmtId="164" fontId="15" fillId="16" borderId="0" xfId="25" applyNumberFormat="1" applyFont="1" applyFill="1" applyBorder="1" applyProtection="1"/>
    <xf numFmtId="164" fontId="20" fillId="16" borderId="0" xfId="25" applyNumberFormat="1" applyFont="1" applyFill="1" applyBorder="1" applyProtection="1"/>
    <xf numFmtId="180" fontId="20" fillId="10" borderId="1" xfId="25" applyNumberFormat="1" applyFont="1" applyFill="1" applyBorder="1" applyAlignment="1" applyProtection="1">
      <alignment horizontal="right"/>
    </xf>
    <xf numFmtId="164" fontId="53" fillId="16" borderId="0" xfId="25" applyNumberFormat="1" applyFont="1" applyFill="1" applyBorder="1" applyProtection="1"/>
    <xf numFmtId="164" fontId="19" fillId="13" borderId="1" xfId="25" applyNumberFormat="1" applyFont="1" applyFill="1" applyBorder="1" applyAlignment="1" applyProtection="1"/>
    <xf numFmtId="164" fontId="17" fillId="13" borderId="1" xfId="25" applyNumberFormat="1" applyFont="1" applyFill="1" applyBorder="1" applyAlignment="1" applyProtection="1"/>
    <xf numFmtId="164" fontId="20" fillId="16" borderId="0" xfId="25" applyNumberFormat="1" applyFont="1" applyFill="1" applyBorder="1" applyAlignment="1" applyProtection="1">
      <alignment horizontal="right"/>
    </xf>
    <xf numFmtId="38" fontId="3" fillId="11" borderId="0" xfId="0" applyNumberFormat="1" applyFont="1" applyFill="1" applyBorder="1" applyProtection="1"/>
    <xf numFmtId="38" fontId="15" fillId="16" borderId="0" xfId="0" applyNumberFormat="1" applyFont="1" applyFill="1" applyBorder="1" applyAlignment="1" applyProtection="1">
      <alignment horizontal="right"/>
    </xf>
    <xf numFmtId="9" fontId="19" fillId="12" borderId="23" xfId="27" applyNumberFormat="1" applyFont="1" applyFill="1" applyBorder="1" applyAlignment="1" applyProtection="1"/>
    <xf numFmtId="38" fontId="15" fillId="9" borderId="1" xfId="0" applyNumberFormat="1" applyFont="1" applyFill="1" applyBorder="1" applyAlignment="1" applyProtection="1"/>
    <xf numFmtId="176" fontId="15" fillId="9" borderId="1" xfId="0" applyNumberFormat="1" applyFont="1" applyFill="1" applyBorder="1" applyAlignment="1" applyProtection="1"/>
    <xf numFmtId="38" fontId="15" fillId="9" borderId="1" xfId="0" applyNumberFormat="1" applyFont="1" applyFill="1" applyBorder="1" applyAlignment="1" applyProtection="1">
      <alignment horizontal="right"/>
    </xf>
    <xf numFmtId="0" fontId="17" fillId="14" borderId="1" xfId="0" applyNumberFormat="1" applyFont="1" applyFill="1" applyBorder="1" applyAlignment="1" applyProtection="1">
      <alignment horizontal="right"/>
    </xf>
    <xf numFmtId="9" fontId="19" fillId="10" borderId="23" xfId="27" applyNumberFormat="1" applyFont="1" applyFill="1" applyBorder="1" applyAlignment="1" applyProtection="1"/>
    <xf numFmtId="0" fontId="17" fillId="14" borderId="1" xfId="0" applyNumberFormat="1" applyFont="1" applyFill="1" applyBorder="1" applyAlignment="1" applyProtection="1"/>
    <xf numFmtId="176" fontId="17" fillId="14" borderId="1" xfId="0" applyNumberFormat="1" applyFont="1" applyFill="1" applyBorder="1" applyAlignment="1" applyProtection="1"/>
    <xf numFmtId="170" fontId="19" fillId="10" borderId="1" xfId="27" applyNumberFormat="1" applyFont="1" applyFill="1" applyBorder="1" applyAlignment="1" applyProtection="1">
      <alignment horizontal="right"/>
    </xf>
    <xf numFmtId="41" fontId="17" fillId="13" borderId="1" xfId="27" applyNumberFormat="1" applyFont="1" applyFill="1" applyBorder="1" applyAlignment="1" applyProtection="1">
      <alignment horizontal="right"/>
    </xf>
    <xf numFmtId="41" fontId="19" fillId="13" borderId="1" xfId="27" applyNumberFormat="1" applyFont="1" applyFill="1" applyBorder="1" applyAlignment="1" applyProtection="1">
      <alignment horizontal="right"/>
    </xf>
    <xf numFmtId="9" fontId="17" fillId="13" borderId="1" xfId="27" applyNumberFormat="1" applyFont="1" applyFill="1" applyBorder="1" applyAlignment="1" applyProtection="1">
      <alignment horizontal="right"/>
    </xf>
    <xf numFmtId="180" fontId="19" fillId="10" borderId="1" xfId="0" applyNumberFormat="1" applyFont="1" applyFill="1" applyBorder="1" applyAlignment="1" applyProtection="1"/>
    <xf numFmtId="180" fontId="19" fillId="13" borderId="1" xfId="0" applyNumberFormat="1" applyFont="1" applyFill="1" applyBorder="1" applyAlignment="1" applyProtection="1">
      <alignment horizontal="right"/>
      <protection locked="0"/>
    </xf>
    <xf numFmtId="180" fontId="17" fillId="13" borderId="1" xfId="0" applyNumberFormat="1" applyFont="1" applyFill="1" applyBorder="1" applyAlignment="1" applyProtection="1">
      <alignment horizontal="right"/>
      <protection locked="0"/>
    </xf>
    <xf numFmtId="182" fontId="17" fillId="13" borderId="1" xfId="0" applyNumberFormat="1" applyFont="1" applyFill="1" applyBorder="1" applyAlignment="1" applyProtection="1">
      <alignment horizontal="right"/>
      <protection locked="0"/>
    </xf>
    <xf numFmtId="182" fontId="19" fillId="13" borderId="1" xfId="0" applyNumberFormat="1" applyFont="1" applyFill="1" applyBorder="1" applyAlignment="1" applyProtection="1">
      <alignment horizontal="right"/>
      <protection locked="0"/>
    </xf>
    <xf numFmtId="179" fontId="19" fillId="13" borderId="1" xfId="4" applyNumberFormat="1" applyFont="1" applyFill="1" applyBorder="1" applyAlignment="1" applyProtection="1">
      <alignment horizontal="right"/>
      <protection locked="0"/>
    </xf>
    <xf numFmtId="179" fontId="19" fillId="12" borderId="1" xfId="4" applyNumberFormat="1" applyFont="1" applyFill="1" applyBorder="1" applyAlignment="1" applyProtection="1">
      <alignment horizontal="right"/>
    </xf>
    <xf numFmtId="179" fontId="19" fillId="13" borderId="1" xfId="4" applyNumberFormat="1" applyFont="1" applyFill="1" applyBorder="1" applyAlignment="1" applyProtection="1">
      <alignment horizontal="right"/>
    </xf>
    <xf numFmtId="164" fontId="23" fillId="13" borderId="1" xfId="25" applyNumberFormat="1" applyFont="1" applyFill="1" applyBorder="1" applyAlignment="1" applyProtection="1">
      <alignment horizontal="right"/>
    </xf>
    <xf numFmtId="180" fontId="52" fillId="13" borderId="1" xfId="0" applyNumberFormat="1" applyFont="1" applyFill="1" applyBorder="1" applyAlignment="1" applyProtection="1">
      <alignment horizontal="right"/>
      <protection locked="0"/>
    </xf>
    <xf numFmtId="180" fontId="15" fillId="18" borderId="0" xfId="0" applyNumberFormat="1" applyFont="1" applyFill="1"/>
    <xf numFmtId="164" fontId="15" fillId="16" borderId="0" xfId="25" applyNumberFormat="1" applyFont="1" applyFill="1" applyBorder="1" applyAlignment="1" applyProtection="1">
      <alignment horizontal="right"/>
    </xf>
    <xf numFmtId="164" fontId="15" fillId="10" borderId="0" xfId="25" applyNumberFormat="1" applyFont="1" applyFill="1" applyBorder="1" applyAlignment="1" applyProtection="1">
      <alignment horizontal="right"/>
    </xf>
    <xf numFmtId="180" fontId="23" fillId="12" borderId="1" xfId="0" applyNumberFormat="1" applyFont="1" applyFill="1" applyBorder="1" applyAlignment="1" applyProtection="1">
      <alignment horizontal="right"/>
    </xf>
    <xf numFmtId="164" fontId="15" fillId="9" borderId="0" xfId="25" applyNumberFormat="1" applyFont="1" applyFill="1" applyBorder="1" applyAlignment="1" applyProtection="1">
      <alignment horizontal="right"/>
    </xf>
    <xf numFmtId="38" fontId="15" fillId="11" borderId="0" xfId="0" applyNumberFormat="1" applyFont="1" applyFill="1" applyBorder="1" applyProtection="1"/>
    <xf numFmtId="41" fontId="19" fillId="14" borderId="1" xfId="27" applyNumberFormat="1" applyFont="1" applyFill="1" applyBorder="1" applyAlignment="1" applyProtection="1"/>
    <xf numFmtId="0" fontId="19" fillId="12" borderId="1" xfId="27" applyFont="1" applyFill="1" applyBorder="1" applyAlignment="1" applyProtection="1"/>
    <xf numFmtId="9" fontId="19" fillId="13" borderId="1" xfId="25" applyFont="1" applyFill="1" applyBorder="1" applyAlignment="1" applyProtection="1">
      <alignment horizontal="right"/>
    </xf>
    <xf numFmtId="0" fontId="19" fillId="12" borderId="0" xfId="22" applyNumberFormat="1" applyFont="1" applyFill="1" applyBorder="1" applyAlignment="1" applyProtection="1">
      <alignment horizontal="center"/>
    </xf>
    <xf numFmtId="3" fontId="19" fillId="12" borderId="0" xfId="18" applyNumberFormat="1" applyFont="1" applyFill="1" applyBorder="1" applyAlignment="1" applyProtection="1">
      <alignment horizontal="center"/>
    </xf>
    <xf numFmtId="41" fontId="17" fillId="13" borderId="1" xfId="0" applyNumberFormat="1" applyFont="1" applyFill="1" applyBorder="1" applyAlignment="1" applyProtection="1">
      <alignment horizontal="right"/>
    </xf>
    <xf numFmtId="41" fontId="15" fillId="16" borderId="0" xfId="0" applyNumberFormat="1" applyFont="1" applyFill="1" applyBorder="1" applyProtection="1"/>
    <xf numFmtId="178" fontId="17" fillId="13" borderId="1" xfId="27" applyNumberFormat="1" applyFont="1" applyFill="1" applyBorder="1" applyAlignment="1" applyProtection="1"/>
    <xf numFmtId="9" fontId="19" fillId="13" borderId="23" xfId="27" applyNumberFormat="1" applyFont="1" applyFill="1" applyBorder="1" applyAlignment="1" applyProtection="1"/>
    <xf numFmtId="0" fontId="17" fillId="13" borderId="1" xfId="0" applyNumberFormat="1" applyFont="1" applyFill="1" applyBorder="1" applyAlignment="1" applyProtection="1"/>
    <xf numFmtId="176" fontId="17" fillId="13" borderId="23" xfId="0" applyNumberFormat="1" applyFont="1" applyFill="1" applyBorder="1" applyAlignment="1" applyProtection="1"/>
    <xf numFmtId="9" fontId="19" fillId="13" borderId="22" xfId="27" applyNumberFormat="1" applyFont="1" applyFill="1" applyBorder="1" applyAlignment="1" applyProtection="1"/>
    <xf numFmtId="176" fontId="17" fillId="13" borderId="1" xfId="0" applyNumberFormat="1" applyFont="1" applyFill="1" applyBorder="1" applyAlignment="1" applyProtection="1"/>
    <xf numFmtId="176" fontId="19" fillId="13" borderId="22" xfId="27" applyNumberFormat="1" applyFont="1" applyFill="1" applyBorder="1" applyAlignment="1" applyProtection="1"/>
    <xf numFmtId="41" fontId="19" fillId="13" borderId="0" xfId="27" applyNumberFormat="1" applyFont="1" applyFill="1" applyBorder="1" applyAlignment="1" applyProtection="1">
      <alignment horizontal="right"/>
    </xf>
    <xf numFmtId="167" fontId="17" fillId="13" borderId="1" xfId="27" applyNumberFormat="1" applyFont="1" applyFill="1" applyBorder="1" applyAlignment="1" applyProtection="1"/>
    <xf numFmtId="167" fontId="19" fillId="13" borderId="1" xfId="27" applyNumberFormat="1" applyFont="1" applyFill="1" applyBorder="1" applyAlignment="1" applyProtection="1"/>
    <xf numFmtId="9" fontId="17" fillId="13" borderId="1" xfId="25" applyFont="1" applyFill="1" applyBorder="1" applyAlignment="1" applyProtection="1"/>
    <xf numFmtId="41" fontId="19" fillId="13" borderId="1" xfId="27" applyNumberFormat="1" applyFont="1" applyFill="1" applyBorder="1" applyAlignment="1" applyProtection="1"/>
    <xf numFmtId="166" fontId="17" fillId="13" borderId="1" xfId="4" applyNumberFormat="1" applyFont="1" applyFill="1" applyBorder="1" applyAlignment="1" applyProtection="1">
      <alignment horizontal="right"/>
    </xf>
    <xf numFmtId="180" fontId="20" fillId="9" borderId="1" xfId="4" applyNumberFormat="1" applyFont="1" applyFill="1" applyBorder="1" applyProtection="1">
      <protection locked="0"/>
    </xf>
    <xf numFmtId="180" fontId="19" fillId="9" borderId="1" xfId="4" applyNumberFormat="1" applyFont="1" applyFill="1" applyBorder="1" applyAlignment="1" applyProtection="1">
      <protection locked="0"/>
    </xf>
    <xf numFmtId="180" fontId="17" fillId="9" borderId="1" xfId="4" applyNumberFormat="1" applyFont="1" applyFill="1" applyBorder="1" applyAlignment="1" applyProtection="1">
      <protection locked="0"/>
    </xf>
    <xf numFmtId="176" fontId="20" fillId="16" borderId="1" xfId="0" applyNumberFormat="1" applyFont="1" applyFill="1" applyBorder="1" applyProtection="1"/>
    <xf numFmtId="176" fontId="15" fillId="16" borderId="1" xfId="0" applyNumberFormat="1" applyFont="1" applyFill="1" applyBorder="1" applyProtection="1"/>
    <xf numFmtId="176" fontId="20" fillId="16" borderId="1" xfId="0" applyNumberFormat="1" applyFont="1" applyFill="1" applyBorder="1" applyAlignment="1" applyProtection="1">
      <alignment horizontal="right"/>
    </xf>
    <xf numFmtId="180" fontId="20" fillId="9" borderId="1" xfId="4" applyNumberFormat="1" applyFont="1" applyFill="1" applyBorder="1" applyProtection="1"/>
    <xf numFmtId="180" fontId="17" fillId="12" borderId="25" xfId="27" applyNumberFormat="1" applyFont="1" applyFill="1" applyBorder="1" applyAlignment="1" applyProtection="1"/>
    <xf numFmtId="180" fontId="19" fillId="12" borderId="25" xfId="27" applyNumberFormat="1" applyFont="1" applyFill="1" applyBorder="1" applyAlignment="1" applyProtection="1"/>
    <xf numFmtId="2" fontId="17" fillId="13" borderId="1" xfId="27" applyNumberFormat="1" applyFont="1" applyFill="1" applyBorder="1" applyAlignment="1" applyProtection="1">
      <alignment horizontal="right"/>
    </xf>
    <xf numFmtId="181" fontId="19" fillId="9" borderId="1" xfId="4" applyNumberFormat="1" applyFont="1" applyFill="1" applyBorder="1" applyAlignment="1" applyProtection="1">
      <protection locked="0"/>
    </xf>
    <xf numFmtId="4" fontId="19" fillId="13" borderId="1" xfId="0" applyNumberFormat="1" applyFont="1" applyFill="1" applyBorder="1" applyAlignment="1" applyProtection="1">
      <alignment horizontal="right"/>
    </xf>
    <xf numFmtId="4" fontId="19" fillId="13" borderId="1" xfId="27" applyNumberFormat="1" applyFont="1" applyFill="1" applyBorder="1" applyAlignment="1" applyProtection="1">
      <alignment horizontal="right"/>
    </xf>
    <xf numFmtId="181" fontId="20" fillId="9" borderId="1" xfId="4" applyNumberFormat="1" applyFont="1" applyFill="1" applyBorder="1" applyProtection="1">
      <protection locked="0"/>
    </xf>
    <xf numFmtId="4" fontId="17" fillId="13" borderId="1" xfId="27" applyNumberFormat="1" applyFont="1" applyFill="1" applyBorder="1" applyAlignment="1" applyProtection="1">
      <alignment horizontal="right"/>
    </xf>
    <xf numFmtId="181" fontId="17" fillId="9" borderId="1" xfId="4" applyNumberFormat="1" applyFont="1" applyFill="1" applyBorder="1" applyAlignment="1" applyProtection="1">
      <protection locked="0"/>
    </xf>
    <xf numFmtId="181" fontId="52" fillId="9" borderId="1" xfId="4" applyNumberFormat="1" applyFont="1" applyFill="1" applyBorder="1" applyAlignment="1" applyProtection="1">
      <protection locked="0"/>
    </xf>
    <xf numFmtId="4" fontId="17" fillId="13" borderId="1" xfId="0" applyNumberFormat="1" applyFont="1" applyFill="1" applyBorder="1" applyAlignment="1" applyProtection="1">
      <alignment horizontal="right"/>
    </xf>
    <xf numFmtId="4" fontId="52" fillId="13" borderId="1" xfId="27" applyNumberFormat="1" applyFont="1" applyFill="1" applyBorder="1" applyAlignment="1" applyProtection="1">
      <alignment horizontal="right"/>
    </xf>
    <xf numFmtId="181" fontId="15" fillId="9" borderId="1" xfId="4" applyNumberFormat="1" applyFont="1" applyFill="1" applyBorder="1" applyProtection="1"/>
    <xf numFmtId="4" fontId="20" fillId="16" borderId="1" xfId="0" applyNumberFormat="1" applyFont="1" applyFill="1" applyBorder="1" applyAlignment="1" applyProtection="1">
      <alignment horizontal="right"/>
    </xf>
    <xf numFmtId="43" fontId="17" fillId="13" borderId="1" xfId="27" applyNumberFormat="1" applyFont="1" applyFill="1" applyBorder="1" applyAlignment="1" applyProtection="1">
      <alignment horizontal="right"/>
    </xf>
    <xf numFmtId="43" fontId="19" fillId="13" borderId="1" xfId="0" applyNumberFormat="1" applyFont="1" applyFill="1" applyBorder="1" applyAlignment="1" applyProtection="1">
      <alignment horizontal="right"/>
    </xf>
    <xf numFmtId="43" fontId="19" fillId="13" borderId="1" xfId="27" applyNumberFormat="1" applyFont="1" applyFill="1" applyBorder="1" applyAlignment="1" applyProtection="1">
      <alignment horizontal="right"/>
    </xf>
    <xf numFmtId="43" fontId="52" fillId="13" borderId="1" xfId="27" applyNumberFormat="1" applyFont="1" applyFill="1" applyBorder="1" applyAlignment="1" applyProtection="1">
      <alignment horizontal="right"/>
    </xf>
    <xf numFmtId="43" fontId="20" fillId="16" borderId="1" xfId="0" applyNumberFormat="1" applyFont="1" applyFill="1" applyBorder="1" applyAlignment="1" applyProtection="1">
      <alignment horizontal="right"/>
    </xf>
    <xf numFmtId="180" fontId="17" fillId="12" borderId="1" xfId="0" applyNumberFormat="1" applyFont="1" applyFill="1" applyBorder="1" applyAlignment="1" applyProtection="1">
      <alignment horizontal="center"/>
    </xf>
    <xf numFmtId="180" fontId="17" fillId="9" borderId="1" xfId="0" applyNumberFormat="1" applyFont="1" applyFill="1" applyBorder="1" applyAlignment="1" applyProtection="1"/>
    <xf numFmtId="180" fontId="20" fillId="9" borderId="1" xfId="4" applyNumberFormat="1" applyFont="1" applyFill="1" applyBorder="1" applyAlignment="1" applyProtection="1"/>
    <xf numFmtId="180" fontId="19" fillId="12" borderId="1" xfId="0" applyNumberFormat="1" applyFont="1" applyFill="1" applyBorder="1" applyAlignment="1" applyProtection="1">
      <alignment horizontal="center"/>
    </xf>
    <xf numFmtId="0" fontId="17" fillId="13" borderId="1" xfId="0" applyNumberFormat="1" applyFont="1" applyFill="1" applyBorder="1" applyAlignment="1" applyProtection="1">
      <alignment horizontal="center"/>
    </xf>
    <xf numFmtId="180" fontId="17" fillId="14" borderId="1" xfId="0" applyNumberFormat="1" applyFont="1" applyFill="1" applyBorder="1" applyAlignment="1" applyProtection="1">
      <alignment horizontal="center"/>
    </xf>
    <xf numFmtId="164" fontId="20" fillId="16" borderId="1" xfId="25" applyNumberFormat="1" applyFont="1" applyFill="1" applyBorder="1" applyAlignment="1" applyProtection="1">
      <alignment horizontal="center"/>
    </xf>
    <xf numFmtId="164" fontId="15" fillId="9" borderId="1" xfId="25" applyNumberFormat="1" applyFont="1" applyFill="1" applyBorder="1" applyAlignment="1" applyProtection="1">
      <alignment horizontal="right"/>
    </xf>
    <xf numFmtId="164" fontId="20" fillId="9" borderId="1" xfId="25" applyNumberFormat="1" applyFont="1" applyFill="1" applyBorder="1" applyAlignment="1" applyProtection="1">
      <alignment horizontal="right"/>
    </xf>
    <xf numFmtId="164" fontId="17" fillId="9" borderId="1" xfId="25" applyNumberFormat="1" applyFont="1" applyFill="1" applyBorder="1" applyAlignment="1" applyProtection="1">
      <alignment horizontal="right"/>
    </xf>
    <xf numFmtId="38" fontId="10" fillId="12" borderId="0" xfId="0" applyNumberFormat="1" applyFont="1" applyFill="1" applyBorder="1" applyAlignment="1" applyProtection="1"/>
    <xf numFmtId="180" fontId="15" fillId="11" borderId="0" xfId="0" applyNumberFormat="1" applyFont="1" applyFill="1"/>
    <xf numFmtId="38" fontId="19" fillId="14" borderId="10" xfId="0" applyNumberFormat="1" applyFont="1" applyFill="1" applyBorder="1" applyAlignment="1" applyProtection="1"/>
    <xf numFmtId="38" fontId="19" fillId="13" borderId="10" xfId="0" applyNumberFormat="1" applyFont="1" applyFill="1" applyBorder="1" applyAlignment="1" applyProtection="1"/>
    <xf numFmtId="38" fontId="19" fillId="19" borderId="10" xfId="0" applyNumberFormat="1" applyFont="1" applyFill="1" applyBorder="1" applyAlignment="1" applyProtection="1"/>
    <xf numFmtId="38" fontId="19" fillId="12" borderId="10" xfId="0" applyNumberFormat="1" applyFont="1" applyFill="1" applyBorder="1" applyAlignment="1" applyProtection="1"/>
    <xf numFmtId="164" fontId="19" fillId="12" borderId="10" xfId="25" applyNumberFormat="1" applyFont="1" applyFill="1" applyBorder="1" applyAlignment="1" applyProtection="1"/>
    <xf numFmtId="38" fontId="19" fillId="12" borderId="0" xfId="0" applyNumberFormat="1" applyFont="1" applyFill="1" applyBorder="1" applyAlignment="1" applyProtection="1"/>
    <xf numFmtId="38" fontId="20" fillId="9" borderId="0" xfId="0" applyNumberFormat="1" applyFont="1" applyFill="1" applyBorder="1" applyAlignment="1" applyProtection="1"/>
    <xf numFmtId="180" fontId="20" fillId="9" borderId="26" xfId="0" applyNumberFormat="1" applyFont="1" applyFill="1" applyBorder="1" applyProtection="1"/>
    <xf numFmtId="180" fontId="20" fillId="9" borderId="27" xfId="0" applyNumberFormat="1" applyFont="1" applyFill="1" applyBorder="1" applyProtection="1"/>
    <xf numFmtId="180" fontId="47" fillId="15" borderId="11" xfId="27" applyNumberFormat="1" applyFont="1" applyFill="1" applyBorder="1" applyAlignment="1" applyProtection="1">
      <alignment horizontal="center"/>
    </xf>
    <xf numFmtId="41" fontId="19" fillId="14" borderId="28" xfId="0" applyNumberFormat="1" applyFont="1" applyFill="1" applyBorder="1" applyAlignment="1" applyProtection="1"/>
    <xf numFmtId="41" fontId="19" fillId="13" borderId="28" xfId="0" applyNumberFormat="1" applyFont="1" applyFill="1" applyBorder="1" applyAlignment="1" applyProtection="1"/>
    <xf numFmtId="41" fontId="19" fillId="19" borderId="28" xfId="0" applyNumberFormat="1" applyFont="1" applyFill="1" applyBorder="1" applyAlignment="1" applyProtection="1"/>
    <xf numFmtId="164" fontId="19" fillId="12" borderId="28" xfId="25" applyNumberFormat="1" applyFont="1" applyFill="1" applyBorder="1" applyAlignment="1" applyProtection="1">
      <alignment horizontal="right"/>
    </xf>
    <xf numFmtId="179" fontId="17" fillId="13" borderId="1" xfId="4" applyNumberFormat="1" applyFont="1" applyFill="1" applyBorder="1" applyAlignment="1" applyProtection="1">
      <alignment horizontal="right"/>
    </xf>
    <xf numFmtId="0" fontId="59" fillId="10" borderId="0" xfId="0" applyFont="1" applyFill="1" applyBorder="1" applyAlignment="1">
      <alignment horizontal="center"/>
    </xf>
    <xf numFmtId="0" fontId="59" fillId="16" borderId="0" xfId="0" applyFont="1" applyFill="1" applyBorder="1" applyAlignment="1">
      <alignment horizontal="center"/>
    </xf>
    <xf numFmtId="1" fontId="59" fillId="16" borderId="0" xfId="0" applyNumberFormat="1" applyFont="1" applyFill="1" applyBorder="1" applyAlignment="1">
      <alignment horizontal="center"/>
    </xf>
    <xf numFmtId="0" fontId="59" fillId="20" borderId="0" xfId="0" applyFont="1" applyFill="1" applyBorder="1" applyAlignment="1">
      <alignment horizontal="center"/>
    </xf>
    <xf numFmtId="180" fontId="52" fillId="14" borderId="1" xfId="25" applyNumberFormat="1" applyFont="1" applyFill="1" applyBorder="1" applyAlignment="1" applyProtection="1">
      <alignment horizontal="right"/>
      <protection locked="0"/>
    </xf>
    <xf numFmtId="164" fontId="10" fillId="12" borderId="29" xfId="25" applyNumberFormat="1" applyFont="1" applyFill="1" applyBorder="1" applyAlignment="1" applyProtection="1">
      <alignment horizontal="right"/>
    </xf>
    <xf numFmtId="164" fontId="11" fillId="9" borderId="29" xfId="25" applyNumberFormat="1" applyFont="1" applyFill="1" applyBorder="1" applyAlignment="1" applyProtection="1">
      <alignment horizontal="right"/>
    </xf>
    <xf numFmtId="180" fontId="20" fillId="11" borderId="0" xfId="0" applyNumberFormat="1" applyFont="1" applyFill="1"/>
    <xf numFmtId="180" fontId="20" fillId="9" borderId="0" xfId="0" applyNumberFormat="1" applyFont="1" applyFill="1"/>
    <xf numFmtId="38" fontId="17" fillId="12" borderId="0" xfId="0" applyNumberFormat="1" applyFont="1" applyFill="1" applyBorder="1" applyAlignment="1" applyProtection="1"/>
    <xf numFmtId="164" fontId="10" fillId="12" borderId="0" xfId="25" applyNumberFormat="1" applyFont="1" applyFill="1" applyBorder="1" applyAlignment="1" applyProtection="1">
      <alignment horizontal="right"/>
    </xf>
    <xf numFmtId="164" fontId="11" fillId="9" borderId="0" xfId="25" applyNumberFormat="1" applyFont="1" applyFill="1" applyBorder="1" applyAlignment="1" applyProtection="1">
      <alignment horizontal="right"/>
    </xf>
    <xf numFmtId="164" fontId="12" fillId="12" borderId="0" xfId="25" applyNumberFormat="1" applyFont="1" applyFill="1" applyBorder="1" applyAlignment="1" applyProtection="1">
      <alignment horizontal="right"/>
    </xf>
    <xf numFmtId="0" fontId="51" fillId="11" borderId="0" xfId="22" applyFont="1" applyFill="1" applyProtection="1"/>
    <xf numFmtId="0" fontId="23" fillId="12" borderId="0" xfId="22" applyNumberFormat="1" applyFont="1" applyFill="1" applyBorder="1" applyAlignment="1" applyProtection="1">
      <alignment horizontal="center"/>
    </xf>
    <xf numFmtId="38" fontId="51" fillId="9" borderId="0" xfId="18" applyNumberFormat="1" applyFont="1" applyFill="1" applyProtection="1"/>
    <xf numFmtId="0" fontId="51" fillId="11" borderId="0" xfId="22" applyFont="1" applyFill="1" applyBorder="1" applyProtection="1"/>
    <xf numFmtId="0" fontId="51" fillId="0" borderId="0" xfId="0" applyFont="1"/>
    <xf numFmtId="169" fontId="51" fillId="0" borderId="0" xfId="0" applyNumberFormat="1" applyFont="1"/>
    <xf numFmtId="0" fontId="20" fillId="11" borderId="0" xfId="22" applyFont="1" applyFill="1" applyProtection="1"/>
    <xf numFmtId="38" fontId="20" fillId="9" borderId="0" xfId="18" applyNumberFormat="1" applyFont="1" applyFill="1" applyProtection="1"/>
    <xf numFmtId="169" fontId="20" fillId="0" borderId="0" xfId="0" applyNumberFormat="1" applyFont="1"/>
    <xf numFmtId="0" fontId="19" fillId="12" borderId="0" xfId="27" applyFont="1" applyFill="1" applyBorder="1" applyAlignment="1" applyProtection="1">
      <alignment horizontal="left"/>
    </xf>
    <xf numFmtId="0" fontId="52" fillId="12" borderId="0" xfId="27" applyFont="1" applyFill="1" applyBorder="1" applyAlignment="1" applyProtection="1">
      <alignment horizontal="left" indent="1"/>
    </xf>
    <xf numFmtId="180" fontId="15" fillId="18" borderId="0" xfId="0" applyNumberFormat="1" applyFont="1" applyFill="1" applyBorder="1"/>
    <xf numFmtId="180" fontId="54" fillId="18" borderId="0" xfId="0" applyNumberFormat="1" applyFont="1" applyFill="1" applyBorder="1"/>
    <xf numFmtId="180" fontId="54" fillId="18" borderId="0" xfId="0" applyNumberFormat="1" applyFont="1" applyFill="1"/>
    <xf numFmtId="38" fontId="19" fillId="14" borderId="1" xfId="0" applyNumberFormat="1" applyFont="1" applyFill="1" applyBorder="1" applyAlignment="1" applyProtection="1"/>
    <xf numFmtId="38" fontId="19" fillId="13" borderId="1" xfId="0" applyNumberFormat="1" applyFont="1" applyFill="1" applyBorder="1" applyAlignment="1" applyProtection="1"/>
    <xf numFmtId="38" fontId="20" fillId="10" borderId="1" xfId="0" applyNumberFormat="1" applyFont="1" applyFill="1" applyBorder="1" applyAlignment="1" applyProtection="1"/>
    <xf numFmtId="38" fontId="20" fillId="16" borderId="1" xfId="0" applyNumberFormat="1" applyFont="1" applyFill="1" applyBorder="1" applyAlignment="1" applyProtection="1"/>
    <xf numFmtId="38" fontId="15" fillId="10" borderId="0" xfId="0" applyNumberFormat="1" applyFont="1" applyFill="1"/>
    <xf numFmtId="38" fontId="59" fillId="10" borderId="0" xfId="0" applyNumberFormat="1" applyFont="1" applyFill="1" applyBorder="1" applyAlignment="1">
      <alignment horizontal="center"/>
    </xf>
    <xf numFmtId="38" fontId="59" fillId="16" borderId="0" xfId="0" applyNumberFormat="1" applyFont="1" applyFill="1" applyBorder="1" applyAlignment="1">
      <alignment horizontal="center"/>
    </xf>
    <xf numFmtId="38" fontId="17" fillId="14" borderId="1" xfId="0" applyNumberFormat="1" applyFont="1" applyFill="1" applyBorder="1" applyAlignment="1" applyProtection="1"/>
    <xf numFmtId="38" fontId="17" fillId="13" borderId="1" xfId="0" applyNumberFormat="1" applyFont="1" applyFill="1" applyBorder="1" applyAlignment="1" applyProtection="1"/>
    <xf numFmtId="38" fontId="17" fillId="9" borderId="0" xfId="22" applyNumberFormat="1" applyFont="1" applyFill="1" applyBorder="1" applyProtection="1"/>
    <xf numFmtId="9" fontId="17" fillId="13" borderId="1" xfId="25" applyNumberFormat="1" applyFont="1" applyFill="1" applyBorder="1" applyAlignment="1" applyProtection="1">
      <alignment horizontal="right"/>
    </xf>
    <xf numFmtId="9" fontId="17" fillId="12" borderId="1" xfId="25" applyNumberFormat="1" applyFont="1" applyFill="1" applyBorder="1" applyAlignment="1" applyProtection="1">
      <alignment horizontal="right"/>
    </xf>
    <xf numFmtId="172" fontId="10" fillId="12" borderId="1" xfId="28" applyNumberFormat="1" applyFont="1" applyFill="1" applyBorder="1" applyAlignment="1"/>
    <xf numFmtId="9" fontId="10" fillId="12" borderId="1" xfId="25" applyFont="1" applyFill="1" applyBorder="1" applyAlignment="1"/>
    <xf numFmtId="172" fontId="10" fillId="13" borderId="1" xfId="28" applyNumberFormat="1" applyFont="1" applyFill="1" applyBorder="1" applyAlignment="1"/>
    <xf numFmtId="9" fontId="10" fillId="12" borderId="1" xfId="25" applyNumberFormat="1" applyFont="1" applyFill="1" applyBorder="1" applyAlignment="1"/>
    <xf numFmtId="164" fontId="10" fillId="12" borderId="1" xfId="25" applyNumberFormat="1" applyFont="1" applyFill="1" applyBorder="1" applyAlignment="1"/>
    <xf numFmtId="172" fontId="3" fillId="13" borderId="1" xfId="28" applyNumberFormat="1" applyFont="1" applyFill="1" applyBorder="1" applyAlignment="1"/>
    <xf numFmtId="173" fontId="10" fillId="12" borderId="1" xfId="28" applyNumberFormat="1" applyFont="1" applyFill="1" applyBorder="1" applyAlignment="1"/>
    <xf numFmtId="173" fontId="10" fillId="13" borderId="1" xfId="28" applyNumberFormat="1" applyFont="1" applyFill="1" applyBorder="1" applyAlignment="1"/>
    <xf numFmtId="172" fontId="10" fillId="12" borderId="1" xfId="25" applyNumberFormat="1" applyFont="1" applyFill="1" applyBorder="1" applyAlignment="1"/>
    <xf numFmtId="9" fontId="10" fillId="12" borderId="1" xfId="25" applyNumberFormat="1" applyFont="1" applyFill="1" applyBorder="1" applyAlignment="1">
      <alignment horizontal="right"/>
    </xf>
    <xf numFmtId="174" fontId="10" fillId="12" borderId="1" xfId="28" applyNumberFormat="1" applyFont="1" applyFill="1" applyBorder="1" applyAlignment="1"/>
    <xf numFmtId="174" fontId="10" fillId="13" borderId="1" xfId="28" applyNumberFormat="1" applyFont="1" applyFill="1" applyBorder="1" applyAlignment="1"/>
    <xf numFmtId="172" fontId="10" fillId="12" borderId="25" xfId="28" applyNumberFormat="1" applyFont="1" applyFill="1" applyBorder="1" applyAlignment="1"/>
    <xf numFmtId="9" fontId="10" fillId="12" borderId="30" xfId="25" applyNumberFormat="1" applyFont="1" applyFill="1" applyBorder="1" applyAlignment="1"/>
    <xf numFmtId="9" fontId="10" fillId="12" borderId="30" xfId="25" applyFont="1" applyFill="1" applyBorder="1" applyAlignment="1"/>
    <xf numFmtId="172" fontId="10" fillId="12" borderId="31" xfId="28" applyNumberFormat="1" applyFont="1" applyFill="1" applyBorder="1" applyAlignment="1"/>
    <xf numFmtId="9" fontId="10" fillId="12" borderId="30" xfId="25" applyFont="1" applyFill="1" applyBorder="1" applyAlignment="1">
      <alignment horizontal="right"/>
    </xf>
    <xf numFmtId="9" fontId="10" fillId="12" borderId="32" xfId="25" applyNumberFormat="1" applyFont="1" applyFill="1" applyBorder="1" applyAlignment="1"/>
    <xf numFmtId="184" fontId="10" fillId="13" borderId="1" xfId="28" applyNumberFormat="1" applyFont="1" applyFill="1" applyBorder="1" applyAlignment="1"/>
    <xf numFmtId="164" fontId="12" fillId="12" borderId="29" xfId="25" applyNumberFormat="1" applyFont="1" applyFill="1" applyBorder="1" applyAlignment="1" applyProtection="1">
      <alignment horizontal="right"/>
    </xf>
    <xf numFmtId="172" fontId="10" fillId="13" borderId="1" xfId="28" applyNumberFormat="1" applyFont="1" applyFill="1" applyBorder="1" applyAlignment="1" applyProtection="1"/>
    <xf numFmtId="180" fontId="20" fillId="16" borderId="1" xfId="0" applyNumberFormat="1" applyFont="1" applyFill="1" applyBorder="1" applyProtection="1"/>
    <xf numFmtId="164" fontId="17" fillId="13" borderId="1" xfId="25" applyNumberFormat="1" applyFont="1" applyFill="1" applyBorder="1" applyAlignment="1" applyProtection="1">
      <alignment horizontal="center"/>
    </xf>
    <xf numFmtId="0" fontId="17" fillId="12" borderId="0" xfId="27" quotePrefix="1" applyFont="1" applyFill="1" applyBorder="1" applyAlignment="1" applyProtection="1"/>
    <xf numFmtId="38" fontId="19" fillId="9" borderId="0" xfId="22" applyNumberFormat="1" applyFont="1" applyFill="1" applyProtection="1"/>
    <xf numFmtId="176" fontId="17" fillId="13" borderId="24" xfId="27" applyNumberFormat="1" applyFont="1" applyFill="1" applyBorder="1" applyAlignment="1" applyProtection="1">
      <alignment horizontal="right"/>
    </xf>
    <xf numFmtId="176" fontId="17" fillId="14" borderId="24" xfId="27" applyNumberFormat="1" applyFont="1" applyFill="1" applyBorder="1" applyAlignment="1" applyProtection="1">
      <alignment horizontal="right"/>
    </xf>
    <xf numFmtId="176" fontId="17" fillId="12" borderId="24" xfId="27" applyNumberFormat="1" applyFont="1" applyFill="1" applyBorder="1" applyAlignment="1" applyProtection="1">
      <alignment horizontal="right"/>
    </xf>
    <xf numFmtId="0" fontId="17" fillId="14" borderId="1" xfId="27" applyFont="1" applyFill="1" applyBorder="1" applyAlignment="1" applyProtection="1">
      <alignment horizontal="right"/>
    </xf>
    <xf numFmtId="0" fontId="17" fillId="12" borderId="1" xfId="27" applyFont="1" applyFill="1" applyBorder="1" applyAlignment="1" applyProtection="1">
      <alignment horizontal="right"/>
    </xf>
    <xf numFmtId="0" fontId="17" fillId="12" borderId="29" xfId="18" applyNumberFormat="1" applyFont="1" applyFill="1" applyBorder="1" applyAlignment="1" applyProtection="1">
      <alignment horizontal="center"/>
    </xf>
    <xf numFmtId="3" fontId="17" fillId="12" borderId="29" xfId="18" applyNumberFormat="1" applyFont="1" applyFill="1" applyBorder="1" applyAlignment="1" applyProtection="1">
      <alignment horizontal="center"/>
    </xf>
    <xf numFmtId="38" fontId="15" fillId="9" borderId="29" xfId="18" applyNumberFormat="1" applyFont="1" applyFill="1" applyBorder="1" applyProtection="1"/>
    <xf numFmtId="0" fontId="20" fillId="0" borderId="0" xfId="0" applyFont="1" applyBorder="1"/>
    <xf numFmtId="0" fontId="17" fillId="13" borderId="1" xfId="27" applyFont="1" applyFill="1" applyBorder="1" applyAlignment="1" applyProtection="1">
      <alignment horizontal="right"/>
    </xf>
    <xf numFmtId="3" fontId="19" fillId="12" borderId="0" xfId="19" applyNumberFormat="1" applyFont="1" applyFill="1" applyBorder="1" applyAlignment="1" applyProtection="1">
      <alignment horizontal="center"/>
    </xf>
    <xf numFmtId="0" fontId="15" fillId="9" borderId="0" xfId="27" applyFont="1" applyFill="1" applyAlignment="1" applyProtection="1">
      <alignment horizontal="right"/>
    </xf>
    <xf numFmtId="180" fontId="15" fillId="9" borderId="0" xfId="4" applyNumberFormat="1" applyFont="1" applyFill="1" applyBorder="1" applyProtection="1">
      <protection locked="0"/>
    </xf>
    <xf numFmtId="180" fontId="17" fillId="12" borderId="18" xfId="0" applyNumberFormat="1" applyFont="1" applyFill="1" applyBorder="1" applyAlignment="1" applyProtection="1"/>
    <xf numFmtId="177" fontId="17" fillId="13" borderId="1" xfId="0" applyNumberFormat="1" applyFont="1" applyFill="1" applyBorder="1" applyAlignment="1" applyProtection="1"/>
    <xf numFmtId="180" fontId="23" fillId="12" borderId="0" xfId="0" applyNumberFormat="1" applyFont="1" applyFill="1" applyBorder="1" applyAlignment="1" applyProtection="1"/>
    <xf numFmtId="181" fontId="23" fillId="9" borderId="1" xfId="4" applyNumberFormat="1" applyFont="1" applyFill="1" applyBorder="1" applyAlignment="1" applyProtection="1">
      <protection locked="0"/>
    </xf>
    <xf numFmtId="180" fontId="23" fillId="9" borderId="0" xfId="4" applyNumberFormat="1" applyFont="1" applyFill="1" applyBorder="1" applyAlignment="1" applyProtection="1">
      <protection locked="0"/>
    </xf>
    <xf numFmtId="189" fontId="10" fillId="13" borderId="1" xfId="28" applyNumberFormat="1" applyFont="1" applyFill="1" applyBorder="1" applyAlignment="1"/>
    <xf numFmtId="3" fontId="17" fillId="14" borderId="1" xfId="27" applyNumberFormat="1" applyFont="1" applyFill="1" applyBorder="1" applyAlignment="1" applyProtection="1"/>
    <xf numFmtId="182" fontId="17" fillId="13" borderId="1" xfId="0" applyNumberFormat="1" applyFont="1" applyFill="1" applyBorder="1" applyAlignment="1" applyProtection="1">
      <alignment horizontal="right"/>
    </xf>
    <xf numFmtId="164" fontId="19" fillId="19" borderId="1" xfId="25" applyNumberFormat="1" applyFont="1" applyFill="1" applyBorder="1" applyAlignment="1" applyProtection="1">
      <alignment horizontal="right"/>
    </xf>
    <xf numFmtId="164" fontId="17" fillId="19" borderId="1" xfId="25" applyNumberFormat="1" applyFont="1" applyFill="1" applyBorder="1" applyAlignment="1" applyProtection="1">
      <alignment horizontal="right"/>
    </xf>
    <xf numFmtId="180" fontId="15" fillId="11" borderId="0" xfId="0" applyNumberFormat="1" applyFont="1" applyFill="1" applyBorder="1" applyAlignment="1" applyProtection="1">
      <alignment horizontal="right"/>
    </xf>
    <xf numFmtId="180" fontId="15" fillId="0" borderId="0" xfId="0" applyNumberFormat="1" applyFont="1" applyAlignment="1">
      <alignment horizontal="right"/>
    </xf>
    <xf numFmtId="38" fontId="51" fillId="9" borderId="0" xfId="18" applyNumberFormat="1" applyFont="1" applyFill="1" applyBorder="1" applyProtection="1"/>
    <xf numFmtId="0" fontId="51" fillId="0" borderId="0" xfId="0" applyFont="1" applyBorder="1"/>
    <xf numFmtId="0" fontId="52" fillId="12" borderId="0" xfId="27" quotePrefix="1" applyFont="1" applyFill="1" applyBorder="1" applyAlignment="1" applyProtection="1">
      <alignment horizontal="left" indent="1"/>
    </xf>
    <xf numFmtId="182" fontId="52" fillId="13" borderId="1" xfId="0" applyNumberFormat="1" applyFont="1" applyFill="1" applyBorder="1" applyAlignment="1" applyProtection="1">
      <alignment horizontal="right"/>
      <protection locked="0"/>
    </xf>
    <xf numFmtId="182" fontId="52" fillId="12" borderId="1" xfId="0" applyNumberFormat="1" applyFont="1" applyFill="1" applyBorder="1" applyAlignment="1" applyProtection="1">
      <alignment horizontal="right"/>
    </xf>
    <xf numFmtId="180" fontId="51" fillId="9" borderId="0" xfId="0" applyNumberFormat="1" applyFont="1" applyFill="1" applyAlignment="1" applyProtection="1">
      <alignment horizontal="right"/>
    </xf>
    <xf numFmtId="180" fontId="51" fillId="9" borderId="0" xfId="0" quotePrefix="1" applyNumberFormat="1" applyFont="1" applyFill="1" applyBorder="1" applyAlignment="1" applyProtection="1">
      <alignment horizontal="left" wrapText="1" indent="1"/>
    </xf>
    <xf numFmtId="180" fontId="51" fillId="9" borderId="0" xfId="0" quotePrefix="1" applyNumberFormat="1" applyFont="1" applyFill="1" applyBorder="1" applyAlignment="1" applyProtection="1">
      <alignment horizontal="left" indent="1"/>
    </xf>
    <xf numFmtId="0" fontId="59" fillId="10" borderId="0" xfId="0" applyFont="1" applyFill="1" applyBorder="1" applyAlignment="1">
      <alignment horizontal="centerContinuous"/>
    </xf>
    <xf numFmtId="0" fontId="59" fillId="16" borderId="0" xfId="0" applyFont="1" applyFill="1" applyBorder="1" applyAlignment="1">
      <alignment horizontal="centerContinuous"/>
    </xf>
    <xf numFmtId="1" fontId="59" fillId="16" borderId="0" xfId="0" applyNumberFormat="1" applyFont="1" applyFill="1" applyBorder="1" applyAlignment="1">
      <alignment horizontal="centerContinuous"/>
    </xf>
    <xf numFmtId="0" fontId="59" fillId="20" borderId="0" xfId="0" applyFont="1" applyFill="1" applyBorder="1" applyAlignment="1">
      <alignment horizontal="centerContinuous"/>
    </xf>
    <xf numFmtId="38" fontId="59" fillId="16" borderId="0" xfId="0" applyNumberFormat="1" applyFont="1" applyFill="1" applyBorder="1" applyAlignment="1">
      <alignment horizontal="centerContinuous"/>
    </xf>
    <xf numFmtId="164" fontId="19" fillId="13" borderId="1" xfId="4" applyNumberFormat="1" applyFont="1" applyFill="1" applyBorder="1" applyAlignment="1" applyProtection="1">
      <alignment horizontal="right"/>
    </xf>
    <xf numFmtId="180" fontId="15" fillId="10" borderId="0" xfId="27" applyNumberFormat="1" applyFont="1" applyFill="1" applyProtection="1"/>
    <xf numFmtId="0" fontId="62" fillId="10" borderId="0" xfId="27" applyFont="1" applyFill="1" applyProtection="1">
      <protection hidden="1"/>
    </xf>
    <xf numFmtId="180" fontId="15" fillId="10" borderId="0" xfId="0" applyNumberFormat="1" applyFont="1" applyFill="1" applyAlignment="1" applyProtection="1">
      <alignment horizontal="right"/>
    </xf>
    <xf numFmtId="180" fontId="15" fillId="10" borderId="0" xfId="0" applyNumberFormat="1" applyFont="1" applyFill="1" applyAlignment="1">
      <alignment horizontal="right"/>
    </xf>
    <xf numFmtId="9" fontId="15" fillId="0" borderId="0" xfId="25" applyFont="1"/>
    <xf numFmtId="0" fontId="13" fillId="10" borderId="0" xfId="0" applyFont="1" applyFill="1" applyBorder="1"/>
    <xf numFmtId="38" fontId="13" fillId="10" borderId="0" xfId="0" applyNumberFormat="1" applyFont="1" applyFill="1" applyBorder="1"/>
    <xf numFmtId="180" fontId="19" fillId="12" borderId="0" xfId="16" applyNumberFormat="1" applyFont="1" applyFill="1" applyBorder="1" applyAlignment="1" applyProtection="1"/>
    <xf numFmtId="43" fontId="19" fillId="13" borderId="1" xfId="16" applyNumberFormat="1" applyFont="1" applyFill="1" applyBorder="1" applyAlignment="1" applyProtection="1">
      <alignment horizontal="right"/>
    </xf>
    <xf numFmtId="181" fontId="19" fillId="9" borderId="1" xfId="5" applyNumberFormat="1" applyFont="1" applyFill="1" applyBorder="1" applyAlignment="1" applyProtection="1">
      <protection locked="0"/>
    </xf>
    <xf numFmtId="180" fontId="19" fillId="9" borderId="0" xfId="5" applyNumberFormat="1" applyFont="1" applyFill="1" applyBorder="1" applyAlignment="1" applyProtection="1">
      <protection locked="0"/>
    </xf>
    <xf numFmtId="0" fontId="13" fillId="16" borderId="0" xfId="0" applyFont="1" applyFill="1" applyBorder="1"/>
    <xf numFmtId="0" fontId="13" fillId="9" borderId="0" xfId="0" applyFont="1" applyFill="1" applyBorder="1"/>
    <xf numFmtId="0" fontId="59" fillId="9" borderId="0" xfId="0" applyFont="1" applyFill="1" applyBorder="1" applyAlignment="1">
      <alignment horizontal="center"/>
    </xf>
    <xf numFmtId="0" fontId="24" fillId="9" borderId="0" xfId="0" applyFont="1" applyFill="1" applyBorder="1"/>
    <xf numFmtId="0" fontId="59" fillId="16" borderId="0" xfId="0" applyFont="1" applyFill="1" applyBorder="1" applyAlignment="1">
      <alignment horizontal="left"/>
    </xf>
    <xf numFmtId="38" fontId="19" fillId="12" borderId="10" xfId="0" applyNumberFormat="1" applyFont="1" applyFill="1" applyBorder="1" applyAlignment="1" applyProtection="1">
      <alignment horizontal="right"/>
    </xf>
    <xf numFmtId="38" fontId="15" fillId="11" borderId="0" xfId="25" applyNumberFormat="1" applyFont="1" applyFill="1" applyBorder="1" applyProtection="1"/>
    <xf numFmtId="38" fontId="15" fillId="10" borderId="0" xfId="25" applyNumberFormat="1" applyFont="1" applyFill="1" applyBorder="1"/>
    <xf numFmtId="180" fontId="15" fillId="11" borderId="0" xfId="0" applyNumberFormat="1" applyFont="1" applyFill="1" applyBorder="1"/>
    <xf numFmtId="38" fontId="13" fillId="16" borderId="0" xfId="0" applyNumberFormat="1" applyFont="1" applyFill="1" applyBorder="1"/>
    <xf numFmtId="180" fontId="17" fillId="14" borderId="1" xfId="0" applyNumberFormat="1" applyFont="1" applyFill="1" applyBorder="1" applyAlignment="1" applyProtection="1">
      <alignment horizontal="right"/>
      <protection locked="0"/>
    </xf>
    <xf numFmtId="38" fontId="19" fillId="21" borderId="1" xfId="0" applyNumberFormat="1" applyFont="1" applyFill="1" applyBorder="1" applyAlignment="1" applyProtection="1"/>
    <xf numFmtId="38" fontId="17" fillId="21" borderId="1" xfId="0" applyNumberFormat="1" applyFont="1" applyFill="1" applyBorder="1" applyAlignment="1" applyProtection="1"/>
    <xf numFmtId="180" fontId="19" fillId="21" borderId="1" xfId="0" applyNumberFormat="1" applyFont="1" applyFill="1" applyBorder="1" applyAlignment="1" applyProtection="1">
      <alignment horizontal="right"/>
      <protection locked="0"/>
    </xf>
    <xf numFmtId="180" fontId="17" fillId="21" borderId="1" xfId="0" applyNumberFormat="1" applyFont="1" applyFill="1" applyBorder="1" applyAlignment="1" applyProtection="1">
      <alignment horizontal="right"/>
      <protection locked="0"/>
    </xf>
    <xf numFmtId="180" fontId="19" fillId="22" borderId="1" xfId="0" applyNumberFormat="1" applyFont="1" applyFill="1" applyBorder="1" applyAlignment="1" applyProtection="1">
      <alignment horizontal="right"/>
      <protection locked="0"/>
    </xf>
    <xf numFmtId="180" fontId="17" fillId="22" borderId="1" xfId="0" applyNumberFormat="1" applyFont="1" applyFill="1" applyBorder="1" applyAlignment="1" applyProtection="1">
      <alignment horizontal="right"/>
      <protection locked="0"/>
    </xf>
    <xf numFmtId="180" fontId="19" fillId="14" borderId="0" xfId="0" applyNumberFormat="1" applyFont="1" applyFill="1" applyBorder="1" applyAlignment="1" applyProtection="1">
      <alignment horizontal="right"/>
    </xf>
    <xf numFmtId="0" fontId="63" fillId="13" borderId="0" xfId="0" applyNumberFormat="1" applyFont="1" applyFill="1" applyBorder="1" applyAlignment="1" applyProtection="1">
      <alignment horizontal="center"/>
    </xf>
    <xf numFmtId="0" fontId="63" fillId="12" borderId="0" xfId="0" applyNumberFormat="1" applyFont="1" applyFill="1" applyBorder="1" applyAlignment="1" applyProtection="1">
      <alignment horizontal="center"/>
    </xf>
    <xf numFmtId="180" fontId="64" fillId="9" borderId="0" xfId="0" applyNumberFormat="1" applyFont="1" applyFill="1" applyBorder="1" applyProtection="1"/>
    <xf numFmtId="180" fontId="65" fillId="16" borderId="0" xfId="0" applyNumberFormat="1" applyFont="1" applyFill="1" applyBorder="1" applyProtection="1"/>
    <xf numFmtId="180" fontId="65" fillId="10" borderId="0" xfId="0" applyNumberFormat="1" applyFont="1" applyFill="1" applyProtection="1"/>
    <xf numFmtId="180" fontId="65" fillId="9" borderId="0" xfId="0" applyNumberFormat="1" applyFont="1" applyFill="1" applyBorder="1" applyProtection="1"/>
    <xf numFmtId="164" fontId="65" fillId="16" borderId="0" xfId="25" applyNumberFormat="1" applyFont="1" applyFill="1" applyBorder="1" applyProtection="1"/>
    <xf numFmtId="180" fontId="63" fillId="14" borderId="0" xfId="0" applyNumberFormat="1" applyFont="1" applyFill="1" applyBorder="1" applyAlignment="1" applyProtection="1">
      <alignment horizontal="right"/>
    </xf>
    <xf numFmtId="180" fontId="64" fillId="16" borderId="0" xfId="0" applyNumberFormat="1" applyFont="1" applyFill="1" applyBorder="1" applyProtection="1"/>
    <xf numFmtId="180" fontId="65" fillId="10" borderId="0" xfId="0" applyNumberFormat="1" applyFont="1" applyFill="1" applyBorder="1" applyProtection="1"/>
    <xf numFmtId="38" fontId="65" fillId="10" borderId="0" xfId="0" applyNumberFormat="1" applyFont="1" applyFill="1" applyBorder="1" applyProtection="1"/>
    <xf numFmtId="180" fontId="65" fillId="9" borderId="0" xfId="0" applyNumberFormat="1" applyFont="1" applyFill="1" applyProtection="1"/>
    <xf numFmtId="164" fontId="65" fillId="16" borderId="0" xfId="25" applyNumberFormat="1" applyFont="1" applyFill="1" applyBorder="1" applyAlignment="1" applyProtection="1">
      <alignment horizontal="right"/>
    </xf>
    <xf numFmtId="180" fontId="65" fillId="9" borderId="0" xfId="0" applyNumberFormat="1" applyFont="1" applyFill="1" applyBorder="1" applyAlignment="1" applyProtection="1">
      <alignment horizontal="right"/>
    </xf>
    <xf numFmtId="191" fontId="12" fillId="13" borderId="13" xfId="27" applyNumberFormat="1" applyFont="1" applyFill="1" applyBorder="1" applyAlignment="1" applyProtection="1">
      <alignment horizontal="right" wrapText="1"/>
    </xf>
    <xf numFmtId="192" fontId="12" fillId="13" borderId="17" xfId="27" quotePrefix="1" applyNumberFormat="1" applyFont="1" applyFill="1" applyBorder="1" applyAlignment="1" applyProtection="1">
      <alignment horizontal="right" wrapText="1"/>
    </xf>
    <xf numFmtId="191" fontId="12" fillId="14" borderId="13" xfId="27" applyNumberFormat="1" applyFont="1" applyFill="1" applyBorder="1" applyAlignment="1" applyProtection="1">
      <alignment horizontal="right" wrapText="1"/>
    </xf>
    <xf numFmtId="180" fontId="19" fillId="13" borderId="0" xfId="0" applyNumberFormat="1" applyFont="1" applyFill="1" applyBorder="1" applyAlignment="1" applyProtection="1">
      <alignment horizontal="right"/>
    </xf>
    <xf numFmtId="176" fontId="17" fillId="13" borderId="1" xfId="0" applyNumberFormat="1" applyFont="1" applyFill="1" applyBorder="1" applyAlignment="1" applyProtection="1">
      <protection locked="0"/>
    </xf>
    <xf numFmtId="180" fontId="17" fillId="14" borderId="1" xfId="27" applyNumberFormat="1" applyFont="1" applyFill="1" applyBorder="1" applyAlignment="1" applyProtection="1"/>
    <xf numFmtId="180" fontId="17" fillId="12" borderId="1" xfId="27" applyNumberFormat="1" applyFont="1" applyFill="1" applyBorder="1" applyAlignment="1" applyProtection="1"/>
    <xf numFmtId="180" fontId="20" fillId="9" borderId="1" xfId="4" applyNumberFormat="1" applyFont="1" applyFill="1" applyBorder="1" applyAlignment="1" applyProtection="1">
      <protection locked="0"/>
    </xf>
    <xf numFmtId="176" fontId="19" fillId="13" borderId="1" xfId="0" applyNumberFormat="1" applyFont="1" applyFill="1" applyBorder="1" applyAlignment="1" applyProtection="1">
      <protection locked="0"/>
    </xf>
    <xf numFmtId="180" fontId="19" fillId="14" borderId="1" xfId="27" applyNumberFormat="1" applyFont="1" applyFill="1" applyBorder="1" applyAlignment="1" applyProtection="1"/>
    <xf numFmtId="180" fontId="19" fillId="12" borderId="1" xfId="27" applyNumberFormat="1" applyFont="1" applyFill="1" applyBorder="1" applyAlignment="1" applyProtection="1"/>
    <xf numFmtId="180" fontId="19" fillId="13" borderId="1" xfId="27" applyNumberFormat="1" applyFont="1" applyFill="1" applyBorder="1" applyAlignment="1" applyProtection="1"/>
    <xf numFmtId="180" fontId="15" fillId="9" borderId="1" xfId="4" applyNumberFormat="1" applyFont="1" applyFill="1" applyBorder="1" applyAlignment="1" applyProtection="1">
      <protection locked="0"/>
    </xf>
    <xf numFmtId="180" fontId="17" fillId="13" borderId="1" xfId="27" applyNumberFormat="1" applyFont="1" applyFill="1" applyBorder="1" applyAlignment="1" applyProtection="1"/>
    <xf numFmtId="41" fontId="19" fillId="13" borderId="1" xfId="0" applyNumberFormat="1" applyFont="1" applyFill="1" applyBorder="1" applyAlignment="1" applyProtection="1">
      <protection locked="0"/>
    </xf>
    <xf numFmtId="180" fontId="17" fillId="13" borderId="1" xfId="25" applyNumberFormat="1" applyFont="1" applyFill="1" applyBorder="1" applyAlignment="1" applyProtection="1"/>
    <xf numFmtId="180" fontId="17" fillId="14" borderId="1" xfId="25" applyNumberFormat="1" applyFont="1" applyFill="1" applyBorder="1" applyAlignment="1" applyProtection="1"/>
    <xf numFmtId="180" fontId="17" fillId="12" borderId="1" xfId="25" applyNumberFormat="1" applyFont="1" applyFill="1" applyBorder="1" applyAlignment="1" applyProtection="1"/>
    <xf numFmtId="180" fontId="19" fillId="13" borderId="1" xfId="25" applyNumberFormat="1" applyFont="1" applyFill="1" applyBorder="1" applyAlignment="1" applyProtection="1"/>
    <xf numFmtId="180" fontId="19" fillId="14" borderId="1" xfId="25" applyNumberFormat="1" applyFont="1" applyFill="1" applyBorder="1" applyAlignment="1" applyProtection="1"/>
    <xf numFmtId="180" fontId="19" fillId="12" borderId="1" xfId="25" applyNumberFormat="1" applyFont="1" applyFill="1" applyBorder="1" applyAlignment="1" applyProtection="1"/>
    <xf numFmtId="49" fontId="59" fillId="10" borderId="0" xfId="4" applyNumberFormat="1" applyFont="1" applyFill="1" applyBorder="1" applyAlignment="1">
      <alignment horizontal="centerContinuous"/>
    </xf>
    <xf numFmtId="49" fontId="59" fillId="20" borderId="0" xfId="0" applyNumberFormat="1" applyFont="1" applyFill="1" applyBorder="1" applyAlignment="1">
      <alignment horizontal="centerContinuous"/>
    </xf>
    <xf numFmtId="49" fontId="59" fillId="10" borderId="0" xfId="0" applyNumberFormat="1" applyFont="1" applyFill="1" applyBorder="1" applyAlignment="1">
      <alignment horizontal="centerContinuous"/>
    </xf>
    <xf numFmtId="0" fontId="3" fillId="0" borderId="0" xfId="17" applyFont="1" applyFill="1"/>
    <xf numFmtId="167" fontId="3" fillId="0" borderId="0" xfId="17" applyNumberFormat="1" applyFont="1" applyFill="1"/>
    <xf numFmtId="0" fontId="3" fillId="0" borderId="0" xfId="17" applyFont="1" applyFill="1" applyAlignment="1">
      <alignment horizontal="right"/>
    </xf>
    <xf numFmtId="0" fontId="3" fillId="0" borderId="0" xfId="17" applyFont="1" applyFill="1" applyAlignment="1">
      <alignment horizontal="center"/>
    </xf>
    <xf numFmtId="0" fontId="3" fillId="0" borderId="0" xfId="17" applyFont="1" applyFill="1" applyAlignment="1">
      <alignment wrapText="1"/>
    </xf>
    <xf numFmtId="0" fontId="3" fillId="0" borderId="0" xfId="29" applyFont="1" applyFill="1"/>
    <xf numFmtId="0" fontId="3" fillId="0" borderId="0" xfId="29" applyFont="1" applyFill="1" applyAlignment="1">
      <alignment vertical="top"/>
    </xf>
    <xf numFmtId="0" fontId="3" fillId="0" borderId="0" xfId="29" applyFont="1" applyFill="1" applyAlignment="1">
      <alignment vertical="top" wrapText="1"/>
    </xf>
    <xf numFmtId="0" fontId="15" fillId="0" borderId="0" xfId="29" applyFont="1" applyFill="1"/>
    <xf numFmtId="180" fontId="19" fillId="0" borderId="1" xfId="0" applyNumberFormat="1" applyFont="1" applyFill="1" applyBorder="1" applyAlignment="1" applyProtection="1">
      <alignment horizontal="right"/>
    </xf>
    <xf numFmtId="180" fontId="17" fillId="0" borderId="1" xfId="0" applyNumberFormat="1" applyFont="1" applyFill="1" applyBorder="1" applyAlignment="1" applyProtection="1">
      <alignment horizontal="right"/>
    </xf>
    <xf numFmtId="180" fontId="15" fillId="0" borderId="1" xfId="25" applyNumberFormat="1" applyFont="1" applyFill="1" applyBorder="1" applyAlignment="1" applyProtection="1">
      <alignment horizontal="right"/>
    </xf>
    <xf numFmtId="180" fontId="20" fillId="0" borderId="1" xfId="0" applyNumberFormat="1" applyFont="1" applyFill="1" applyBorder="1" applyAlignment="1" applyProtection="1">
      <alignment horizontal="right"/>
    </xf>
    <xf numFmtId="180" fontId="19" fillId="0" borderId="1" xfId="25" applyNumberFormat="1" applyFont="1" applyFill="1" applyBorder="1" applyAlignment="1" applyProtection="1">
      <alignment horizontal="right"/>
      <protection locked="0"/>
    </xf>
    <xf numFmtId="180" fontId="19" fillId="0" borderId="1" xfId="4" applyNumberFormat="1" applyFont="1" applyFill="1" applyBorder="1" applyAlignment="1" applyProtection="1">
      <alignment horizontal="right"/>
    </xf>
    <xf numFmtId="182" fontId="17" fillId="0" borderId="1" xfId="4" applyNumberFormat="1" applyFont="1" applyFill="1" applyBorder="1" applyAlignment="1" applyProtection="1">
      <alignment horizontal="right"/>
    </xf>
    <xf numFmtId="182" fontId="19" fillId="0" borderId="1" xfId="4" applyNumberFormat="1" applyFont="1" applyFill="1" applyBorder="1" applyAlignment="1" applyProtection="1">
      <alignment horizontal="right"/>
    </xf>
    <xf numFmtId="182" fontId="20" fillId="0" borderId="1" xfId="0" applyNumberFormat="1" applyFont="1" applyFill="1" applyBorder="1" applyAlignment="1" applyProtection="1">
      <alignment horizontal="right"/>
    </xf>
    <xf numFmtId="182" fontId="52" fillId="0" borderId="1" xfId="4" applyNumberFormat="1" applyFont="1" applyFill="1" applyBorder="1" applyAlignment="1" applyProtection="1">
      <alignment horizontal="right"/>
    </xf>
    <xf numFmtId="180" fontId="50" fillId="0" borderId="0" xfId="0" applyNumberFormat="1" applyFont="1" applyFill="1"/>
    <xf numFmtId="9" fontId="52" fillId="13" borderId="1" xfId="25" applyNumberFormat="1" applyFont="1" applyFill="1" applyBorder="1" applyAlignment="1" applyProtection="1">
      <alignment horizontal="right"/>
    </xf>
    <xf numFmtId="9" fontId="17" fillId="13" borderId="1" xfId="25" applyNumberFormat="1" applyFont="1" applyFill="1" applyBorder="1" applyAlignment="1" applyProtection="1"/>
    <xf numFmtId="9" fontId="19" fillId="13" borderId="1" xfId="25" applyNumberFormat="1" applyFont="1" applyFill="1" applyBorder="1" applyAlignment="1" applyProtection="1"/>
    <xf numFmtId="180" fontId="15" fillId="23" borderId="0" xfId="0" applyNumberFormat="1" applyFont="1" applyFill="1" applyBorder="1" applyProtection="1"/>
    <xf numFmtId="180" fontId="15" fillId="23" borderId="0" xfId="0" applyNumberFormat="1" applyFont="1" applyFill="1" applyProtection="1"/>
    <xf numFmtId="164" fontId="15" fillId="23" borderId="0" xfId="25" applyNumberFormat="1" applyFont="1" applyFill="1" applyBorder="1" applyProtection="1"/>
    <xf numFmtId="180" fontId="15" fillId="23" borderId="0" xfId="0" applyNumberFormat="1" applyFont="1" applyFill="1"/>
    <xf numFmtId="180" fontId="50" fillId="23" borderId="0" xfId="0" applyNumberFormat="1" applyFont="1" applyFill="1"/>
    <xf numFmtId="180" fontId="19" fillId="13" borderId="28" xfId="0" applyNumberFormat="1" applyFont="1" applyFill="1" applyBorder="1" applyAlignment="1" applyProtection="1"/>
    <xf numFmtId="180" fontId="53" fillId="9" borderId="1" xfId="4" applyNumberFormat="1" applyFont="1" applyFill="1" applyBorder="1" applyAlignment="1" applyProtection="1"/>
    <xf numFmtId="180" fontId="17" fillId="9" borderId="1" xfId="4" applyNumberFormat="1" applyFont="1" applyFill="1" applyBorder="1" applyAlignment="1" applyProtection="1"/>
    <xf numFmtId="179" fontId="19" fillId="0" borderId="1" xfId="4" applyNumberFormat="1" applyFont="1" applyFill="1" applyBorder="1" applyAlignment="1" applyProtection="1">
      <alignment horizontal="right"/>
    </xf>
    <xf numFmtId="182" fontId="19" fillId="0" borderId="1" xfId="0" applyNumberFormat="1" applyFont="1" applyFill="1" applyBorder="1" applyAlignment="1" applyProtection="1">
      <alignment horizontal="right"/>
    </xf>
    <xf numFmtId="182" fontId="17" fillId="0" borderId="1" xfId="0" applyNumberFormat="1" applyFont="1" applyFill="1" applyBorder="1" applyAlignment="1" applyProtection="1">
      <alignment horizontal="right"/>
    </xf>
    <xf numFmtId="182" fontId="19" fillId="0" borderId="1" xfId="16" applyNumberFormat="1" applyFont="1" applyFill="1" applyBorder="1" applyAlignment="1" applyProtection="1">
      <alignment horizontal="right"/>
    </xf>
    <xf numFmtId="182" fontId="17" fillId="24" borderId="1" xfId="27" applyNumberFormat="1" applyFont="1" applyFill="1" applyBorder="1" applyAlignment="1" applyProtection="1">
      <alignment horizontal="right"/>
    </xf>
    <xf numFmtId="182" fontId="19" fillId="24" borderId="1" xfId="0" applyNumberFormat="1" applyFont="1" applyFill="1" applyBorder="1" applyAlignment="1" applyProtection="1">
      <alignment horizontal="right"/>
    </xf>
    <xf numFmtId="182" fontId="19" fillId="24" borderId="1" xfId="27" applyNumberFormat="1" applyFont="1" applyFill="1" applyBorder="1" applyAlignment="1" applyProtection="1">
      <alignment horizontal="right"/>
    </xf>
    <xf numFmtId="182" fontId="20" fillId="25" borderId="1" xfId="0" applyNumberFormat="1" applyFont="1" applyFill="1" applyBorder="1" applyAlignment="1" applyProtection="1">
      <alignment horizontal="right"/>
    </xf>
    <xf numFmtId="182" fontId="52" fillId="24" borderId="1" xfId="27" applyNumberFormat="1" applyFont="1" applyFill="1" applyBorder="1" applyAlignment="1" applyProtection="1">
      <alignment horizontal="right"/>
    </xf>
    <xf numFmtId="182" fontId="17" fillId="24" borderId="1" xfId="0" applyNumberFormat="1" applyFont="1" applyFill="1" applyBorder="1" applyAlignment="1" applyProtection="1">
      <alignment horizontal="right"/>
    </xf>
    <xf numFmtId="182" fontId="19" fillId="24" borderId="1" xfId="16" applyNumberFormat="1" applyFont="1" applyFill="1" applyBorder="1" applyAlignment="1" applyProtection="1">
      <alignment horizontal="right"/>
    </xf>
    <xf numFmtId="180" fontId="15" fillId="9" borderId="1" xfId="4" applyNumberFormat="1" applyFont="1" applyFill="1" applyBorder="1" applyAlignment="1" applyProtection="1"/>
    <xf numFmtId="180" fontId="66" fillId="9" borderId="1" xfId="4" applyNumberFormat="1" applyFont="1" applyFill="1" applyBorder="1" applyAlignment="1" applyProtection="1"/>
    <xf numFmtId="41" fontId="17" fillId="13" borderId="1" xfId="0" applyNumberFormat="1" applyFont="1" applyFill="1" applyBorder="1" applyAlignment="1" applyProtection="1">
      <protection locked="0"/>
    </xf>
    <xf numFmtId="180" fontId="15" fillId="25" borderId="0" xfId="0" applyNumberFormat="1" applyFont="1" applyFill="1" applyBorder="1" applyProtection="1"/>
    <xf numFmtId="0" fontId="17" fillId="24" borderId="25" xfId="27" applyFont="1" applyFill="1" applyBorder="1" applyAlignment="1" applyProtection="1"/>
    <xf numFmtId="180" fontId="19" fillId="24" borderId="0" xfId="0" applyNumberFormat="1" applyFont="1" applyFill="1" applyBorder="1" applyAlignment="1" applyProtection="1">
      <alignment horizontal="left"/>
    </xf>
    <xf numFmtId="180" fontId="17" fillId="24" borderId="0" xfId="0" applyNumberFormat="1" applyFont="1" applyFill="1" applyBorder="1" applyAlignment="1" applyProtection="1">
      <alignment horizontal="left"/>
    </xf>
    <xf numFmtId="180" fontId="20" fillId="25" borderId="0" xfId="0" applyNumberFormat="1" applyFont="1" applyFill="1" applyBorder="1" applyAlignment="1" applyProtection="1"/>
    <xf numFmtId="0" fontId="67" fillId="0" borderId="0" xfId="0" applyFont="1"/>
    <xf numFmtId="0" fontId="3" fillId="0" borderId="0" xfId="0" applyFont="1"/>
    <xf numFmtId="0" fontId="3" fillId="0" borderId="0" xfId="0" applyNumberFormat="1" applyFont="1"/>
    <xf numFmtId="0" fontId="50" fillId="23" borderId="0" xfId="0" applyFont="1" applyFill="1"/>
    <xf numFmtId="180" fontId="20" fillId="10" borderId="0" xfId="0" applyNumberFormat="1" applyFont="1" applyFill="1" applyProtection="1"/>
    <xf numFmtId="180" fontId="20" fillId="23" borderId="0" xfId="0" applyNumberFormat="1" applyFont="1" applyFill="1" applyBorder="1" applyProtection="1"/>
    <xf numFmtId="180" fontId="50" fillId="23" borderId="0" xfId="27" applyNumberFormat="1" applyFont="1" applyFill="1" applyProtection="1">
      <protection hidden="1"/>
    </xf>
    <xf numFmtId="0" fontId="50" fillId="23" borderId="0" xfId="27" applyFont="1" applyFill="1" applyProtection="1">
      <protection hidden="1"/>
    </xf>
    <xf numFmtId="38" fontId="14" fillId="23" borderId="0" xfId="0" applyNumberFormat="1" applyFont="1" applyFill="1" applyProtection="1"/>
    <xf numFmtId="38" fontId="2" fillId="23" borderId="0" xfId="0" applyNumberFormat="1" applyFont="1" applyFill="1" applyProtection="1"/>
    <xf numFmtId="180" fontId="20" fillId="25" borderId="11" xfId="0" applyNumberFormat="1" applyFont="1" applyFill="1" applyBorder="1" applyProtection="1"/>
    <xf numFmtId="0" fontId="15" fillId="23" borderId="0" xfId="27" applyFont="1" applyFill="1" applyProtection="1"/>
    <xf numFmtId="9" fontId="19" fillId="24" borderId="0" xfId="27" applyNumberFormat="1" applyFont="1" applyFill="1" applyBorder="1" applyAlignment="1" applyProtection="1"/>
    <xf numFmtId="0" fontId="19" fillId="24" borderId="0" xfId="27" applyFont="1" applyFill="1" applyBorder="1" applyAlignment="1" applyProtection="1"/>
    <xf numFmtId="180" fontId="56" fillId="11" borderId="0" xfId="0" applyNumberFormat="1" applyFont="1" applyFill="1" applyBorder="1" applyAlignment="1" applyProtection="1"/>
    <xf numFmtId="180" fontId="56" fillId="9" borderId="0" xfId="0" applyNumberFormat="1" applyFont="1" applyFill="1" applyBorder="1" applyAlignment="1" applyProtection="1"/>
    <xf numFmtId="0" fontId="17" fillId="24" borderId="0" xfId="27" applyFont="1" applyFill="1" applyBorder="1" applyAlignment="1" applyProtection="1"/>
    <xf numFmtId="9" fontId="17" fillId="13" borderId="34" xfId="25" applyNumberFormat="1" applyFont="1" applyFill="1" applyBorder="1" applyAlignment="1" applyProtection="1">
      <alignment horizontal="right"/>
    </xf>
    <xf numFmtId="9" fontId="17" fillId="14" borderId="34" xfId="25" applyNumberFormat="1" applyFont="1" applyFill="1" applyBorder="1" applyAlignment="1" applyProtection="1">
      <alignment horizontal="right"/>
    </xf>
    <xf numFmtId="9" fontId="17" fillId="12" borderId="34" xfId="25" applyNumberFormat="1" applyFont="1" applyFill="1" applyBorder="1" applyAlignment="1" applyProtection="1">
      <alignment horizontal="right"/>
    </xf>
    <xf numFmtId="38" fontId="20" fillId="16" borderId="34" xfId="0" applyNumberFormat="1" applyFont="1" applyFill="1" applyBorder="1" applyAlignment="1" applyProtection="1">
      <alignment horizontal="right"/>
    </xf>
    <xf numFmtId="0" fontId="17" fillId="14" borderId="34" xfId="0" applyNumberFormat="1" applyFont="1" applyFill="1" applyBorder="1" applyAlignment="1" applyProtection="1">
      <alignment horizontal="right"/>
    </xf>
    <xf numFmtId="38" fontId="20" fillId="9" borderId="34" xfId="0" applyNumberFormat="1" applyFont="1" applyFill="1" applyBorder="1" applyAlignment="1" applyProtection="1">
      <alignment horizontal="right"/>
    </xf>
    <xf numFmtId="41" fontId="17" fillId="13" borderId="34" xfId="27" applyNumberFormat="1" applyFont="1" applyFill="1" applyBorder="1" applyAlignment="1" applyProtection="1">
      <alignment horizontal="right"/>
    </xf>
    <xf numFmtId="176" fontId="17" fillId="14" borderId="34" xfId="27" applyNumberFormat="1" applyFont="1" applyFill="1" applyBorder="1" applyAlignment="1" applyProtection="1"/>
    <xf numFmtId="176" fontId="17" fillId="12" borderId="34" xfId="27" applyNumberFormat="1" applyFont="1" applyFill="1" applyBorder="1" applyAlignment="1" applyProtection="1"/>
    <xf numFmtId="176" fontId="17" fillId="24" borderId="34" xfId="27" applyNumberFormat="1" applyFont="1" applyFill="1" applyBorder="1" applyAlignment="1" applyProtection="1"/>
    <xf numFmtId="41" fontId="19" fillId="13" borderId="34" xfId="27" applyNumberFormat="1" applyFont="1" applyFill="1" applyBorder="1" applyAlignment="1" applyProtection="1">
      <alignment horizontal="right"/>
    </xf>
    <xf numFmtId="176" fontId="19" fillId="14" borderId="34" xfId="27" applyNumberFormat="1" applyFont="1" applyFill="1" applyBorder="1" applyAlignment="1" applyProtection="1">
      <alignment horizontal="right"/>
    </xf>
    <xf numFmtId="176" fontId="19" fillId="12" borderId="34" xfId="27" applyNumberFormat="1" applyFont="1" applyFill="1" applyBorder="1" applyAlignment="1" applyProtection="1"/>
    <xf numFmtId="176" fontId="15" fillId="16" borderId="34" xfId="0" applyNumberFormat="1" applyFont="1" applyFill="1" applyBorder="1" applyAlignment="1" applyProtection="1">
      <alignment horizontal="right"/>
    </xf>
    <xf numFmtId="176" fontId="17" fillId="14" borderId="34" xfId="0" applyNumberFormat="1" applyFont="1" applyFill="1" applyBorder="1" applyAlignment="1" applyProtection="1">
      <alignment horizontal="right"/>
    </xf>
    <xf numFmtId="176" fontId="15" fillId="9" borderId="34" xfId="0" applyNumberFormat="1" applyFont="1" applyFill="1" applyBorder="1" applyAlignment="1" applyProtection="1">
      <alignment horizontal="right"/>
    </xf>
    <xf numFmtId="38" fontId="17" fillId="13" borderId="34" xfId="27" applyNumberFormat="1" applyFont="1" applyFill="1" applyBorder="1" applyAlignment="1" applyProtection="1">
      <alignment horizontal="right"/>
    </xf>
    <xf numFmtId="38" fontId="19" fillId="13" borderId="34" xfId="27" applyNumberFormat="1" applyFont="1" applyFill="1" applyBorder="1" applyAlignment="1" applyProtection="1">
      <alignment horizontal="right"/>
    </xf>
    <xf numFmtId="178" fontId="17" fillId="14" borderId="34" xfId="27" applyNumberFormat="1" applyFont="1" applyFill="1" applyBorder="1" applyAlignment="1" applyProtection="1">
      <alignment horizontal="right"/>
    </xf>
    <xf numFmtId="178" fontId="17" fillId="12" borderId="34" xfId="27" applyNumberFormat="1" applyFont="1" applyFill="1" applyBorder="1" applyAlignment="1" applyProtection="1">
      <alignment horizontal="right"/>
    </xf>
    <xf numFmtId="176" fontId="19" fillId="13" borderId="34" xfId="27" applyNumberFormat="1" applyFont="1" applyFill="1" applyBorder="1" applyAlignment="1" applyProtection="1">
      <alignment horizontal="right"/>
    </xf>
    <xf numFmtId="176" fontId="19" fillId="12" borderId="34" xfId="27" applyNumberFormat="1" applyFont="1" applyFill="1" applyBorder="1" applyAlignment="1" applyProtection="1">
      <alignment horizontal="right"/>
    </xf>
    <xf numFmtId="178" fontId="17" fillId="13" borderId="34" xfId="27" applyNumberFormat="1" applyFont="1" applyFill="1" applyBorder="1" applyAlignment="1" applyProtection="1">
      <alignment horizontal="right"/>
    </xf>
    <xf numFmtId="9" fontId="19" fillId="13" borderId="34" xfId="27" applyNumberFormat="1" applyFont="1" applyFill="1" applyBorder="1" applyAlignment="1" applyProtection="1">
      <alignment horizontal="right"/>
    </xf>
    <xf numFmtId="9" fontId="19" fillId="14" borderId="34" xfId="27" applyNumberFormat="1" applyFont="1" applyFill="1" applyBorder="1" applyAlignment="1" applyProtection="1">
      <alignment horizontal="right"/>
    </xf>
    <xf numFmtId="9" fontId="19" fillId="12" borderId="34" xfId="27" applyNumberFormat="1" applyFont="1" applyFill="1" applyBorder="1" applyAlignment="1" applyProtection="1">
      <alignment horizontal="right"/>
    </xf>
    <xf numFmtId="176" fontId="17" fillId="13" borderId="34" xfId="27" applyNumberFormat="1" applyFont="1" applyFill="1" applyBorder="1" applyAlignment="1" applyProtection="1">
      <alignment horizontal="right"/>
    </xf>
    <xf numFmtId="176" fontId="17" fillId="14" borderId="34" xfId="27" applyNumberFormat="1" applyFont="1" applyFill="1" applyBorder="1" applyAlignment="1" applyProtection="1">
      <alignment horizontal="right"/>
    </xf>
    <xf numFmtId="176" fontId="17" fillId="12" borderId="34" xfId="27" applyNumberFormat="1" applyFont="1" applyFill="1" applyBorder="1" applyAlignment="1" applyProtection="1">
      <alignment horizontal="right"/>
    </xf>
    <xf numFmtId="176" fontId="17" fillId="16" borderId="34" xfId="27" applyNumberFormat="1" applyFont="1" applyFill="1" applyBorder="1" applyAlignment="1" applyProtection="1">
      <alignment horizontal="right"/>
    </xf>
    <xf numFmtId="176" fontId="17" fillId="9" borderId="34" xfId="27" applyNumberFormat="1" applyFont="1" applyFill="1" applyBorder="1" applyAlignment="1" applyProtection="1">
      <alignment horizontal="right"/>
    </xf>
    <xf numFmtId="3" fontId="17" fillId="14" borderId="34" xfId="27" applyNumberFormat="1" applyFont="1" applyFill="1" applyBorder="1" applyAlignment="1" applyProtection="1">
      <alignment horizontal="right"/>
    </xf>
    <xf numFmtId="3" fontId="17" fillId="12" borderId="34" xfId="27" applyNumberFormat="1" applyFont="1" applyFill="1" applyBorder="1" applyAlignment="1" applyProtection="1">
      <alignment horizontal="right"/>
    </xf>
    <xf numFmtId="3" fontId="19" fillId="14" borderId="34" xfId="27" applyNumberFormat="1" applyFont="1" applyFill="1" applyBorder="1" applyAlignment="1" applyProtection="1">
      <alignment horizontal="right"/>
    </xf>
    <xf numFmtId="3" fontId="19" fillId="12" borderId="34" xfId="27" applyNumberFormat="1" applyFont="1" applyFill="1" applyBorder="1" applyAlignment="1" applyProtection="1">
      <alignment horizontal="right"/>
    </xf>
    <xf numFmtId="3" fontId="19" fillId="13" borderId="34" xfId="27" applyNumberFormat="1" applyFont="1" applyFill="1" applyBorder="1" applyAlignment="1" applyProtection="1">
      <alignment horizontal="right"/>
    </xf>
    <xf numFmtId="167" fontId="17" fillId="14" borderId="34" xfId="27" applyNumberFormat="1" applyFont="1" applyFill="1" applyBorder="1" applyAlignment="1" applyProtection="1">
      <alignment horizontal="right"/>
    </xf>
    <xf numFmtId="167" fontId="17" fillId="12" borderId="34" xfId="27" applyNumberFormat="1" applyFont="1" applyFill="1" applyBorder="1" applyAlignment="1" applyProtection="1">
      <alignment horizontal="right"/>
    </xf>
    <xf numFmtId="0" fontId="17" fillId="12" borderId="34" xfId="27" applyFont="1" applyFill="1" applyBorder="1" applyAlignment="1" applyProtection="1"/>
    <xf numFmtId="0" fontId="17" fillId="24" borderId="34" xfId="27" applyFont="1" applyFill="1" applyBorder="1" applyAlignment="1" applyProtection="1"/>
    <xf numFmtId="164" fontId="15" fillId="16" borderId="34" xfId="0" applyNumberFormat="1" applyFont="1" applyFill="1" applyBorder="1" applyAlignment="1" applyProtection="1"/>
    <xf numFmtId="164" fontId="15" fillId="10" borderId="34" xfId="0" applyNumberFormat="1" applyFont="1" applyFill="1" applyBorder="1" applyAlignment="1" applyProtection="1"/>
    <xf numFmtId="164" fontId="15" fillId="9" borderId="34" xfId="0" applyNumberFormat="1" applyFont="1" applyFill="1" applyBorder="1" applyAlignment="1" applyProtection="1"/>
    <xf numFmtId="9" fontId="19" fillId="13" borderId="34" xfId="0" applyNumberFormat="1" applyFont="1" applyFill="1" applyBorder="1" applyAlignment="1" applyProtection="1">
      <alignment horizontal="right"/>
    </xf>
    <xf numFmtId="9" fontId="19" fillId="14" borderId="34" xfId="0" applyNumberFormat="1" applyFont="1" applyFill="1" applyBorder="1" applyAlignment="1" applyProtection="1">
      <alignment horizontal="right"/>
    </xf>
    <xf numFmtId="9" fontId="19" fillId="12" borderId="34" xfId="0" applyNumberFormat="1" applyFont="1" applyFill="1" applyBorder="1" applyAlignment="1" applyProtection="1">
      <alignment horizontal="right"/>
    </xf>
    <xf numFmtId="9" fontId="15" fillId="16" borderId="34" xfId="0" applyNumberFormat="1" applyFont="1" applyFill="1" applyBorder="1" applyAlignment="1" applyProtection="1">
      <alignment horizontal="right"/>
    </xf>
    <xf numFmtId="9" fontId="15" fillId="10" borderId="34" xfId="0" applyNumberFormat="1" applyFont="1" applyFill="1" applyBorder="1" applyAlignment="1" applyProtection="1">
      <alignment horizontal="right"/>
    </xf>
    <xf numFmtId="9" fontId="15" fillId="9" borderId="34" xfId="0" applyNumberFormat="1" applyFont="1" applyFill="1" applyBorder="1" applyAlignment="1" applyProtection="1">
      <alignment horizontal="right"/>
    </xf>
    <xf numFmtId="9" fontId="19" fillId="10" borderId="34" xfId="0" applyNumberFormat="1" applyFont="1" applyFill="1" applyBorder="1" applyAlignment="1" applyProtection="1">
      <alignment horizontal="right"/>
    </xf>
    <xf numFmtId="9" fontId="19" fillId="9" borderId="34" xfId="0" applyNumberFormat="1" applyFont="1" applyFill="1" applyBorder="1" applyAlignment="1" applyProtection="1">
      <alignment horizontal="right"/>
    </xf>
    <xf numFmtId="176" fontId="17" fillId="13" borderId="34" xfId="0" applyNumberFormat="1" applyFont="1" applyFill="1" applyBorder="1" applyAlignment="1" applyProtection="1">
      <alignment horizontal="right"/>
    </xf>
    <xf numFmtId="164" fontId="15" fillId="10" borderId="34" xfId="0" applyNumberFormat="1" applyFont="1" applyFill="1" applyBorder="1" applyAlignment="1" applyProtection="1">
      <alignment horizontal="right"/>
    </xf>
    <xf numFmtId="164" fontId="15" fillId="9" borderId="34" xfId="0" applyNumberFormat="1" applyFont="1" applyFill="1" applyBorder="1" applyAlignment="1" applyProtection="1">
      <alignment horizontal="right"/>
    </xf>
    <xf numFmtId="180" fontId="17" fillId="13" borderId="34" xfId="0" applyNumberFormat="1" applyFont="1" applyFill="1" applyBorder="1" applyAlignment="1" applyProtection="1">
      <alignment horizontal="right"/>
    </xf>
    <xf numFmtId="180" fontId="19" fillId="13" borderId="34" xfId="0" applyNumberFormat="1" applyFont="1" applyFill="1" applyBorder="1" applyAlignment="1" applyProtection="1">
      <alignment horizontal="right"/>
    </xf>
    <xf numFmtId="176" fontId="19" fillId="14" borderId="34" xfId="0" applyNumberFormat="1" applyFont="1" applyFill="1" applyBorder="1" applyAlignment="1" applyProtection="1">
      <alignment horizontal="right"/>
    </xf>
    <xf numFmtId="176" fontId="15" fillId="10" borderId="34" xfId="0" applyNumberFormat="1" applyFont="1" applyFill="1" applyBorder="1" applyAlignment="1" applyProtection="1">
      <alignment horizontal="right"/>
    </xf>
    <xf numFmtId="176" fontId="17" fillId="10" borderId="34" xfId="0" applyNumberFormat="1" applyFont="1" applyFill="1" applyBorder="1" applyAlignment="1" applyProtection="1">
      <alignment horizontal="right"/>
    </xf>
    <xf numFmtId="176" fontId="17" fillId="9" borderId="34" xfId="0" applyNumberFormat="1" applyFont="1" applyFill="1" applyBorder="1" applyAlignment="1" applyProtection="1">
      <alignment horizontal="right"/>
    </xf>
    <xf numFmtId="176" fontId="17" fillId="12" borderId="34" xfId="0" applyNumberFormat="1" applyFont="1" applyFill="1" applyBorder="1" applyAlignment="1" applyProtection="1">
      <alignment horizontal="right"/>
    </xf>
    <xf numFmtId="181" fontId="17" fillId="13" borderId="34" xfId="0" applyNumberFormat="1" applyFont="1" applyFill="1" applyBorder="1" applyAlignment="1" applyProtection="1">
      <alignment horizontal="right"/>
    </xf>
    <xf numFmtId="188" fontId="17" fillId="10" borderId="34" xfId="0" applyNumberFormat="1" applyFont="1" applyFill="1" applyBorder="1" applyAlignment="1" applyProtection="1">
      <alignment horizontal="right"/>
    </xf>
    <xf numFmtId="188" fontId="17" fillId="12" borderId="34" xfId="0" applyNumberFormat="1" applyFont="1" applyFill="1" applyBorder="1" applyAlignment="1" applyProtection="1">
      <alignment horizontal="right"/>
    </xf>
    <xf numFmtId="178" fontId="17" fillId="16" borderId="34" xfId="27" applyNumberFormat="1" applyFont="1" applyFill="1" applyBorder="1" applyAlignment="1" applyProtection="1">
      <alignment horizontal="right"/>
    </xf>
    <xf numFmtId="178" fontId="17" fillId="10" borderId="34" xfId="27" applyNumberFormat="1" applyFont="1" applyFill="1" applyBorder="1" applyAlignment="1" applyProtection="1">
      <alignment horizontal="right"/>
    </xf>
    <xf numFmtId="178" fontId="17" fillId="9" borderId="34" xfId="27" applyNumberFormat="1" applyFont="1" applyFill="1" applyBorder="1" applyAlignment="1" applyProtection="1">
      <alignment horizontal="right"/>
    </xf>
    <xf numFmtId="193" fontId="19" fillId="13" borderId="34" xfId="0" applyNumberFormat="1" applyFont="1" applyFill="1" applyBorder="1" applyAlignment="1" applyProtection="1">
      <alignment horizontal="right"/>
    </xf>
    <xf numFmtId="178" fontId="19" fillId="14" borderId="34" xfId="27" applyNumberFormat="1" applyFont="1" applyFill="1" applyBorder="1" applyAlignment="1" applyProtection="1">
      <alignment horizontal="right"/>
    </xf>
    <xf numFmtId="178" fontId="19" fillId="12" borderId="34" xfId="27" applyNumberFormat="1" applyFont="1" applyFill="1" applyBorder="1" applyAlignment="1" applyProtection="1">
      <alignment horizontal="right"/>
    </xf>
    <xf numFmtId="178" fontId="19" fillId="14" borderId="34" xfId="4" applyNumberFormat="1" applyFont="1" applyFill="1" applyBorder="1" applyAlignment="1" applyProtection="1">
      <alignment horizontal="right"/>
    </xf>
    <xf numFmtId="178" fontId="19" fillId="12" borderId="34" xfId="4" applyNumberFormat="1" applyFont="1" applyFill="1" applyBorder="1" applyAlignment="1" applyProtection="1">
      <alignment horizontal="right"/>
    </xf>
    <xf numFmtId="176" fontId="19" fillId="13" borderId="34" xfId="0" applyNumberFormat="1" applyFont="1" applyFill="1" applyBorder="1" applyAlignment="1" applyProtection="1">
      <alignment horizontal="right"/>
    </xf>
    <xf numFmtId="190" fontId="17" fillId="16" borderId="34" xfId="4" applyNumberFormat="1" applyFont="1" applyFill="1" applyBorder="1" applyAlignment="1" applyProtection="1">
      <alignment horizontal="right"/>
    </xf>
    <xf numFmtId="176" fontId="17" fillId="13" borderId="34" xfId="4" applyNumberFormat="1" applyFont="1" applyFill="1" applyBorder="1" applyAlignment="1" applyProtection="1">
      <alignment horizontal="right"/>
    </xf>
    <xf numFmtId="176" fontId="17" fillId="14" borderId="34" xfId="4" applyNumberFormat="1" applyFont="1" applyFill="1" applyBorder="1" applyAlignment="1" applyProtection="1">
      <alignment horizontal="right"/>
    </xf>
    <xf numFmtId="176" fontId="17" fillId="12" borderId="34" xfId="4" applyNumberFormat="1" applyFont="1" applyFill="1" applyBorder="1" applyAlignment="1" applyProtection="1">
      <alignment horizontal="right"/>
    </xf>
    <xf numFmtId="41" fontId="17" fillId="13" borderId="34" xfId="0" applyNumberFormat="1" applyFont="1" applyFill="1" applyBorder="1" applyAlignment="1" applyProtection="1">
      <alignment horizontal="right"/>
    </xf>
    <xf numFmtId="41" fontId="19" fillId="13" borderId="34" xfId="0" applyNumberFormat="1" applyFont="1" applyFill="1" applyBorder="1" applyAlignment="1" applyProtection="1">
      <alignment horizontal="right"/>
    </xf>
    <xf numFmtId="178" fontId="19" fillId="13" borderId="34" xfId="27" applyNumberFormat="1" applyFont="1" applyFill="1" applyBorder="1" applyAlignment="1" applyProtection="1">
      <alignment horizontal="right"/>
    </xf>
    <xf numFmtId="41" fontId="17" fillId="13" borderId="34" xfId="27" applyNumberFormat="1" applyFont="1" applyFill="1" applyBorder="1" applyAlignment="1" applyProtection="1"/>
    <xf numFmtId="190" fontId="17" fillId="13" borderId="35" xfId="4" applyNumberFormat="1" applyFont="1" applyFill="1" applyBorder="1" applyAlignment="1" applyProtection="1"/>
    <xf numFmtId="178" fontId="17" fillId="13" borderId="35" xfId="27" applyNumberFormat="1" applyFont="1" applyFill="1" applyBorder="1" applyAlignment="1" applyProtection="1"/>
    <xf numFmtId="3" fontId="17" fillId="13" borderId="34" xfId="27" applyNumberFormat="1" applyFont="1" applyFill="1" applyBorder="1" applyAlignment="1" applyProtection="1">
      <alignment horizontal="right"/>
    </xf>
    <xf numFmtId="41" fontId="52" fillId="13" borderId="34" xfId="27" applyNumberFormat="1" applyFont="1" applyFill="1" applyBorder="1" applyAlignment="1" applyProtection="1">
      <alignment horizontal="right"/>
    </xf>
    <xf numFmtId="3" fontId="52" fillId="14" borderId="34" xfId="27" applyNumberFormat="1" applyFont="1" applyFill="1" applyBorder="1" applyAlignment="1" applyProtection="1">
      <alignment horizontal="right"/>
    </xf>
    <xf numFmtId="3" fontId="52" fillId="12" borderId="34" xfId="27" applyNumberFormat="1" applyFont="1" applyFill="1" applyBorder="1" applyAlignment="1" applyProtection="1">
      <alignment horizontal="right"/>
    </xf>
    <xf numFmtId="185" fontId="19" fillId="13" borderId="34" xfId="27" applyNumberFormat="1" applyFont="1" applyFill="1" applyBorder="1" applyAlignment="1" applyProtection="1"/>
    <xf numFmtId="170" fontId="19" fillId="14" borderId="34" xfId="27" applyNumberFormat="1" applyFont="1" applyFill="1" applyBorder="1" applyAlignment="1" applyProtection="1">
      <alignment horizontal="right"/>
    </xf>
    <xf numFmtId="170" fontId="19" fillId="12" borderId="34" xfId="27" applyNumberFormat="1" applyFont="1" applyFill="1" applyBorder="1" applyAlignment="1" applyProtection="1">
      <alignment horizontal="right"/>
    </xf>
    <xf numFmtId="185" fontId="17" fillId="13" borderId="34" xfId="27" applyNumberFormat="1" applyFont="1" applyFill="1" applyBorder="1" applyAlignment="1" applyProtection="1"/>
    <xf numFmtId="170" fontId="17" fillId="14" borderId="34" xfId="27" applyNumberFormat="1" applyFont="1" applyFill="1" applyBorder="1" applyAlignment="1" applyProtection="1">
      <alignment horizontal="right"/>
    </xf>
    <xf numFmtId="170" fontId="17" fillId="12" borderId="34" xfId="27" applyNumberFormat="1" applyFont="1" applyFill="1" applyBorder="1" applyAlignment="1" applyProtection="1">
      <alignment horizontal="right"/>
    </xf>
    <xf numFmtId="41" fontId="19" fillId="13" borderId="34" xfId="25" applyNumberFormat="1" applyFont="1" applyFill="1" applyBorder="1" applyAlignment="1" applyProtection="1">
      <alignment horizontal="right"/>
    </xf>
    <xf numFmtId="9" fontId="19" fillId="14" borderId="34" xfId="25" applyNumberFormat="1" applyFont="1" applyFill="1" applyBorder="1" applyAlignment="1" applyProtection="1">
      <alignment horizontal="right"/>
    </xf>
    <xf numFmtId="9" fontId="19" fillId="12" borderId="34" xfId="25" applyNumberFormat="1" applyFont="1" applyFill="1" applyBorder="1" applyAlignment="1" applyProtection="1">
      <alignment horizontal="right"/>
    </xf>
    <xf numFmtId="187" fontId="19" fillId="14" borderId="34" xfId="27" applyNumberFormat="1" applyFont="1" applyFill="1" applyBorder="1" applyAlignment="1" applyProtection="1">
      <alignment horizontal="right"/>
    </xf>
    <xf numFmtId="187" fontId="19" fillId="12" borderId="34" xfId="27" applyNumberFormat="1" applyFont="1" applyFill="1" applyBorder="1" applyAlignment="1" applyProtection="1">
      <alignment horizontal="right"/>
    </xf>
    <xf numFmtId="187" fontId="52" fillId="14" borderId="34" xfId="27" applyNumberFormat="1" applyFont="1" applyFill="1" applyBorder="1" applyAlignment="1" applyProtection="1">
      <alignment horizontal="right"/>
    </xf>
    <xf numFmtId="187" fontId="52" fillId="12" borderId="34" xfId="27" applyNumberFormat="1" applyFont="1" applyFill="1" applyBorder="1" applyAlignment="1" applyProtection="1">
      <alignment horizontal="right"/>
    </xf>
    <xf numFmtId="187" fontId="52" fillId="13" borderId="34" xfId="27" applyNumberFormat="1" applyFont="1" applyFill="1" applyBorder="1" applyAlignment="1" applyProtection="1"/>
    <xf numFmtId="187" fontId="19" fillId="13" borderId="34" xfId="27" applyNumberFormat="1" applyFont="1" applyFill="1" applyBorder="1" applyAlignment="1" applyProtection="1"/>
    <xf numFmtId="187" fontId="17" fillId="14" borderId="34" xfId="27" applyNumberFormat="1" applyFont="1" applyFill="1" applyBorder="1" applyAlignment="1" applyProtection="1">
      <alignment horizontal="right"/>
    </xf>
    <xf numFmtId="187" fontId="17" fillId="12" borderId="34" xfId="27" applyNumberFormat="1" applyFont="1" applyFill="1" applyBorder="1" applyAlignment="1" applyProtection="1">
      <alignment horizontal="right"/>
    </xf>
    <xf numFmtId="186" fontId="17" fillId="13" borderId="34" xfId="27" applyNumberFormat="1" applyFont="1" applyFill="1" applyBorder="1" applyAlignment="1" applyProtection="1">
      <alignment horizontal="right"/>
    </xf>
    <xf numFmtId="186" fontId="17" fillId="14" borderId="34" xfId="27" applyNumberFormat="1" applyFont="1" applyFill="1" applyBorder="1" applyAlignment="1" applyProtection="1">
      <alignment horizontal="right"/>
    </xf>
    <xf numFmtId="186" fontId="17" fillId="12" borderId="34" xfId="27" applyNumberFormat="1" applyFont="1" applyFill="1" applyBorder="1" applyAlignment="1" applyProtection="1">
      <alignment horizontal="right"/>
    </xf>
    <xf numFmtId="186" fontId="19" fillId="13" borderId="34" xfId="27" applyNumberFormat="1" applyFont="1" applyFill="1" applyBorder="1" applyAlignment="1" applyProtection="1">
      <alignment horizontal="right"/>
    </xf>
    <xf numFmtId="186" fontId="19" fillId="10" borderId="34" xfId="27" applyNumberFormat="1" applyFont="1" applyFill="1" applyBorder="1" applyAlignment="1" applyProtection="1">
      <alignment horizontal="right"/>
    </xf>
    <xf numFmtId="186" fontId="19" fillId="12" borderId="34" xfId="27" applyNumberFormat="1" applyFont="1" applyFill="1" applyBorder="1" applyAlignment="1" applyProtection="1">
      <alignment horizontal="right"/>
    </xf>
    <xf numFmtId="186" fontId="19" fillId="14" borderId="34" xfId="27" applyNumberFormat="1" applyFont="1" applyFill="1" applyBorder="1" applyAlignment="1" applyProtection="1">
      <alignment horizontal="right"/>
    </xf>
    <xf numFmtId="41" fontId="15" fillId="16" borderId="34" xfId="0" applyNumberFormat="1" applyFont="1" applyFill="1" applyBorder="1" applyAlignment="1" applyProtection="1">
      <alignment horizontal="right"/>
    </xf>
    <xf numFmtId="38" fontId="15" fillId="9" borderId="34" xfId="0" applyNumberFormat="1" applyFont="1" applyFill="1" applyBorder="1" applyAlignment="1" applyProtection="1">
      <alignment horizontal="right"/>
    </xf>
    <xf numFmtId="186" fontId="17" fillId="13" borderId="34" xfId="0" applyNumberFormat="1" applyFont="1" applyFill="1" applyBorder="1" applyAlignment="1" applyProtection="1">
      <alignment horizontal="right"/>
    </xf>
    <xf numFmtId="169" fontId="17" fillId="14" borderId="34" xfId="18" applyNumberFormat="1" applyFont="1" applyFill="1" applyBorder="1" applyAlignment="1" applyProtection="1">
      <alignment horizontal="right"/>
    </xf>
    <xf numFmtId="169" fontId="17" fillId="12" borderId="34" xfId="18" applyNumberFormat="1" applyFont="1" applyFill="1" applyBorder="1" applyAlignment="1" applyProtection="1">
      <alignment horizontal="right"/>
    </xf>
    <xf numFmtId="0" fontId="19" fillId="14" borderId="34" xfId="0" applyNumberFormat="1" applyFont="1" applyFill="1" applyBorder="1" applyAlignment="1" applyProtection="1">
      <alignment horizontal="right"/>
    </xf>
    <xf numFmtId="1" fontId="19" fillId="14" borderId="34" xfId="27" applyNumberFormat="1" applyFont="1" applyFill="1" applyBorder="1" applyAlignment="1" applyProtection="1">
      <alignment horizontal="right"/>
    </xf>
    <xf numFmtId="1" fontId="19" fillId="12" borderId="34" xfId="27" applyNumberFormat="1" applyFont="1" applyFill="1" applyBorder="1" applyAlignment="1" applyProtection="1">
      <alignment horizontal="right"/>
    </xf>
    <xf numFmtId="38" fontId="15" fillId="11" borderId="0" xfId="22" applyNumberFormat="1" applyFont="1" applyFill="1" applyBorder="1" applyProtection="1"/>
    <xf numFmtId="178" fontId="19" fillId="16" borderId="34" xfId="27" applyNumberFormat="1" applyFont="1" applyFill="1" applyBorder="1" applyAlignment="1" applyProtection="1">
      <alignment horizontal="right"/>
    </xf>
    <xf numFmtId="178" fontId="19" fillId="10" borderId="34" xfId="27" applyNumberFormat="1" applyFont="1" applyFill="1" applyBorder="1" applyAlignment="1" applyProtection="1">
      <alignment horizontal="right"/>
    </xf>
    <xf numFmtId="178" fontId="19" fillId="9" borderId="34" xfId="27" applyNumberFormat="1" applyFont="1" applyFill="1" applyBorder="1" applyAlignment="1" applyProtection="1">
      <alignment horizontal="right"/>
    </xf>
    <xf numFmtId="0" fontId="19" fillId="14" borderId="34" xfId="27" applyFont="1" applyFill="1" applyBorder="1" applyAlignment="1" applyProtection="1">
      <alignment horizontal="right"/>
    </xf>
    <xf numFmtId="0" fontId="19" fillId="12" borderId="34" xfId="27" applyFont="1" applyFill="1" applyBorder="1" applyAlignment="1" applyProtection="1">
      <alignment horizontal="right"/>
    </xf>
    <xf numFmtId="0" fontId="19" fillId="13" borderId="22" xfId="27" applyFont="1" applyFill="1" applyBorder="1" applyAlignment="1" applyProtection="1">
      <alignment horizontal="right"/>
    </xf>
    <xf numFmtId="0" fontId="19" fillId="14" borderId="22" xfId="27" applyFont="1" applyFill="1" applyBorder="1" applyAlignment="1" applyProtection="1">
      <alignment horizontal="right"/>
    </xf>
    <xf numFmtId="0" fontId="19" fillId="12" borderId="22" xfId="27" applyFont="1" applyFill="1" applyBorder="1" applyAlignment="1" applyProtection="1">
      <alignment horizontal="right"/>
    </xf>
    <xf numFmtId="167" fontId="17" fillId="13" borderId="34" xfId="27" applyNumberFormat="1" applyFont="1" applyFill="1" applyBorder="1" applyAlignment="1" applyProtection="1">
      <alignment horizontal="right"/>
    </xf>
    <xf numFmtId="180" fontId="47" fillId="15" borderId="19" xfId="27" applyNumberFormat="1" applyFont="1" applyFill="1" applyBorder="1" applyAlignment="1" applyProtection="1">
      <alignment horizontal="left"/>
    </xf>
    <xf numFmtId="180" fontId="47" fillId="15" borderId="26" xfId="27" applyNumberFormat="1" applyFont="1" applyFill="1" applyBorder="1" applyAlignment="1" applyProtection="1">
      <alignment horizontal="left"/>
    </xf>
    <xf numFmtId="0" fontId="25" fillId="15" borderId="33" xfId="27" applyFont="1" applyFill="1" applyBorder="1" applyAlignment="1" applyProtection="1">
      <alignment horizontal="left" wrapText="1"/>
    </xf>
    <xf numFmtId="0" fontId="25" fillId="15" borderId="0" xfId="27" applyFont="1" applyFill="1" applyBorder="1" applyAlignment="1" applyProtection="1">
      <alignment horizontal="left" wrapText="1"/>
    </xf>
  </cellXfs>
  <cellStyles count="35">
    <cellStyle name="%" xfId="1"/>
    <cellStyle name="******************************************" xfId="2"/>
    <cellStyle name="Berekening" xfId="3"/>
    <cellStyle name="Comma" xfId="4" builtinId="3"/>
    <cellStyle name="Comma 2" xfId="5"/>
    <cellStyle name="Controlecel" xfId="6"/>
    <cellStyle name="Gekoppelde cel" xfId="7"/>
    <cellStyle name="Goed" xfId="8"/>
    <cellStyle name="Hyperlink" xfId="9" builtinId="8"/>
    <cellStyle name="Invoer" xfId="10"/>
    <cellStyle name="Kop 1" xfId="11"/>
    <cellStyle name="Kop 2" xfId="12"/>
    <cellStyle name="Kop 3" xfId="13"/>
    <cellStyle name="Kop 4" xfId="14"/>
    <cellStyle name="Neutraal" xfId="15"/>
    <cellStyle name="Normal" xfId="0" builtinId="0"/>
    <cellStyle name="Normal 2" xfId="16"/>
    <cellStyle name="Normal_09.01.26 KPN Q4 2008 Factsheets Internal final" xfId="17"/>
    <cellStyle name="Normal_Book1" xfId="18"/>
    <cellStyle name="Normal_Book2" xfId="19"/>
    <cellStyle name="Normal_Book3" xfId="20"/>
    <cellStyle name="Normal_Sheet1" xfId="21"/>
    <cellStyle name="Normal_W&amp;O KPI's" xfId="22"/>
    <cellStyle name="Notitie" xfId="23"/>
    <cellStyle name="Ongeldig" xfId="24"/>
    <cellStyle name="Percent" xfId="25" builtinId="5"/>
    <cellStyle name="Standaard_Bijlage1_1" xfId="26"/>
    <cellStyle name="Standaard_KPN (Qs 2000 and 2001) (2002-03-14)" xfId="27"/>
    <cellStyle name="Standaard_New KPN Tariffs (Jul-Aug-Sep 2002)" xfId="28"/>
    <cellStyle name="Standaard_Schulden per 1 juli" xfId="29"/>
    <cellStyle name="Titel" xfId="30"/>
    <cellStyle name="Totaal" xfId="31"/>
    <cellStyle name="Uitvoer" xfId="32"/>
    <cellStyle name="Verklarende tekst" xfId="33"/>
    <cellStyle name="Waarschuwingstekst" xfId="34"/>
  </cellStyles>
  <dxfs count="1">
    <dxf>
      <font>
        <condense val="0"/>
        <extend val="0"/>
        <color indexed="10"/>
      </font>
    </dxf>
  </dxfs>
  <tableStyles count="0" defaultTableStyle="TableStyleMedium9" defaultPivotStyle="PivotStyleLight16"/>
  <colors>
    <mruColors>
      <color rgb="FF1802BE"/>
      <color rgb="FF1306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95250</xdr:rowOff>
    </xdr:from>
    <xdr:to>
      <xdr:col>7</xdr:col>
      <xdr:colOff>85725</xdr:colOff>
      <xdr:row>8</xdr:row>
      <xdr:rowOff>152400</xdr:rowOff>
    </xdr:to>
    <xdr:pic>
      <xdr:nvPicPr>
        <xdr:cNvPr id="293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726" t="25105" r="17520" b="36960"/>
        <a:stretch>
          <a:fillRect/>
        </a:stretch>
      </xdr:blipFill>
      <xdr:spPr bwMode="auto">
        <a:xfrm>
          <a:off x="180975" y="561975"/>
          <a:ext cx="20193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31937</xdr:colOff>
      <xdr:row>35</xdr:row>
      <xdr:rowOff>94133</xdr:rowOff>
    </xdr:from>
    <xdr:to>
      <xdr:col>15</xdr:col>
      <xdr:colOff>515470</xdr:colOff>
      <xdr:row>50</xdr:row>
      <xdr:rowOff>145677</xdr:rowOff>
    </xdr:to>
    <xdr:sp macro="" textlink="">
      <xdr:nvSpPr>
        <xdr:cNvPr id="2161" name="Rectangle 113"/>
        <xdr:cNvSpPr>
          <a:spLocks noChangeArrowheads="1"/>
        </xdr:cNvSpPr>
      </xdr:nvSpPr>
      <xdr:spPr bwMode="auto">
        <a:xfrm>
          <a:off x="121584" y="5517780"/>
          <a:ext cx="7363945" cy="2427191"/>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US" sz="900" b="1" i="0">
              <a:effectLst/>
              <a:latin typeface="KPN Sans" pitchFamily="34" charset="0"/>
              <a:ea typeface="+mn-ea"/>
              <a:cs typeface="+mn-cs"/>
            </a:rPr>
            <a:t>Safe harbor</a:t>
          </a:r>
        </a:p>
        <a:p>
          <a:r>
            <a:rPr lang="en-US" sz="900" b="0" i="1">
              <a:effectLst/>
              <a:latin typeface="KPN Sans" pitchFamily="34" charset="0"/>
              <a:ea typeface="+mn-ea"/>
              <a:cs typeface="+mn-cs"/>
            </a:rPr>
            <a:t>Non-GAAP measures and management estimates</a:t>
          </a:r>
        </a:p>
        <a:p>
          <a:r>
            <a:rPr lang="en-US" sz="900" b="0" i="0">
              <a:effectLst/>
              <a:latin typeface="KPN Sans" pitchFamily="34" charset="0"/>
              <a:ea typeface="+mn-ea"/>
              <a:cs typeface="+mn-cs"/>
            </a:rPr>
            <a:t>This financial report contains a number of non-GAAP figures, such as EBITDA and free cash flow. These non-GAAP figures should not be viewed as a substitute for KPN’s GAAP figures.  </a:t>
          </a:r>
        </a:p>
        <a:p>
          <a:r>
            <a:rPr lang="en-US" sz="900" b="0" i="0">
              <a:effectLst/>
              <a:latin typeface="KPN Sans" pitchFamily="34" charset="0"/>
              <a:ea typeface="+mn-ea"/>
              <a:cs typeface="+mn-cs"/>
            </a:rPr>
            <a:t>KPN defines EBITDA as operating result before depreciation and impairments of PP&amp;E and amortization and impairments of intangible assets. Note that KPN’s definition of EBITDA deviates from the literal definition of earnings before interest, taxes, depreciation and amortization and should not be considered in isolation or as a substitute for analyses of the results as reported under IFRS. In the net debt/EBITDA ratio, KPN defines EBITDA as a 12 month rolling total excluding book gains, release of pension provisions and restructuring costs, when over EUR 20m. Free cash flow is defined as cash flow from operating activities plus proceeds from real estate, minus capital expenditures (Capex), being expenditures on PP&amp;E and software and excluding tax recapture regarding E-Plus.</a:t>
          </a:r>
        </a:p>
        <a:p>
          <a:r>
            <a:rPr lang="en-US" sz="900" b="0" i="0">
              <a:effectLst/>
              <a:latin typeface="KPN Sans" pitchFamily="34" charset="0"/>
              <a:ea typeface="+mn-ea"/>
              <a:cs typeface="+mn-cs"/>
            </a:rPr>
            <a:t>Underlying revenues and other income and underlying EBITDA are derived from revenues and other income and EBITDA, respectively, and are adjusted for the impact of MTA and roaming (regulation), changes in the composition of the group (acquisitions and disposals), restructuring costs and incidentals.</a:t>
          </a:r>
        </a:p>
        <a:p>
          <a:r>
            <a:rPr lang="en-US" sz="900" b="0" i="0">
              <a:effectLst/>
              <a:latin typeface="KPN Sans" pitchFamily="34" charset="0"/>
              <a:ea typeface="+mn-ea"/>
              <a:cs typeface="+mn-cs"/>
            </a:rPr>
            <a:t>The term service revenues refers to wireless service revenues.</a:t>
          </a:r>
        </a:p>
        <a:p>
          <a:r>
            <a:rPr lang="en-US" sz="900" b="0" i="0">
              <a:effectLst/>
              <a:latin typeface="KPN Sans" pitchFamily="34" charset="0"/>
              <a:ea typeface="+mn-ea"/>
              <a:cs typeface="+mn-cs"/>
            </a:rPr>
            <a:t>All market share information in this financial report is based on management estimates based on externally available information, unless indicated otherwise. For a full overview on KPN’s non-financial information, reference is made to KPN’s quarterly factsheets available on www.kpn.com/ir.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fs/twpl30/hktgv010/Investor%20Relations/Publicaties/2012/Q1/Factsheets/KPN%20Factsheets%20Q4%202011%20-%20Internal%20-%20working%20doc%20for%20restat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mp;L"/>
      <sheetName val="Revenues"/>
      <sheetName val="Expenses"/>
      <sheetName val="Profit &amp; Margin"/>
      <sheetName val="FTE, MTA and Roaming impact"/>
      <sheetName val="Growth analysis"/>
      <sheetName val="Consumer KPIs"/>
      <sheetName val="Business KPIs"/>
      <sheetName val="W&amp;O KPIs"/>
      <sheetName val="Corporate Market &amp; iBasis KPIs"/>
      <sheetName val="Mobile Int KPIs"/>
      <sheetName val="Cash flow, Capex &amp; Debt"/>
      <sheetName val="Bond overview"/>
      <sheetName val="Tariffs"/>
    </sheetNames>
    <sheetDataSet>
      <sheetData sheetId="0"/>
      <sheetData sheetId="1">
        <row r="14">
          <cell r="H14">
            <v>347</v>
          </cell>
        </row>
        <row r="15">
          <cell r="H15">
            <v>210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pn.com/ir" TargetMode="External"/><Relationship Id="rId1" Type="http://schemas.openxmlformats.org/officeDocument/2006/relationships/hyperlink" Target="mailto:ir@kpn.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view="pageBreakPreview" zoomScale="85" zoomScaleNormal="100" zoomScaleSheetLayoutView="85" workbookViewId="0"/>
  </sheetViews>
  <sheetFormatPr defaultRowHeight="12.75"/>
  <cols>
    <col min="1" max="1" width="1.28515625" style="25" customWidth="1"/>
    <col min="2" max="2" width="0.85546875" style="25" customWidth="1"/>
    <col min="3" max="3" width="1.7109375" style="25" customWidth="1"/>
    <col min="4" max="4" width="0.85546875" style="25" customWidth="1"/>
    <col min="5" max="16" width="9" style="25" customWidth="1"/>
    <col min="17" max="17" width="0.85546875" style="25" customWidth="1"/>
    <col min="18" max="18" width="1.28515625" style="25" customWidth="1"/>
    <col min="19" max="16384" width="9.140625" style="25"/>
  </cols>
  <sheetData>
    <row r="1" spans="1:18" ht="8.25" customHeight="1">
      <c r="A1" s="3"/>
      <c r="B1" s="4"/>
      <c r="C1" s="5"/>
      <c r="D1" s="5"/>
      <c r="E1" s="5"/>
      <c r="F1" s="5"/>
      <c r="G1" s="5"/>
      <c r="H1" s="5"/>
      <c r="I1" s="5"/>
      <c r="J1" s="5"/>
      <c r="K1" s="4"/>
      <c r="L1" s="6"/>
      <c r="M1" s="6"/>
      <c r="N1" s="6"/>
      <c r="O1" s="7"/>
      <c r="P1" s="5"/>
      <c r="Q1" s="4"/>
      <c r="R1" s="3"/>
    </row>
    <row r="2" spans="1:18" ht="15.75">
      <c r="A2" s="8"/>
      <c r="B2" s="2"/>
      <c r="C2" s="2"/>
      <c r="D2" s="2"/>
      <c r="E2" s="2"/>
      <c r="F2" s="2"/>
      <c r="G2" s="2"/>
      <c r="H2" s="2"/>
      <c r="I2" s="2"/>
      <c r="J2" s="2"/>
      <c r="K2" s="2"/>
      <c r="L2" s="2"/>
      <c r="M2" s="2"/>
      <c r="N2" s="2"/>
      <c r="O2" s="2"/>
      <c r="P2" s="2"/>
      <c r="Q2" s="2"/>
      <c r="R2" s="8"/>
    </row>
    <row r="3" spans="1:18">
      <c r="A3" s="3"/>
      <c r="B3" s="2"/>
      <c r="C3" s="2"/>
      <c r="D3" s="2"/>
      <c r="E3" s="2"/>
      <c r="F3" s="2"/>
      <c r="G3" s="2"/>
      <c r="H3" s="2"/>
      <c r="I3" s="2"/>
      <c r="J3" s="9"/>
      <c r="K3" s="2"/>
      <c r="L3" s="2"/>
      <c r="M3" s="2"/>
      <c r="N3" s="2"/>
      <c r="O3" s="2"/>
      <c r="P3" s="2"/>
      <c r="Q3" s="2"/>
      <c r="R3" s="3"/>
    </row>
    <row r="4" spans="1:18">
      <c r="A4" s="3"/>
      <c r="B4" s="2"/>
      <c r="C4" s="2"/>
      <c r="D4" s="2"/>
      <c r="E4" s="2"/>
      <c r="F4" s="2"/>
      <c r="G4" s="2"/>
      <c r="H4" s="2"/>
      <c r="I4" s="2"/>
      <c r="J4" s="2"/>
      <c r="K4" s="2"/>
      <c r="L4" s="2"/>
      <c r="M4" s="2"/>
      <c r="N4" s="2"/>
      <c r="O4" s="2"/>
      <c r="P4" s="2"/>
      <c r="Q4" s="2"/>
      <c r="R4" s="3"/>
    </row>
    <row r="5" spans="1:18">
      <c r="A5" s="3"/>
      <c r="B5" s="2"/>
      <c r="C5" s="2"/>
      <c r="D5" s="2"/>
      <c r="E5" s="2"/>
      <c r="F5" s="2"/>
      <c r="G5" s="2"/>
      <c r="H5" s="2"/>
      <c r="I5" s="2"/>
      <c r="J5" s="2"/>
      <c r="K5" s="2"/>
      <c r="L5" s="2"/>
      <c r="M5" s="2"/>
      <c r="N5" s="2"/>
      <c r="O5" s="2"/>
      <c r="P5" s="2"/>
      <c r="Q5" s="2"/>
      <c r="R5" s="3"/>
    </row>
    <row r="6" spans="1:18">
      <c r="A6" s="3"/>
      <c r="B6" s="2"/>
      <c r="C6" s="2"/>
      <c r="D6" s="2"/>
      <c r="E6" s="2"/>
      <c r="F6" s="2"/>
      <c r="G6" s="2"/>
      <c r="H6" s="2"/>
      <c r="I6" s="2"/>
      <c r="J6" s="2"/>
      <c r="K6" s="2"/>
      <c r="L6" s="870"/>
      <c r="M6" s="870"/>
      <c r="N6" s="870"/>
      <c r="O6" s="2"/>
      <c r="P6" s="2"/>
      <c r="Q6" s="2"/>
      <c r="R6" s="3"/>
    </row>
    <row r="7" spans="1:18">
      <c r="A7" s="3"/>
      <c r="B7" s="2"/>
      <c r="C7" s="2"/>
      <c r="D7" s="2"/>
      <c r="E7" s="2"/>
      <c r="F7" s="2"/>
      <c r="G7" s="2"/>
      <c r="H7" s="2"/>
      <c r="I7" s="2"/>
      <c r="J7" s="2"/>
      <c r="K7" s="2"/>
      <c r="L7" s="2"/>
      <c r="M7" s="2"/>
      <c r="N7" s="2"/>
      <c r="O7" s="2"/>
      <c r="P7" s="2"/>
      <c r="Q7" s="2"/>
      <c r="R7" s="3"/>
    </row>
    <row r="8" spans="1:18">
      <c r="A8" s="3"/>
      <c r="B8" s="2"/>
      <c r="C8" s="2"/>
      <c r="D8" s="2"/>
      <c r="E8" s="2"/>
      <c r="F8" s="2"/>
      <c r="G8" s="2"/>
      <c r="H8" s="2"/>
      <c r="I8" s="2"/>
      <c r="J8" s="2"/>
      <c r="K8" s="2"/>
      <c r="L8" s="2"/>
      <c r="M8" s="2"/>
      <c r="N8" s="2"/>
      <c r="O8" s="2"/>
      <c r="P8" s="2"/>
      <c r="Q8" s="2"/>
      <c r="R8" s="3"/>
    </row>
    <row r="9" spans="1:18">
      <c r="A9" s="3"/>
      <c r="B9" s="2"/>
      <c r="C9" s="2"/>
      <c r="D9" s="2"/>
      <c r="E9" s="2"/>
      <c r="F9" s="2"/>
      <c r="G9" s="2"/>
      <c r="H9" s="2"/>
      <c r="I9" s="2"/>
      <c r="J9" s="2"/>
      <c r="K9" s="2"/>
      <c r="L9" s="2"/>
      <c r="M9" s="2"/>
      <c r="N9" s="2"/>
      <c r="O9" s="2"/>
      <c r="P9" s="2"/>
      <c r="Q9" s="2"/>
      <c r="R9" s="3"/>
    </row>
    <row r="10" spans="1:18" ht="23.25">
      <c r="A10" s="3"/>
      <c r="B10" s="2"/>
      <c r="C10" s="869" t="s">
        <v>577</v>
      </c>
      <c r="D10" s="870"/>
      <c r="E10" s="870"/>
      <c r="F10" s="870"/>
      <c r="G10" s="870"/>
      <c r="H10" s="870"/>
      <c r="I10" s="870"/>
      <c r="J10" s="870"/>
      <c r="K10" s="870"/>
      <c r="L10" s="870"/>
      <c r="M10" s="870"/>
      <c r="N10" s="869"/>
      <c r="O10" s="2"/>
      <c r="P10" s="2"/>
      <c r="Q10" s="2"/>
      <c r="R10" s="3"/>
    </row>
    <row r="11" spans="1:18">
      <c r="A11" s="3"/>
      <c r="B11" s="2"/>
      <c r="C11" s="24" t="s">
        <v>495</v>
      </c>
      <c r="D11" s="2"/>
      <c r="E11" s="2"/>
      <c r="F11" s="2"/>
      <c r="G11" s="2"/>
      <c r="H11" s="2"/>
      <c r="I11" s="2"/>
      <c r="J11" s="2"/>
      <c r="K11" s="2"/>
      <c r="L11" s="2"/>
      <c r="M11" s="2"/>
      <c r="N11" s="2"/>
      <c r="O11" s="2"/>
      <c r="P11" s="2"/>
      <c r="Q11" s="2"/>
      <c r="R11" s="3"/>
    </row>
    <row r="12" spans="1:18" ht="13.5">
      <c r="A12" s="3"/>
      <c r="B12" s="2"/>
      <c r="C12" s="861" t="s">
        <v>572</v>
      </c>
      <c r="D12" s="2"/>
      <c r="E12" s="2"/>
      <c r="F12" s="2"/>
      <c r="G12" s="2"/>
      <c r="H12" s="2"/>
      <c r="I12" s="2"/>
      <c r="J12" s="2"/>
      <c r="K12" s="2"/>
      <c r="L12" s="2"/>
      <c r="M12" s="2"/>
      <c r="N12" s="2"/>
      <c r="O12" s="2"/>
      <c r="P12" s="2"/>
      <c r="Q12" s="2"/>
      <c r="R12" s="3"/>
    </row>
    <row r="13" spans="1:18">
      <c r="A13" s="3"/>
      <c r="B13" s="2"/>
      <c r="C13" s="2"/>
      <c r="D13" s="2"/>
      <c r="E13" s="2"/>
      <c r="F13" s="2"/>
      <c r="G13" s="2"/>
      <c r="H13" s="2"/>
      <c r="I13" s="2"/>
      <c r="J13" s="2"/>
      <c r="K13" s="2"/>
      <c r="L13" s="2"/>
      <c r="M13" s="2"/>
      <c r="N13" s="2"/>
      <c r="O13" s="2"/>
      <c r="P13" s="2"/>
      <c r="Q13" s="2"/>
      <c r="R13" s="3"/>
    </row>
    <row r="14" spans="1:18" ht="14.25">
      <c r="A14" s="3"/>
      <c r="B14" s="2"/>
      <c r="C14" s="10" t="s">
        <v>27</v>
      </c>
      <c r="D14" s="2"/>
      <c r="E14" s="2"/>
      <c r="F14" s="2"/>
      <c r="G14" s="2"/>
      <c r="H14" s="2"/>
      <c r="I14" s="2"/>
      <c r="J14" s="2"/>
      <c r="K14" s="2"/>
      <c r="L14" s="2"/>
      <c r="M14" s="2"/>
      <c r="N14" s="2"/>
      <c r="O14" s="2"/>
      <c r="P14" s="2"/>
      <c r="Q14" s="2"/>
      <c r="R14" s="3"/>
    </row>
    <row r="15" spans="1:18" ht="12" customHeight="1">
      <c r="A15" s="3"/>
      <c r="B15" s="2"/>
      <c r="C15" s="11" t="s">
        <v>28</v>
      </c>
      <c r="D15" s="11"/>
      <c r="E15" s="11" t="s">
        <v>600</v>
      </c>
      <c r="F15" s="2"/>
      <c r="G15" s="2"/>
      <c r="H15" s="2"/>
      <c r="I15" s="2"/>
      <c r="J15" s="2"/>
      <c r="K15" s="2"/>
      <c r="L15" s="2"/>
      <c r="M15" s="2"/>
      <c r="N15" s="2"/>
      <c r="O15" s="2"/>
      <c r="P15" s="2"/>
      <c r="Q15" s="2"/>
      <c r="R15" s="3"/>
    </row>
    <row r="16" spans="1:18" ht="12" customHeight="1">
      <c r="A16" s="3"/>
      <c r="B16" s="2"/>
      <c r="C16" s="11" t="s">
        <v>28</v>
      </c>
      <c r="D16" s="11"/>
      <c r="E16" s="11" t="s">
        <v>29</v>
      </c>
      <c r="F16" s="2"/>
      <c r="G16" s="2"/>
      <c r="H16" s="2"/>
      <c r="I16" s="2"/>
      <c r="J16" s="2"/>
      <c r="K16" s="2"/>
      <c r="L16" s="2"/>
      <c r="M16" s="2"/>
      <c r="N16" s="2"/>
      <c r="O16" s="2"/>
      <c r="P16" s="2"/>
      <c r="Q16" s="2"/>
      <c r="R16" s="3"/>
    </row>
    <row r="17" spans="1:18" ht="12" customHeight="1">
      <c r="A17" s="3"/>
      <c r="B17" s="2"/>
      <c r="C17" s="11" t="s">
        <v>28</v>
      </c>
      <c r="D17" s="11"/>
      <c r="E17" s="11" t="s">
        <v>30</v>
      </c>
      <c r="F17" s="2"/>
      <c r="G17" s="2"/>
      <c r="H17" s="2"/>
      <c r="I17" s="2"/>
      <c r="J17" s="2"/>
      <c r="K17" s="2"/>
      <c r="L17" s="2"/>
      <c r="M17" s="2"/>
      <c r="N17" s="2"/>
      <c r="O17" s="2"/>
      <c r="P17" s="2"/>
      <c r="Q17" s="2"/>
      <c r="R17" s="3"/>
    </row>
    <row r="18" spans="1:18" ht="12" customHeight="1">
      <c r="A18" s="3"/>
      <c r="B18" s="2"/>
      <c r="C18" s="11" t="s">
        <v>28</v>
      </c>
      <c r="D18" s="11"/>
      <c r="E18" s="11" t="s">
        <v>31</v>
      </c>
      <c r="F18" s="11"/>
      <c r="G18" s="2"/>
      <c r="H18" s="2"/>
      <c r="I18" s="2"/>
      <c r="J18" s="2"/>
      <c r="K18" s="2"/>
      <c r="L18" s="2"/>
      <c r="M18" s="2"/>
      <c r="N18" s="2"/>
      <c r="O18" s="2"/>
      <c r="P18" s="2"/>
      <c r="Q18" s="2"/>
      <c r="R18" s="3"/>
    </row>
    <row r="19" spans="1:18" ht="12" customHeight="1">
      <c r="A19" s="3"/>
      <c r="B19" s="2"/>
      <c r="C19" s="11" t="s">
        <v>28</v>
      </c>
      <c r="D19" s="26"/>
      <c r="E19" s="26" t="s">
        <v>379</v>
      </c>
      <c r="F19" s="26"/>
      <c r="G19" s="26"/>
      <c r="H19" s="2"/>
      <c r="I19" s="2"/>
      <c r="J19" s="2"/>
      <c r="K19" s="2"/>
      <c r="L19" s="2"/>
      <c r="M19" s="2"/>
      <c r="N19" s="2"/>
      <c r="O19" s="2"/>
      <c r="P19" s="2"/>
      <c r="Q19" s="2"/>
      <c r="R19" s="3"/>
    </row>
    <row r="20" spans="1:18" ht="12" customHeight="1">
      <c r="A20" s="3"/>
      <c r="B20" s="2"/>
      <c r="C20" s="11" t="s">
        <v>28</v>
      </c>
      <c r="D20" s="11"/>
      <c r="E20" s="11" t="s">
        <v>398</v>
      </c>
      <c r="F20" s="26"/>
      <c r="G20" s="26"/>
      <c r="H20" s="2"/>
      <c r="I20" s="2"/>
      <c r="J20" s="2"/>
      <c r="K20" s="2"/>
      <c r="L20" s="2"/>
      <c r="M20" s="2"/>
      <c r="N20" s="2"/>
      <c r="O20" s="2"/>
      <c r="P20" s="2"/>
      <c r="Q20" s="2"/>
      <c r="R20" s="3"/>
    </row>
    <row r="21" spans="1:18" ht="12" customHeight="1">
      <c r="A21" s="12"/>
      <c r="B21" s="2"/>
      <c r="C21" s="11" t="s">
        <v>28</v>
      </c>
      <c r="D21" s="11"/>
      <c r="E21" s="11" t="s">
        <v>566</v>
      </c>
      <c r="F21" s="11"/>
      <c r="G21" s="2"/>
      <c r="H21" s="2"/>
      <c r="I21" s="2"/>
      <c r="J21" s="2"/>
      <c r="K21" s="2"/>
      <c r="L21" s="2"/>
      <c r="M21" s="2"/>
      <c r="N21" s="2"/>
      <c r="O21" s="2"/>
      <c r="P21" s="2"/>
      <c r="Q21" s="2"/>
      <c r="R21" s="12"/>
    </row>
    <row r="22" spans="1:18" ht="12" customHeight="1">
      <c r="A22" s="12"/>
      <c r="B22" s="2"/>
      <c r="C22" s="11" t="s">
        <v>28</v>
      </c>
      <c r="D22" s="11"/>
      <c r="E22" s="11" t="s">
        <v>565</v>
      </c>
      <c r="F22" s="11"/>
      <c r="G22" s="2"/>
      <c r="H22" s="2"/>
      <c r="I22" s="2"/>
      <c r="J22" s="2"/>
      <c r="K22" s="2"/>
      <c r="L22" s="2"/>
      <c r="M22" s="2"/>
      <c r="N22" s="2"/>
      <c r="O22" s="2"/>
      <c r="P22" s="2"/>
      <c r="Q22" s="2"/>
      <c r="R22" s="12"/>
    </row>
    <row r="23" spans="1:18" ht="12" customHeight="1">
      <c r="A23" s="3"/>
      <c r="B23" s="2"/>
      <c r="C23" s="11" t="s">
        <v>28</v>
      </c>
      <c r="D23" s="11"/>
      <c r="E23" s="11" t="s">
        <v>597</v>
      </c>
      <c r="F23" s="11"/>
      <c r="G23" s="2"/>
      <c r="H23" s="2"/>
      <c r="I23" s="2"/>
      <c r="J23" s="2"/>
      <c r="K23" s="2"/>
      <c r="L23" s="2"/>
      <c r="M23" s="2"/>
      <c r="N23" s="2"/>
      <c r="O23" s="2"/>
      <c r="P23" s="2"/>
      <c r="Q23" s="2"/>
      <c r="R23" s="3"/>
    </row>
    <row r="24" spans="1:18" ht="12" customHeight="1">
      <c r="A24" s="3"/>
      <c r="B24" s="2"/>
      <c r="C24" s="11" t="s">
        <v>28</v>
      </c>
      <c r="D24" s="11"/>
      <c r="E24" s="11" t="s">
        <v>578</v>
      </c>
      <c r="F24" s="11"/>
      <c r="G24" s="2"/>
      <c r="H24" s="2"/>
      <c r="I24" s="2"/>
      <c r="J24" s="2"/>
      <c r="K24" s="2"/>
      <c r="L24" s="2"/>
      <c r="M24" s="2"/>
      <c r="N24" s="2"/>
      <c r="O24" s="2"/>
      <c r="P24" s="2"/>
      <c r="Q24" s="2"/>
      <c r="R24" s="3"/>
    </row>
    <row r="25" spans="1:18" ht="12" customHeight="1">
      <c r="A25" s="12"/>
      <c r="B25" s="2"/>
      <c r="C25" s="11" t="s">
        <v>28</v>
      </c>
      <c r="D25" s="11"/>
      <c r="E25" s="11" t="s">
        <v>567</v>
      </c>
      <c r="F25" s="11"/>
      <c r="G25" s="2"/>
      <c r="H25" s="2"/>
      <c r="I25" s="2"/>
      <c r="J25" s="2"/>
      <c r="K25" s="2"/>
      <c r="L25" s="2"/>
      <c r="M25" s="2"/>
      <c r="N25" s="2"/>
      <c r="O25" s="2"/>
      <c r="P25" s="2"/>
      <c r="Q25" s="2"/>
      <c r="R25" s="12"/>
    </row>
    <row r="26" spans="1:18" ht="12" customHeight="1">
      <c r="A26" s="12"/>
      <c r="B26" s="2"/>
      <c r="C26" s="11" t="s">
        <v>28</v>
      </c>
      <c r="D26" s="11"/>
      <c r="E26" s="11" t="s">
        <v>580</v>
      </c>
      <c r="F26" s="11"/>
      <c r="G26" s="2"/>
      <c r="H26" s="2"/>
      <c r="I26" s="2"/>
      <c r="J26" s="2"/>
      <c r="K26" s="2"/>
      <c r="L26" s="2"/>
      <c r="M26" s="2"/>
      <c r="N26" s="2"/>
      <c r="O26" s="2"/>
      <c r="P26" s="2"/>
      <c r="Q26" s="2"/>
      <c r="R26" s="12"/>
    </row>
    <row r="27" spans="1:18" ht="12" customHeight="1">
      <c r="A27" s="3"/>
      <c r="B27" s="2"/>
      <c r="C27" s="11" t="s">
        <v>28</v>
      </c>
      <c r="D27" s="11"/>
      <c r="E27" s="11" t="s">
        <v>579</v>
      </c>
      <c r="F27" s="11"/>
      <c r="G27" s="2"/>
      <c r="H27" s="2"/>
      <c r="I27" s="2"/>
      <c r="J27" s="2"/>
      <c r="K27" s="2"/>
      <c r="L27" s="2"/>
      <c r="M27" s="2"/>
      <c r="N27" s="2"/>
      <c r="O27" s="2"/>
      <c r="P27" s="2"/>
      <c r="Q27" s="2"/>
      <c r="R27" s="3"/>
    </row>
    <row r="28" spans="1:18" ht="12" customHeight="1">
      <c r="A28" s="3"/>
      <c r="B28" s="2"/>
      <c r="C28" s="11" t="s">
        <v>28</v>
      </c>
      <c r="D28" s="11"/>
      <c r="E28" s="11" t="s">
        <v>598</v>
      </c>
      <c r="F28" s="11"/>
      <c r="G28" s="2"/>
      <c r="H28" s="2"/>
      <c r="I28" s="2"/>
      <c r="J28" s="2"/>
      <c r="K28" s="2"/>
      <c r="L28" s="2"/>
      <c r="M28" s="2"/>
      <c r="N28" s="2"/>
      <c r="O28" s="2"/>
      <c r="P28" s="2"/>
      <c r="Q28" s="2"/>
      <c r="R28" s="3"/>
    </row>
    <row r="29" spans="1:18" ht="12" customHeight="1">
      <c r="A29" s="3"/>
      <c r="B29" s="2"/>
      <c r="C29" s="11" t="s">
        <v>28</v>
      </c>
      <c r="D29" s="11"/>
      <c r="E29" s="11" t="s">
        <v>225</v>
      </c>
      <c r="F29" s="11"/>
      <c r="G29" s="2"/>
      <c r="H29" s="2"/>
      <c r="I29" s="2"/>
      <c r="J29" s="2"/>
      <c r="K29" s="2"/>
      <c r="L29" s="2"/>
      <c r="M29" s="2"/>
      <c r="N29" s="2"/>
      <c r="O29" s="2"/>
      <c r="P29" s="2"/>
      <c r="Q29" s="2"/>
      <c r="R29" s="3"/>
    </row>
    <row r="30" spans="1:18" ht="12" customHeight="1">
      <c r="A30" s="3"/>
      <c r="B30" s="2"/>
      <c r="C30" s="11" t="s">
        <v>28</v>
      </c>
      <c r="D30" s="11"/>
      <c r="E30" s="11" t="s">
        <v>599</v>
      </c>
      <c r="F30" s="11"/>
      <c r="G30" s="2"/>
      <c r="H30" s="2"/>
      <c r="I30" s="2"/>
      <c r="J30" s="2"/>
      <c r="K30" s="2"/>
      <c r="L30" s="2"/>
      <c r="M30" s="2"/>
      <c r="N30" s="2"/>
      <c r="O30" s="2"/>
      <c r="P30" s="2"/>
      <c r="Q30" s="2"/>
      <c r="R30" s="3"/>
    </row>
    <row r="31" spans="1:18">
      <c r="A31" s="3"/>
      <c r="B31" s="2"/>
      <c r="C31" s="2"/>
      <c r="D31" s="2"/>
      <c r="E31" s="2"/>
      <c r="F31" s="2"/>
      <c r="G31" s="2"/>
      <c r="H31" s="2"/>
      <c r="I31" s="2"/>
      <c r="J31" s="2"/>
      <c r="K31" s="2"/>
      <c r="L31" s="2"/>
      <c r="M31" s="2"/>
      <c r="N31" s="2"/>
      <c r="O31" s="2"/>
      <c r="P31" s="2"/>
      <c r="Q31" s="2"/>
      <c r="R31" s="3"/>
    </row>
    <row r="32" spans="1:18">
      <c r="A32" s="3"/>
      <c r="B32" s="2"/>
      <c r="C32" s="2"/>
      <c r="D32" s="2"/>
      <c r="E32" s="2"/>
      <c r="F32" s="2"/>
      <c r="G32" s="2"/>
      <c r="H32" s="2"/>
      <c r="I32" s="2"/>
      <c r="J32" s="2"/>
      <c r="K32" s="2"/>
      <c r="L32" s="2"/>
      <c r="M32" s="2"/>
      <c r="N32" s="2"/>
      <c r="O32" s="2"/>
      <c r="P32" s="2"/>
      <c r="Q32" s="2"/>
      <c r="R32" s="3"/>
    </row>
    <row r="33" spans="1:18">
      <c r="A33" s="3"/>
      <c r="B33" s="2"/>
      <c r="C33" s="29" t="s">
        <v>32</v>
      </c>
      <c r="D33" s="30"/>
      <c r="E33" s="13"/>
      <c r="F33" s="13"/>
      <c r="G33" s="2"/>
      <c r="H33" s="2"/>
      <c r="I33" s="2"/>
      <c r="J33" s="2"/>
      <c r="K33" s="2"/>
      <c r="L33" s="2"/>
      <c r="M33" s="2"/>
      <c r="N33" s="2"/>
      <c r="O33" s="2"/>
      <c r="P33" s="2"/>
      <c r="Q33" s="2"/>
      <c r="R33" s="3"/>
    </row>
    <row r="34" spans="1:18">
      <c r="A34" s="3"/>
      <c r="B34" s="2"/>
      <c r="C34" s="31" t="s">
        <v>33</v>
      </c>
      <c r="D34" s="30"/>
      <c r="E34" s="13"/>
      <c r="F34" s="13"/>
      <c r="G34" s="2"/>
      <c r="H34" s="2"/>
      <c r="I34" s="2"/>
      <c r="J34" s="2"/>
      <c r="K34" s="2"/>
      <c r="L34" s="2"/>
      <c r="M34" s="2"/>
      <c r="N34" s="2"/>
      <c r="O34" s="2"/>
      <c r="P34" s="2"/>
      <c r="Q34" s="2"/>
      <c r="R34" s="3"/>
    </row>
    <row r="35" spans="1:18">
      <c r="A35" s="3"/>
      <c r="B35" s="2"/>
      <c r="C35" s="31" t="s">
        <v>34</v>
      </c>
      <c r="D35" s="31"/>
      <c r="E35" s="13"/>
      <c r="F35" s="31" t="s">
        <v>35</v>
      </c>
      <c r="G35" s="32"/>
      <c r="H35" s="2"/>
      <c r="I35" s="2"/>
      <c r="J35" s="2"/>
      <c r="K35" s="2"/>
      <c r="L35" s="2"/>
      <c r="M35" s="2"/>
      <c r="N35" s="2"/>
      <c r="O35" s="2"/>
      <c r="P35" s="2"/>
      <c r="Q35" s="2"/>
      <c r="R35" s="3"/>
    </row>
    <row r="36" spans="1:18">
      <c r="A36" s="3"/>
      <c r="B36" s="2"/>
      <c r="C36" s="31"/>
      <c r="D36" s="31"/>
      <c r="E36" s="13"/>
      <c r="F36" s="31"/>
      <c r="G36" s="32"/>
      <c r="H36" s="2"/>
      <c r="I36" s="2"/>
      <c r="J36" s="2"/>
      <c r="K36" s="2"/>
      <c r="L36" s="2"/>
      <c r="M36" s="2"/>
      <c r="N36" s="2"/>
      <c r="O36" s="2"/>
      <c r="P36" s="2"/>
      <c r="Q36" s="2"/>
      <c r="R36" s="3"/>
    </row>
    <row r="37" spans="1:18">
      <c r="A37" s="3"/>
      <c r="B37" s="2"/>
      <c r="C37" s="167" t="s">
        <v>233</v>
      </c>
      <c r="D37" s="30"/>
      <c r="E37" s="13"/>
      <c r="F37" s="13"/>
      <c r="G37" s="2"/>
      <c r="H37" s="2"/>
      <c r="I37" s="2"/>
      <c r="J37" s="2"/>
      <c r="K37" s="2"/>
      <c r="L37" s="2"/>
      <c r="M37" s="2"/>
      <c r="N37" s="2"/>
      <c r="O37" s="2"/>
      <c r="P37" s="2"/>
      <c r="Q37" s="2"/>
      <c r="R37" s="3"/>
    </row>
    <row r="38" spans="1:18" ht="14.25">
      <c r="A38" s="12"/>
      <c r="B38" s="2"/>
      <c r="C38" s="167" t="s">
        <v>36</v>
      </c>
      <c r="D38" s="30"/>
      <c r="E38" s="13"/>
      <c r="F38" s="13"/>
      <c r="G38" s="2"/>
      <c r="H38" s="2"/>
      <c r="I38" s="2"/>
      <c r="J38" s="2"/>
      <c r="K38" s="2"/>
      <c r="L38" s="2"/>
      <c r="M38" s="2"/>
      <c r="N38" s="2"/>
      <c r="O38" s="2"/>
      <c r="P38" s="2"/>
      <c r="Q38" s="2"/>
      <c r="R38" s="12"/>
    </row>
    <row r="39" spans="1:18">
      <c r="A39" s="3"/>
      <c r="B39" s="2"/>
      <c r="C39" s="2"/>
      <c r="D39" s="2"/>
      <c r="E39" s="2"/>
      <c r="F39" s="2"/>
      <c r="G39" s="2"/>
      <c r="H39" s="2"/>
      <c r="I39" s="2"/>
      <c r="J39" s="2"/>
      <c r="K39" s="2"/>
      <c r="L39" s="2"/>
      <c r="M39" s="2"/>
      <c r="N39" s="2"/>
      <c r="O39" s="2"/>
      <c r="P39" s="2"/>
      <c r="Q39" s="2"/>
      <c r="R39" s="3"/>
    </row>
    <row r="40" spans="1:18">
      <c r="A40" s="3"/>
      <c r="B40" s="2"/>
      <c r="C40" s="2"/>
      <c r="D40" s="2"/>
      <c r="E40" s="2"/>
      <c r="F40" s="2"/>
      <c r="G40" s="2"/>
      <c r="H40" s="2"/>
      <c r="I40" s="2"/>
      <c r="J40" s="2"/>
      <c r="K40" s="2"/>
      <c r="L40" s="2"/>
      <c r="M40" s="2"/>
      <c r="N40" s="2"/>
      <c r="O40" s="2"/>
      <c r="P40" s="2"/>
      <c r="Q40" s="2"/>
      <c r="R40" s="3"/>
    </row>
    <row r="41" spans="1:18" ht="13.5">
      <c r="A41" s="3"/>
      <c r="B41" s="2"/>
      <c r="C41" s="862"/>
      <c r="D41" s="2"/>
      <c r="E41" s="2"/>
      <c r="F41" s="2"/>
      <c r="G41" s="2"/>
      <c r="H41" s="2"/>
      <c r="I41" s="2"/>
      <c r="J41" s="2"/>
      <c r="K41" s="2"/>
      <c r="L41" s="2"/>
      <c r="M41" s="2"/>
      <c r="N41" s="2"/>
      <c r="O41" s="2"/>
      <c r="P41" s="2"/>
      <c r="Q41" s="2"/>
      <c r="R41" s="3"/>
    </row>
    <row r="42" spans="1:18" ht="13.5">
      <c r="A42" s="3"/>
      <c r="B42" s="26"/>
      <c r="C42" s="863"/>
      <c r="D42" s="26"/>
      <c r="E42" s="26"/>
      <c r="F42" s="26"/>
      <c r="G42" s="26"/>
      <c r="H42" s="26"/>
      <c r="I42" s="26"/>
      <c r="J42" s="26"/>
      <c r="K42" s="26"/>
      <c r="L42" s="26"/>
      <c r="M42" s="26"/>
      <c r="N42" s="26"/>
      <c r="O42" s="26"/>
      <c r="P42" s="26"/>
      <c r="Q42" s="26"/>
      <c r="R42" s="3"/>
    </row>
    <row r="43" spans="1:18" ht="13.5">
      <c r="A43" s="3"/>
      <c r="B43" s="26"/>
      <c r="C43" s="862"/>
      <c r="D43" s="26"/>
      <c r="E43" s="26"/>
      <c r="F43" s="26"/>
      <c r="G43" s="26"/>
      <c r="H43" s="26"/>
      <c r="I43" s="26"/>
      <c r="J43" s="26"/>
      <c r="K43" s="26"/>
      <c r="L43" s="26"/>
      <c r="M43" s="26"/>
      <c r="N43" s="26"/>
      <c r="O43" s="26"/>
      <c r="P43" s="26"/>
      <c r="Q43" s="26"/>
      <c r="R43" s="3"/>
    </row>
    <row r="44" spans="1:18" ht="13.5">
      <c r="A44" s="3"/>
      <c r="B44" s="26"/>
      <c r="C44" s="862"/>
      <c r="D44" s="26"/>
      <c r="E44" s="26"/>
      <c r="F44" s="26"/>
      <c r="G44" s="26"/>
      <c r="H44" s="26"/>
      <c r="I44" s="26"/>
      <c r="J44" s="26"/>
      <c r="K44" s="26"/>
      <c r="L44" s="26"/>
      <c r="M44" s="26"/>
      <c r="N44" s="26"/>
      <c r="O44" s="26"/>
      <c r="P44" s="26"/>
      <c r="Q44" s="26"/>
      <c r="R44" s="3"/>
    </row>
    <row r="45" spans="1:18">
      <c r="A45" s="3"/>
      <c r="B45" s="26"/>
      <c r="C45" s="26"/>
      <c r="D45" s="26"/>
      <c r="E45" s="26"/>
      <c r="F45" s="26"/>
      <c r="G45" s="26"/>
      <c r="H45" s="26"/>
      <c r="I45" s="26"/>
      <c r="J45" s="26"/>
      <c r="K45" s="26"/>
      <c r="L45" s="26"/>
      <c r="M45" s="26"/>
      <c r="N45" s="26"/>
      <c r="O45" s="26"/>
      <c r="P45" s="26"/>
      <c r="Q45" s="26"/>
      <c r="R45" s="3"/>
    </row>
    <row r="46" spans="1:18">
      <c r="A46" s="3"/>
      <c r="B46" s="26"/>
      <c r="C46" s="26"/>
      <c r="D46" s="26"/>
      <c r="E46" s="26"/>
      <c r="F46" s="26"/>
      <c r="G46" s="26"/>
      <c r="H46" s="26"/>
      <c r="I46" s="26"/>
      <c r="J46" s="26"/>
      <c r="K46" s="26"/>
      <c r="L46" s="26"/>
      <c r="M46" s="26"/>
      <c r="N46" s="26"/>
      <c r="O46" s="26"/>
      <c r="P46" s="26"/>
      <c r="Q46" s="26"/>
      <c r="R46" s="3"/>
    </row>
    <row r="47" spans="1:18">
      <c r="A47" s="3"/>
      <c r="B47" s="26"/>
      <c r="C47" s="26"/>
      <c r="D47" s="26"/>
      <c r="E47" s="26"/>
      <c r="F47" s="26"/>
      <c r="G47" s="26"/>
      <c r="H47" s="26"/>
      <c r="I47" s="26"/>
      <c r="J47" s="26"/>
      <c r="K47" s="26"/>
      <c r="L47" s="26"/>
      <c r="M47" s="26"/>
      <c r="N47" s="26"/>
      <c r="O47" s="26"/>
      <c r="P47" s="26"/>
      <c r="Q47" s="26"/>
      <c r="R47" s="3"/>
    </row>
    <row r="48" spans="1:18">
      <c r="A48" s="3"/>
      <c r="B48" s="26"/>
      <c r="C48" s="26"/>
      <c r="D48" s="26"/>
      <c r="E48" s="26"/>
      <c r="F48" s="26"/>
      <c r="G48" s="26"/>
      <c r="H48" s="26"/>
      <c r="I48" s="26"/>
      <c r="J48" s="26"/>
      <c r="K48" s="26"/>
      <c r="L48" s="26"/>
      <c r="M48" s="26"/>
      <c r="N48" s="26"/>
      <c r="O48" s="26"/>
      <c r="P48" s="26"/>
      <c r="Q48" s="26"/>
      <c r="R48" s="3"/>
    </row>
    <row r="49" spans="1:18">
      <c r="A49" s="3"/>
      <c r="B49" s="26"/>
      <c r="C49" s="26"/>
      <c r="D49" s="26"/>
      <c r="E49" s="26"/>
      <c r="F49" s="26"/>
      <c r="G49" s="26"/>
      <c r="H49" s="26"/>
      <c r="I49" s="26"/>
      <c r="J49" s="26"/>
      <c r="K49" s="26"/>
      <c r="L49" s="26"/>
      <c r="M49" s="26"/>
      <c r="N49" s="26"/>
      <c r="O49" s="26"/>
      <c r="P49" s="26"/>
      <c r="Q49" s="26"/>
      <c r="R49" s="3"/>
    </row>
    <row r="50" spans="1:18">
      <c r="A50" s="3"/>
      <c r="B50" s="26"/>
      <c r="C50" s="26"/>
      <c r="D50" s="26"/>
      <c r="E50" s="26"/>
      <c r="F50" s="26"/>
      <c r="G50" s="26"/>
      <c r="H50" s="26"/>
      <c r="I50" s="26"/>
      <c r="J50" s="26"/>
      <c r="K50" s="26"/>
      <c r="L50" s="26"/>
      <c r="M50" s="26"/>
      <c r="N50" s="26"/>
      <c r="O50" s="26"/>
      <c r="P50" s="26"/>
      <c r="Q50" s="26"/>
      <c r="R50" s="3"/>
    </row>
    <row r="51" spans="1:18">
      <c r="A51" s="3"/>
      <c r="B51" s="26"/>
      <c r="C51" s="26"/>
      <c r="D51" s="26"/>
      <c r="E51" s="26"/>
      <c r="F51" s="26"/>
      <c r="G51" s="26"/>
      <c r="H51" s="26"/>
      <c r="I51" s="26"/>
      <c r="J51" s="26"/>
      <c r="K51" s="26"/>
      <c r="L51" s="26"/>
      <c r="M51" s="26"/>
      <c r="N51" s="26"/>
      <c r="O51" s="26"/>
      <c r="P51" s="26"/>
      <c r="Q51" s="26"/>
      <c r="R51" s="3"/>
    </row>
    <row r="52" spans="1:18" ht="8.25" customHeight="1">
      <c r="A52" s="3"/>
      <c r="B52" s="4"/>
      <c r="C52" s="5"/>
      <c r="D52" s="5"/>
      <c r="E52" s="5"/>
      <c r="F52" s="5"/>
      <c r="G52" s="5"/>
      <c r="H52" s="5"/>
      <c r="I52" s="5"/>
      <c r="J52" s="5"/>
      <c r="K52" s="4"/>
      <c r="L52" s="6"/>
      <c r="M52" s="6"/>
      <c r="N52" s="6"/>
      <c r="O52" s="7"/>
      <c r="P52" s="5"/>
      <c r="Q52" s="4"/>
      <c r="R52" s="3"/>
    </row>
  </sheetData>
  <phoneticPr fontId="13" type="noConversion"/>
  <hyperlinks>
    <hyperlink ref="C37" r:id="rId1"/>
    <hyperlink ref="C38" r:id="rId2"/>
  </hyperlinks>
  <printOptions horizontalCentered="1"/>
  <pageMargins left="0.75" right="0.75" top="1" bottom="1" header="0.5" footer="0.5"/>
  <pageSetup paperSize="9" scale="65" orientation="portrait" r:id="rId3"/>
  <headerFooter alignWithMargins="0">
    <oddHeader>&amp;CKPN Investor Relations</oddHeader>
    <oddFooter>&amp;L&amp;8Q4 2011 - Restated&amp;C&amp;8&amp;A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view="pageBreakPreview" zoomScale="85" zoomScaleNormal="100" zoomScaleSheetLayoutView="85" workbookViewId="0"/>
  </sheetViews>
  <sheetFormatPr defaultRowHeight="12"/>
  <cols>
    <col min="1" max="2" width="1.7109375" style="271" customWidth="1"/>
    <col min="3" max="3" width="51.140625" style="271" customWidth="1"/>
    <col min="4" max="8" width="9.140625" style="271" customWidth="1"/>
    <col min="9" max="10" width="1.7109375" style="271" customWidth="1"/>
    <col min="11" max="16384" width="9.140625" style="271"/>
  </cols>
  <sheetData>
    <row r="1" spans="1:10" ht="9" customHeight="1">
      <c r="A1" s="266"/>
      <c r="B1" s="267"/>
      <c r="C1" s="267"/>
      <c r="D1" s="327"/>
      <c r="E1" s="267"/>
      <c r="F1" s="327"/>
      <c r="G1" s="327"/>
      <c r="H1" s="327"/>
      <c r="I1" s="328"/>
      <c r="J1" s="270"/>
    </row>
    <row r="2" spans="1:10">
      <c r="A2" s="266"/>
      <c r="B2" s="272"/>
      <c r="C2" s="323" t="s">
        <v>65</v>
      </c>
      <c r="D2" s="274">
        <v>2011</v>
      </c>
      <c r="E2" s="200" t="s">
        <v>496</v>
      </c>
      <c r="F2" s="201" t="s">
        <v>442</v>
      </c>
      <c r="G2" s="201" t="s">
        <v>378</v>
      </c>
      <c r="H2" s="201" t="s">
        <v>365</v>
      </c>
      <c r="I2" s="315"/>
      <c r="J2" s="270"/>
    </row>
    <row r="3" spans="1:10">
      <c r="A3" s="266"/>
      <c r="B3" s="36"/>
      <c r="C3" s="324" t="s">
        <v>48</v>
      </c>
      <c r="D3" s="199"/>
      <c r="E3" s="200"/>
      <c r="F3" s="184"/>
      <c r="G3" s="184"/>
      <c r="H3" s="184"/>
      <c r="I3" s="317"/>
      <c r="J3" s="270"/>
    </row>
    <row r="4" spans="1:10" ht="15.75">
      <c r="A4" s="266"/>
      <c r="B4" s="36"/>
      <c r="C4" s="278"/>
      <c r="D4" s="773"/>
      <c r="E4" s="783"/>
      <c r="F4" s="774"/>
      <c r="G4" s="774"/>
      <c r="H4" s="774"/>
      <c r="I4" s="306"/>
      <c r="J4" s="270"/>
    </row>
    <row r="5" spans="1:10" ht="14.25">
      <c r="A5" s="307"/>
      <c r="B5" s="20"/>
      <c r="C5" s="514" t="s">
        <v>400</v>
      </c>
      <c r="D5" s="955">
        <f>E5</f>
        <v>1285</v>
      </c>
      <c r="E5" s="885">
        <f>E6+E7+E8+E9</f>
        <v>1285</v>
      </c>
      <c r="F5" s="886">
        <f>F6+F7+F8+F9</f>
        <v>1311</v>
      </c>
      <c r="G5" s="886">
        <f>G6+G7+G8+G9</f>
        <v>1344</v>
      </c>
      <c r="H5" s="886">
        <f>H6+H7+H8+H9</f>
        <v>1317</v>
      </c>
      <c r="I5" s="20"/>
      <c r="J5" s="319"/>
    </row>
    <row r="6" spans="1:10" ht="14.25">
      <c r="A6" s="307"/>
      <c r="B6" s="572"/>
      <c r="C6" s="286" t="s">
        <v>401</v>
      </c>
      <c r="D6" s="956">
        <f>E6</f>
        <v>611</v>
      </c>
      <c r="E6" s="889">
        <v>611</v>
      </c>
      <c r="F6" s="899">
        <v>623</v>
      </c>
      <c r="G6" s="899">
        <v>638</v>
      </c>
      <c r="H6" s="899">
        <v>631</v>
      </c>
      <c r="I6" s="572"/>
      <c r="J6" s="319"/>
    </row>
    <row r="7" spans="1:10" ht="14.25">
      <c r="A7" s="266"/>
      <c r="B7" s="571"/>
      <c r="C7" s="286" t="s">
        <v>402</v>
      </c>
      <c r="D7" s="956">
        <f>E7</f>
        <v>637</v>
      </c>
      <c r="E7" s="889">
        <v>637</v>
      </c>
      <c r="F7" s="899">
        <v>653</v>
      </c>
      <c r="G7" s="899">
        <v>674</v>
      </c>
      <c r="H7" s="899">
        <v>656</v>
      </c>
      <c r="I7" s="572"/>
      <c r="J7" s="319"/>
    </row>
    <row r="8" spans="1:10">
      <c r="A8" s="266"/>
      <c r="B8" s="571"/>
      <c r="C8" s="286" t="s">
        <v>258</v>
      </c>
      <c r="D8" s="956">
        <f>E8</f>
        <v>6</v>
      </c>
      <c r="E8" s="889">
        <v>6</v>
      </c>
      <c r="F8" s="899">
        <v>6</v>
      </c>
      <c r="G8" s="899">
        <v>7</v>
      </c>
      <c r="H8" s="899">
        <v>7</v>
      </c>
      <c r="I8" s="572"/>
      <c r="J8" s="319"/>
    </row>
    <row r="9" spans="1:10">
      <c r="A9" s="266"/>
      <c r="B9" s="571"/>
      <c r="C9" s="286" t="s">
        <v>59</v>
      </c>
      <c r="D9" s="956">
        <f>E9</f>
        <v>31</v>
      </c>
      <c r="E9" s="889">
        <v>31</v>
      </c>
      <c r="F9" s="899">
        <v>29</v>
      </c>
      <c r="G9" s="899">
        <v>25</v>
      </c>
      <c r="H9" s="899">
        <v>23</v>
      </c>
      <c r="I9" s="572"/>
      <c r="J9" s="319"/>
    </row>
    <row r="10" spans="1:10">
      <c r="A10" s="266"/>
      <c r="B10" s="36"/>
      <c r="C10" s="19"/>
      <c r="D10" s="955"/>
      <c r="E10" s="892"/>
      <c r="F10" s="938"/>
      <c r="G10" s="938"/>
      <c r="H10" s="938"/>
      <c r="I10" s="20"/>
      <c r="J10" s="319"/>
    </row>
    <row r="11" spans="1:10" s="159" customFormat="1">
      <c r="A11" s="156"/>
      <c r="B11" s="157"/>
      <c r="C11" s="514" t="s">
        <v>357</v>
      </c>
      <c r="D11" s="955">
        <f>E11</f>
        <v>176</v>
      </c>
      <c r="E11" s="905">
        <v>176</v>
      </c>
      <c r="F11" s="906">
        <v>175</v>
      </c>
      <c r="G11" s="906">
        <v>171</v>
      </c>
      <c r="H11" s="906">
        <v>168</v>
      </c>
      <c r="I11" s="157"/>
      <c r="J11" s="158"/>
    </row>
    <row r="12" spans="1:10">
      <c r="A12" s="266"/>
      <c r="B12" s="36"/>
      <c r="C12" s="19"/>
      <c r="D12" s="929"/>
      <c r="E12" s="892"/>
      <c r="F12" s="938"/>
      <c r="G12" s="938"/>
      <c r="H12" s="938"/>
      <c r="I12" s="20"/>
      <c r="J12" s="319"/>
    </row>
    <row r="13" spans="1:10">
      <c r="A13" s="266"/>
      <c r="B13" s="36"/>
      <c r="C13" s="514" t="s">
        <v>60</v>
      </c>
      <c r="D13" s="900">
        <f>D14+D15</f>
        <v>51</v>
      </c>
      <c r="E13" s="896">
        <f>E14+E15</f>
        <v>51</v>
      </c>
      <c r="F13" s="897">
        <f>F14+F15</f>
        <v>50</v>
      </c>
      <c r="G13" s="897">
        <f>G14+G15</f>
        <v>53</v>
      </c>
      <c r="H13" s="897">
        <f>H14+H15</f>
        <v>50</v>
      </c>
      <c r="I13" s="20"/>
      <c r="J13" s="319"/>
    </row>
    <row r="14" spans="1:10" ht="14.25">
      <c r="A14" s="266"/>
      <c r="B14" s="571"/>
      <c r="C14" s="334" t="s">
        <v>582</v>
      </c>
      <c r="D14" s="957">
        <f>E14</f>
        <v>29</v>
      </c>
      <c r="E14" s="946">
        <v>29</v>
      </c>
      <c r="F14" s="947">
        <v>29</v>
      </c>
      <c r="G14" s="947">
        <v>31</v>
      </c>
      <c r="H14" s="947">
        <v>28</v>
      </c>
      <c r="I14" s="572"/>
      <c r="J14" s="319"/>
    </row>
    <row r="15" spans="1:10" ht="14.25">
      <c r="A15" s="266"/>
      <c r="B15" s="571"/>
      <c r="C15" s="334" t="s">
        <v>403</v>
      </c>
      <c r="D15" s="957">
        <f>E15</f>
        <v>22</v>
      </c>
      <c r="E15" s="946">
        <v>22</v>
      </c>
      <c r="F15" s="947">
        <v>21</v>
      </c>
      <c r="G15" s="947">
        <v>22</v>
      </c>
      <c r="H15" s="947">
        <v>22</v>
      </c>
      <c r="I15" s="572"/>
      <c r="J15" s="319"/>
    </row>
    <row r="16" spans="1:10">
      <c r="A16" s="266"/>
      <c r="B16" s="36"/>
      <c r="C16" s="19"/>
      <c r="D16" s="898"/>
      <c r="E16" s="889"/>
      <c r="F16" s="899"/>
      <c r="G16" s="899"/>
      <c r="H16" s="899"/>
      <c r="I16" s="20"/>
      <c r="J16" s="319"/>
    </row>
    <row r="17" spans="1:10">
      <c r="A17" s="266"/>
      <c r="B17" s="36"/>
      <c r="C17" s="514" t="s">
        <v>358</v>
      </c>
      <c r="D17" s="958">
        <v>266</v>
      </c>
      <c r="E17" s="885">
        <f>E18+E19</f>
        <v>268</v>
      </c>
      <c r="F17" s="886">
        <f>F18+F19</f>
        <v>256</v>
      </c>
      <c r="G17" s="886">
        <f>G18+G19</f>
        <v>269</v>
      </c>
      <c r="H17" s="886">
        <f>H18+H19</f>
        <v>271</v>
      </c>
      <c r="I17" s="20"/>
      <c r="J17" s="319"/>
    </row>
    <row r="18" spans="1:10">
      <c r="A18" s="266"/>
      <c r="B18" s="571"/>
      <c r="C18" s="286" t="s">
        <v>66</v>
      </c>
      <c r="D18" s="888">
        <v>249</v>
      </c>
      <c r="E18" s="889">
        <v>251</v>
      </c>
      <c r="F18" s="899">
        <v>239</v>
      </c>
      <c r="G18" s="899">
        <v>252</v>
      </c>
      <c r="H18" s="899">
        <v>254</v>
      </c>
      <c r="I18" s="572"/>
      <c r="J18" s="319"/>
    </row>
    <row r="19" spans="1:10">
      <c r="A19" s="266"/>
      <c r="B19" s="571"/>
      <c r="C19" s="286" t="s">
        <v>67</v>
      </c>
      <c r="D19" s="888">
        <v>17</v>
      </c>
      <c r="E19" s="889">
        <v>17</v>
      </c>
      <c r="F19" s="899">
        <v>17</v>
      </c>
      <c r="G19" s="899">
        <v>17</v>
      </c>
      <c r="H19" s="899">
        <v>17</v>
      </c>
      <c r="I19" s="572"/>
      <c r="J19" s="319"/>
    </row>
    <row r="20" spans="1:10">
      <c r="A20" s="266"/>
      <c r="B20" s="36"/>
      <c r="C20" s="286"/>
      <c r="D20" s="888"/>
      <c r="E20" s="889"/>
      <c r="F20" s="899"/>
      <c r="G20" s="899"/>
      <c r="H20" s="899"/>
      <c r="I20" s="157"/>
      <c r="J20" s="319"/>
    </row>
    <row r="21" spans="1:10">
      <c r="A21" s="307"/>
      <c r="B21" s="20"/>
      <c r="C21" s="514" t="s">
        <v>359</v>
      </c>
      <c r="D21" s="888"/>
      <c r="E21" s="889"/>
      <c r="F21" s="899"/>
      <c r="G21" s="899"/>
      <c r="H21" s="899"/>
      <c r="I21" s="20"/>
      <c r="J21" s="319"/>
    </row>
    <row r="22" spans="1:10">
      <c r="A22" s="307"/>
      <c r="B22" s="572"/>
      <c r="C22" s="286" t="s">
        <v>463</v>
      </c>
      <c r="D22" s="888">
        <f>E22</f>
        <v>102</v>
      </c>
      <c r="E22" s="889">
        <v>102</v>
      </c>
      <c r="F22" s="899">
        <v>94</v>
      </c>
      <c r="G22" s="899">
        <v>86</v>
      </c>
      <c r="H22" s="899">
        <v>78</v>
      </c>
      <c r="I22" s="572"/>
      <c r="J22" s="319"/>
    </row>
    <row r="23" spans="1:10">
      <c r="A23" s="307"/>
      <c r="B23" s="157"/>
      <c r="C23" s="286"/>
      <c r="D23" s="574"/>
      <c r="E23" s="275"/>
      <c r="F23" s="279"/>
      <c r="G23" s="279"/>
      <c r="H23" s="279"/>
      <c r="I23" s="157"/>
      <c r="J23" s="319"/>
    </row>
    <row r="24" spans="1:10" ht="9" customHeight="1">
      <c r="A24" s="266"/>
      <c r="B24" s="267"/>
      <c r="C24" s="267"/>
      <c r="D24" s="312"/>
      <c r="E24" s="267"/>
      <c r="F24" s="312"/>
      <c r="G24" s="312"/>
      <c r="H24" s="312"/>
      <c r="I24" s="312"/>
      <c r="J24" s="270"/>
    </row>
    <row r="25" spans="1:10" s="290" customFormat="1" ht="14.25">
      <c r="A25" s="336"/>
      <c r="B25" s="299" t="s">
        <v>547</v>
      </c>
      <c r="D25" s="336"/>
      <c r="E25" s="299"/>
      <c r="F25" s="336"/>
      <c r="G25" s="336"/>
      <c r="H25" s="336"/>
      <c r="I25" s="336"/>
      <c r="J25" s="337"/>
    </row>
    <row r="26" spans="1:10" s="290" customFormat="1" ht="14.25">
      <c r="A26" s="336"/>
      <c r="B26" s="299" t="s">
        <v>511</v>
      </c>
      <c r="D26" s="336"/>
      <c r="E26" s="299"/>
      <c r="F26" s="336"/>
      <c r="G26" s="336"/>
      <c r="H26" s="336"/>
      <c r="I26" s="336"/>
      <c r="J26" s="337"/>
    </row>
    <row r="27" spans="1:10" s="290" customFormat="1" ht="14.25">
      <c r="A27" s="336"/>
      <c r="B27" s="299" t="s">
        <v>512</v>
      </c>
      <c r="D27" s="336"/>
      <c r="E27" s="299"/>
      <c r="F27" s="336"/>
      <c r="G27" s="336"/>
      <c r="H27" s="336"/>
      <c r="I27" s="336"/>
      <c r="J27" s="337"/>
    </row>
    <row r="28" spans="1:10" s="290" customFormat="1" ht="14.25">
      <c r="A28" s="336"/>
      <c r="B28" s="299" t="s">
        <v>513</v>
      </c>
      <c r="D28" s="336"/>
      <c r="E28" s="299"/>
      <c r="F28" s="336"/>
      <c r="G28" s="336"/>
      <c r="H28" s="336"/>
      <c r="I28" s="336"/>
      <c r="J28" s="337"/>
    </row>
    <row r="29" spans="1:10" s="290" customFormat="1" ht="14.25">
      <c r="A29" s="336"/>
      <c r="B29" s="299" t="s">
        <v>581</v>
      </c>
      <c r="C29" s="336"/>
      <c r="D29" s="336"/>
      <c r="E29" s="336"/>
      <c r="F29" s="336"/>
      <c r="G29" s="336"/>
      <c r="H29" s="336"/>
      <c r="I29" s="336"/>
      <c r="J29" s="337"/>
    </row>
    <row r="30" spans="1:10" ht="14.25">
      <c r="A30" s="336"/>
      <c r="B30" s="299"/>
      <c r="C30" s="336"/>
      <c r="D30" s="336"/>
      <c r="E30" s="336"/>
      <c r="F30" s="336"/>
      <c r="G30" s="336"/>
      <c r="H30" s="336"/>
      <c r="I30" s="336"/>
      <c r="J30" s="337"/>
    </row>
    <row r="31" spans="1:10" ht="9" customHeight="1">
      <c r="A31" s="266"/>
      <c r="B31" s="267"/>
      <c r="C31" s="267"/>
      <c r="D31" s="312"/>
      <c r="E31" s="267"/>
      <c r="F31" s="312"/>
      <c r="G31" s="312"/>
      <c r="H31" s="312"/>
      <c r="I31" s="312"/>
      <c r="J31" s="270"/>
    </row>
    <row r="32" spans="1:10">
      <c r="A32" s="266"/>
      <c r="B32" s="272"/>
      <c r="C32" s="323" t="s">
        <v>65</v>
      </c>
      <c r="D32" s="274">
        <v>2011</v>
      </c>
      <c r="E32" s="200" t="s">
        <v>496</v>
      </c>
      <c r="F32" s="201" t="s">
        <v>442</v>
      </c>
      <c r="G32" s="201" t="s">
        <v>378</v>
      </c>
      <c r="H32" s="201" t="s">
        <v>365</v>
      </c>
      <c r="I32" s="314"/>
      <c r="J32" s="270"/>
    </row>
    <row r="33" spans="1:10">
      <c r="A33" s="266"/>
      <c r="B33" s="36"/>
      <c r="C33" s="324" t="s">
        <v>45</v>
      </c>
      <c r="D33" s="199"/>
      <c r="E33" s="200"/>
      <c r="F33" s="204"/>
      <c r="G33" s="204"/>
      <c r="H33" s="204"/>
      <c r="I33" s="316"/>
      <c r="J33" s="270"/>
    </row>
    <row r="34" spans="1:10">
      <c r="A34" s="266"/>
      <c r="B34" s="36"/>
      <c r="C34" s="278"/>
      <c r="D34" s="274"/>
      <c r="E34" s="335"/>
      <c r="F34" s="169"/>
      <c r="G34" s="169"/>
      <c r="H34" s="169"/>
      <c r="I34" s="306"/>
      <c r="J34" s="270"/>
    </row>
    <row r="35" spans="1:10" ht="14.25">
      <c r="A35" s="266"/>
      <c r="B35" s="36"/>
      <c r="C35" s="916" t="s">
        <v>549</v>
      </c>
      <c r="D35" s="959">
        <f>E35</f>
        <v>2105</v>
      </c>
      <c r="E35" s="429">
        <v>2105</v>
      </c>
      <c r="F35" s="430">
        <v>2043</v>
      </c>
      <c r="G35" s="430">
        <v>1987</v>
      </c>
      <c r="H35" s="430">
        <v>1942</v>
      </c>
      <c r="I35" s="20"/>
      <c r="J35" s="270"/>
    </row>
    <row r="36" spans="1:10" ht="14.25">
      <c r="A36" s="266"/>
      <c r="B36" s="36"/>
      <c r="C36" s="19" t="s">
        <v>550</v>
      </c>
      <c r="D36" s="576">
        <v>0.65</v>
      </c>
      <c r="E36" s="545">
        <v>0.65</v>
      </c>
      <c r="F36" s="540">
        <v>0.62</v>
      </c>
      <c r="G36" s="540">
        <v>0.59</v>
      </c>
      <c r="H36" s="540">
        <v>0.56999999999999995</v>
      </c>
      <c r="I36" s="306"/>
      <c r="J36" s="270"/>
    </row>
    <row r="37" spans="1:10">
      <c r="A37" s="266"/>
      <c r="B37" s="36"/>
      <c r="C37" s="278"/>
      <c r="D37" s="577"/>
      <c r="E37" s="546"/>
      <c r="F37" s="541"/>
      <c r="G37" s="541"/>
      <c r="H37" s="541"/>
      <c r="I37" s="306"/>
      <c r="J37" s="270"/>
    </row>
    <row r="38" spans="1:10" ht="14.25">
      <c r="A38" s="266"/>
      <c r="B38" s="36"/>
      <c r="C38" s="916" t="s">
        <v>551</v>
      </c>
      <c r="D38" s="960">
        <f>H38+G38+F38+E38</f>
        <v>1006</v>
      </c>
      <c r="E38" s="431">
        <v>254</v>
      </c>
      <c r="F38" s="432">
        <v>254</v>
      </c>
      <c r="G38" s="432">
        <v>253</v>
      </c>
      <c r="H38" s="432">
        <v>245</v>
      </c>
      <c r="I38" s="20"/>
      <c r="J38" s="270"/>
    </row>
    <row r="39" spans="1:10">
      <c r="A39" s="266"/>
      <c r="B39" s="36"/>
      <c r="C39" s="278"/>
      <c r="D39" s="578"/>
      <c r="E39" s="438"/>
      <c r="F39" s="435"/>
      <c r="G39" s="435"/>
      <c r="H39" s="435"/>
      <c r="I39" s="306"/>
      <c r="J39" s="270"/>
    </row>
    <row r="40" spans="1:10" ht="14.25">
      <c r="A40" s="266"/>
      <c r="B40" s="36"/>
      <c r="C40" s="514" t="s">
        <v>552</v>
      </c>
      <c r="D40" s="575">
        <v>42</v>
      </c>
      <c r="E40" s="427">
        <v>41</v>
      </c>
      <c r="F40" s="428">
        <v>42</v>
      </c>
      <c r="G40" s="428">
        <v>43</v>
      </c>
      <c r="H40" s="428">
        <v>42</v>
      </c>
      <c r="I40" s="20"/>
      <c r="J40" s="270"/>
    </row>
    <row r="41" spans="1:10" ht="14.25">
      <c r="A41" s="266"/>
      <c r="B41" s="36"/>
      <c r="C41" s="19" t="s">
        <v>583</v>
      </c>
      <c r="D41" s="579">
        <v>0.35</v>
      </c>
      <c r="E41" s="436">
        <v>0.35</v>
      </c>
      <c r="F41" s="437">
        <v>0.43</v>
      </c>
      <c r="G41" s="437">
        <v>0.3</v>
      </c>
      <c r="H41" s="437">
        <v>0.33</v>
      </c>
      <c r="I41" s="306"/>
      <c r="J41" s="270"/>
    </row>
    <row r="42" spans="1:10">
      <c r="A42" s="266"/>
      <c r="B42" s="36"/>
      <c r="C42" s="278"/>
      <c r="D42" s="578"/>
      <c r="E42" s="433"/>
      <c r="F42" s="434"/>
      <c r="G42" s="434"/>
      <c r="H42" s="434"/>
      <c r="I42" s="306"/>
      <c r="J42" s="270"/>
    </row>
    <row r="43" spans="1:10">
      <c r="A43" s="266"/>
      <c r="B43" s="36"/>
      <c r="C43" s="514" t="s">
        <v>437</v>
      </c>
      <c r="D43" s="426">
        <v>225</v>
      </c>
      <c r="E43" s="407">
        <v>230</v>
      </c>
      <c r="F43" s="408">
        <v>211</v>
      </c>
      <c r="G43" s="408">
        <v>239</v>
      </c>
      <c r="H43" s="408">
        <v>221</v>
      </c>
      <c r="I43" s="20"/>
      <c r="J43" s="270"/>
    </row>
    <row r="44" spans="1:10">
      <c r="A44" s="266"/>
      <c r="B44" s="36"/>
      <c r="C44" s="278"/>
      <c r="D44" s="580"/>
      <c r="E44" s="547"/>
      <c r="F44" s="542"/>
      <c r="G44" s="542"/>
      <c r="H44" s="542"/>
      <c r="I44" s="306"/>
      <c r="J44" s="270"/>
    </row>
    <row r="45" spans="1:10">
      <c r="A45" s="266"/>
      <c r="B45" s="36"/>
      <c r="C45" s="514" t="s">
        <v>64</v>
      </c>
      <c r="D45" s="575">
        <v>237</v>
      </c>
      <c r="E45" s="427">
        <v>249</v>
      </c>
      <c r="F45" s="428">
        <v>227</v>
      </c>
      <c r="G45" s="428">
        <v>242</v>
      </c>
      <c r="H45" s="428">
        <v>229</v>
      </c>
      <c r="I45" s="20"/>
      <c r="J45" s="270"/>
    </row>
    <row r="46" spans="1:10">
      <c r="A46" s="266"/>
      <c r="B46" s="36"/>
      <c r="C46" s="278"/>
      <c r="D46" s="580"/>
      <c r="E46" s="547"/>
      <c r="F46" s="542"/>
      <c r="G46" s="542"/>
      <c r="H46" s="542"/>
      <c r="I46" s="306"/>
      <c r="J46" s="270"/>
    </row>
    <row r="47" spans="1:10">
      <c r="A47" s="266"/>
      <c r="B47" s="36"/>
      <c r="C47" s="514" t="s">
        <v>320</v>
      </c>
      <c r="D47" s="426">
        <f>H47+G47+F47+E47</f>
        <v>655</v>
      </c>
      <c r="E47" s="407">
        <v>166</v>
      </c>
      <c r="F47" s="408">
        <v>164</v>
      </c>
      <c r="G47" s="408">
        <v>172</v>
      </c>
      <c r="H47" s="408">
        <v>153</v>
      </c>
      <c r="I47" s="20"/>
      <c r="J47" s="270"/>
    </row>
    <row r="48" spans="1:10">
      <c r="A48" s="266"/>
      <c r="B48" s="36"/>
      <c r="C48" s="278"/>
      <c r="D48" s="581"/>
      <c r="E48" s="439"/>
      <c r="F48" s="440"/>
      <c r="G48" s="440"/>
      <c r="H48" s="440"/>
      <c r="I48" s="306"/>
      <c r="J48" s="270"/>
    </row>
    <row r="49" spans="1:10" ht="9" customHeight="1">
      <c r="A49" s="266"/>
      <c r="B49" s="267"/>
      <c r="C49" s="267"/>
      <c r="D49" s="312"/>
      <c r="E49" s="267"/>
      <c r="F49" s="312"/>
      <c r="G49" s="312"/>
      <c r="H49" s="312"/>
      <c r="I49" s="312"/>
      <c r="J49" s="270"/>
    </row>
    <row r="50" spans="1:10" s="290" customFormat="1" ht="14.25">
      <c r="A50" s="336"/>
      <c r="B50" s="299" t="s">
        <v>548</v>
      </c>
      <c r="D50" s="336"/>
      <c r="E50" s="299"/>
      <c r="F50" s="336"/>
      <c r="G50" s="336"/>
      <c r="H50" s="336"/>
      <c r="I50" s="336"/>
      <c r="J50" s="337"/>
    </row>
    <row r="51" spans="1:10" s="290" customFormat="1" ht="14.25">
      <c r="A51" s="336"/>
      <c r="B51" s="299" t="s">
        <v>558</v>
      </c>
      <c r="C51" s="299"/>
      <c r="D51" s="336"/>
      <c r="E51" s="336"/>
      <c r="F51" s="336"/>
      <c r="G51" s="336"/>
      <c r="H51" s="336"/>
      <c r="I51" s="336"/>
      <c r="J51" s="337"/>
    </row>
    <row r="52" spans="1:10" s="290" customFormat="1" ht="14.25">
      <c r="A52" s="336"/>
      <c r="B52" s="299"/>
      <c r="C52" s="336"/>
      <c r="D52" s="336"/>
      <c r="E52" s="336"/>
      <c r="F52" s="336"/>
      <c r="G52" s="336"/>
      <c r="H52" s="336"/>
      <c r="I52" s="336"/>
      <c r="J52" s="337"/>
    </row>
    <row r="53" spans="1:10" ht="9" customHeight="1">
      <c r="A53" s="266"/>
      <c r="B53" s="267"/>
      <c r="C53" s="267"/>
      <c r="D53" s="312"/>
      <c r="E53" s="267"/>
      <c r="F53" s="312"/>
      <c r="G53" s="312"/>
      <c r="H53" s="312"/>
      <c r="I53" s="312"/>
      <c r="J53" s="270"/>
    </row>
    <row r="54" spans="1:10">
      <c r="A54" s="266"/>
      <c r="B54" s="272"/>
      <c r="C54" s="323" t="s">
        <v>65</v>
      </c>
      <c r="D54" s="274">
        <v>2011</v>
      </c>
      <c r="E54" s="200" t="s">
        <v>496</v>
      </c>
      <c r="F54" s="201" t="s">
        <v>442</v>
      </c>
      <c r="G54" s="201" t="s">
        <v>378</v>
      </c>
      <c r="H54" s="201" t="s">
        <v>365</v>
      </c>
      <c r="I54" s="315"/>
      <c r="J54" s="270"/>
    </row>
    <row r="55" spans="1:10">
      <c r="A55" s="266"/>
      <c r="B55" s="36"/>
      <c r="C55" s="324" t="s">
        <v>68</v>
      </c>
      <c r="D55" s="199"/>
      <c r="E55" s="200"/>
      <c r="F55" s="204"/>
      <c r="G55" s="204"/>
      <c r="H55" s="204"/>
      <c r="I55" s="317"/>
      <c r="J55" s="270"/>
    </row>
    <row r="56" spans="1:10">
      <c r="A56" s="266"/>
      <c r="B56" s="36"/>
      <c r="C56" s="278"/>
      <c r="D56" s="338"/>
      <c r="E56" s="275"/>
      <c r="F56" s="279"/>
      <c r="G56" s="279"/>
      <c r="H56" s="279"/>
      <c r="I56" s="306"/>
      <c r="J56" s="270"/>
    </row>
    <row r="57" spans="1:10">
      <c r="A57" s="307"/>
      <c r="B57" s="20"/>
      <c r="C57" s="514" t="s">
        <v>553</v>
      </c>
      <c r="D57" s="640">
        <f>D58+D59</f>
        <v>13.5</v>
      </c>
      <c r="E57" s="441">
        <f>E58+E59</f>
        <v>13.5</v>
      </c>
      <c r="F57" s="442">
        <f>F58+F59</f>
        <v>14.899999999999999</v>
      </c>
      <c r="G57" s="442">
        <f>G58+G59</f>
        <v>16.099999999999998</v>
      </c>
      <c r="H57" s="442">
        <f>H58+H59</f>
        <v>17.2</v>
      </c>
      <c r="I57" s="710"/>
      <c r="J57" s="319"/>
    </row>
    <row r="58" spans="1:10">
      <c r="A58" s="307"/>
      <c r="B58" s="157"/>
      <c r="C58" s="286" t="s">
        <v>69</v>
      </c>
      <c r="D58" s="559">
        <f>E58</f>
        <v>9.8000000000000007</v>
      </c>
      <c r="E58" s="444">
        <v>9.8000000000000007</v>
      </c>
      <c r="F58" s="443">
        <v>11.1</v>
      </c>
      <c r="G58" s="443">
        <v>12.2</v>
      </c>
      <c r="H58" s="443">
        <v>13.2</v>
      </c>
      <c r="I58" s="711"/>
      <c r="J58" s="319"/>
    </row>
    <row r="59" spans="1:10">
      <c r="A59" s="307"/>
      <c r="B59" s="157"/>
      <c r="C59" s="286" t="s">
        <v>70</v>
      </c>
      <c r="D59" s="559">
        <f>E59</f>
        <v>3.7</v>
      </c>
      <c r="E59" s="444">
        <v>3.7</v>
      </c>
      <c r="F59" s="443">
        <v>3.8</v>
      </c>
      <c r="G59" s="443">
        <v>3.9</v>
      </c>
      <c r="H59" s="443">
        <v>4</v>
      </c>
      <c r="I59" s="711"/>
      <c r="J59" s="319"/>
    </row>
    <row r="60" spans="1:10">
      <c r="A60" s="266"/>
      <c r="B60" s="36"/>
      <c r="C60" s="278"/>
      <c r="D60" s="573"/>
      <c r="E60" s="544"/>
      <c r="F60" s="543"/>
      <c r="G60" s="543"/>
      <c r="H60" s="543"/>
      <c r="I60" s="712"/>
      <c r="J60" s="270"/>
    </row>
    <row r="61" spans="1:10">
      <c r="A61" s="307"/>
      <c r="B61" s="20"/>
      <c r="C61" s="514" t="s">
        <v>554</v>
      </c>
      <c r="D61" s="640"/>
      <c r="E61" s="446"/>
      <c r="F61" s="447"/>
      <c r="G61" s="447"/>
      <c r="H61" s="447"/>
      <c r="I61" s="710"/>
      <c r="J61" s="319"/>
    </row>
    <row r="62" spans="1:10">
      <c r="A62" s="307"/>
      <c r="B62" s="157"/>
      <c r="C62" s="286" t="s">
        <v>259</v>
      </c>
      <c r="D62" s="559">
        <f>E62</f>
        <v>10</v>
      </c>
      <c r="E62" s="444">
        <v>10</v>
      </c>
      <c r="F62" s="443">
        <v>10</v>
      </c>
      <c r="G62" s="443">
        <v>9.9</v>
      </c>
      <c r="H62" s="443">
        <v>9.6999999999999993</v>
      </c>
      <c r="I62" s="711"/>
      <c r="J62" s="319"/>
    </row>
    <row r="63" spans="1:10">
      <c r="A63" s="266"/>
      <c r="B63" s="36"/>
      <c r="C63" s="278"/>
      <c r="D63" s="640"/>
      <c r="E63" s="544"/>
      <c r="F63" s="543"/>
      <c r="G63" s="543"/>
      <c r="H63" s="543"/>
      <c r="I63" s="712"/>
      <c r="J63" s="270"/>
    </row>
    <row r="64" spans="1:10">
      <c r="A64" s="307"/>
      <c r="B64" s="20"/>
      <c r="C64" s="514" t="s">
        <v>555</v>
      </c>
      <c r="D64" s="640">
        <f>D65+D66</f>
        <v>63.9</v>
      </c>
      <c r="E64" s="441">
        <f>E65+E66</f>
        <v>63.9</v>
      </c>
      <c r="F64" s="442">
        <f>F65+F66</f>
        <v>64.2</v>
      </c>
      <c r="G64" s="442">
        <f>G65+G66</f>
        <v>62.1</v>
      </c>
      <c r="H64" s="442">
        <f>H65+H66</f>
        <v>61.1</v>
      </c>
      <c r="I64" s="710"/>
      <c r="J64" s="319"/>
    </row>
    <row r="65" spans="1:10">
      <c r="A65" s="307"/>
      <c r="B65" s="157"/>
      <c r="C65" s="286" t="s">
        <v>301</v>
      </c>
      <c r="D65" s="559">
        <f>E65</f>
        <v>31.4</v>
      </c>
      <c r="E65" s="444">
        <v>31.4</v>
      </c>
      <c r="F65" s="443">
        <v>31.1</v>
      </c>
      <c r="G65" s="443">
        <v>30.6</v>
      </c>
      <c r="H65" s="443">
        <v>28.9</v>
      </c>
      <c r="I65" s="711"/>
      <c r="J65" s="319"/>
    </row>
    <row r="66" spans="1:10">
      <c r="A66" s="307"/>
      <c r="B66" s="157"/>
      <c r="C66" s="286" t="s">
        <v>260</v>
      </c>
      <c r="D66" s="559">
        <f>E66</f>
        <v>32.5</v>
      </c>
      <c r="E66" s="444">
        <v>32.5</v>
      </c>
      <c r="F66" s="443">
        <v>33.1</v>
      </c>
      <c r="G66" s="443">
        <v>31.5</v>
      </c>
      <c r="H66" s="443">
        <v>32.200000000000003</v>
      </c>
      <c r="I66" s="711"/>
      <c r="J66" s="319"/>
    </row>
    <row r="67" spans="1:10">
      <c r="A67" s="307"/>
      <c r="B67" s="157"/>
      <c r="C67" s="286"/>
      <c r="D67" s="539"/>
      <c r="E67" s="289"/>
      <c r="F67" s="318"/>
      <c r="G67" s="318"/>
      <c r="H67" s="318"/>
      <c r="I67" s="157"/>
      <c r="J67" s="319"/>
    </row>
    <row r="68" spans="1:10" ht="9" customHeight="1">
      <c r="A68" s="266"/>
      <c r="B68" s="267"/>
      <c r="C68" s="267"/>
      <c r="D68" s="312"/>
      <c r="E68" s="267"/>
      <c r="F68" s="312"/>
      <c r="G68" s="312"/>
      <c r="H68" s="312"/>
      <c r="I68" s="312"/>
      <c r="J68" s="270"/>
    </row>
    <row r="69" spans="1:10" s="284" customFormat="1"/>
    <row r="70" spans="1:10" s="284" customFormat="1"/>
    <row r="71" spans="1:10" s="284" customFormat="1"/>
    <row r="72" spans="1:10" s="284" customFormat="1"/>
    <row r="73" spans="1:10" s="284" customFormat="1"/>
    <row r="74" spans="1:10" s="284" customFormat="1"/>
    <row r="75" spans="1:10" s="284" customFormat="1"/>
  </sheetData>
  <phoneticPr fontId="13" type="noConversion"/>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85" zoomScaleNormal="100" zoomScaleSheetLayoutView="85" workbookViewId="0"/>
  </sheetViews>
  <sheetFormatPr defaultRowHeight="12"/>
  <cols>
    <col min="1" max="2" width="1.7109375" style="271" customWidth="1"/>
    <col min="3" max="3" width="48.85546875" style="271" bestFit="1" customWidth="1"/>
    <col min="4" max="8" width="9.42578125" style="271" customWidth="1"/>
    <col min="9" max="10" width="1.7109375" style="271" customWidth="1"/>
    <col min="11" max="16384" width="9.140625" style="271"/>
  </cols>
  <sheetData>
    <row r="1" spans="1:21" ht="9" customHeight="1">
      <c r="A1" s="266"/>
      <c r="B1" s="267"/>
      <c r="C1" s="267"/>
      <c r="D1" s="327"/>
      <c r="E1" s="267"/>
      <c r="F1" s="327"/>
      <c r="G1" s="327"/>
      <c r="H1" s="327"/>
      <c r="I1" s="328"/>
      <c r="J1" s="270"/>
    </row>
    <row r="2" spans="1:21">
      <c r="A2" s="266"/>
      <c r="B2" s="272"/>
      <c r="C2" s="273" t="s">
        <v>576</v>
      </c>
      <c r="D2" s="274">
        <v>2011</v>
      </c>
      <c r="E2" s="200" t="s">
        <v>496</v>
      </c>
      <c r="F2" s="201" t="s">
        <v>442</v>
      </c>
      <c r="G2" s="201" t="s">
        <v>378</v>
      </c>
      <c r="H2" s="201" t="s">
        <v>365</v>
      </c>
      <c r="I2" s="33"/>
      <c r="J2" s="270"/>
    </row>
    <row r="3" spans="1:21">
      <c r="A3" s="266"/>
      <c r="B3" s="36"/>
      <c r="C3" s="278"/>
      <c r="D3" s="199"/>
      <c r="E3" s="200"/>
      <c r="F3" s="184"/>
      <c r="G3" s="184"/>
      <c r="H3" s="184"/>
      <c r="I3" s="317"/>
      <c r="J3" s="270"/>
    </row>
    <row r="4" spans="1:21">
      <c r="A4" s="307"/>
      <c r="B4" s="20"/>
      <c r="C4" s="514" t="s">
        <v>71</v>
      </c>
      <c r="D4" s="961"/>
      <c r="E4" s="909"/>
      <c r="F4" s="910"/>
      <c r="G4" s="910"/>
      <c r="H4" s="910"/>
      <c r="I4" s="306"/>
      <c r="J4" s="270"/>
    </row>
    <row r="5" spans="1:21">
      <c r="A5" s="307"/>
      <c r="B5" s="157"/>
      <c r="C5" s="286" t="s">
        <v>72</v>
      </c>
      <c r="D5" s="888">
        <f>E5</f>
        <v>2627</v>
      </c>
      <c r="E5" s="911">
        <f>'Consumer Residential KPIs'!E18+'Business KPIs'!E6+'Business KPIs'!E7</f>
        <v>2627</v>
      </c>
      <c r="F5" s="912">
        <f>'Consumer Residential KPIs'!F18+'Business KPIs'!F6+'Business KPIs'!F7</f>
        <v>2730</v>
      </c>
      <c r="G5" s="912">
        <f>'Consumer Residential KPIs'!G18+'Business KPIs'!G6+'Business KPIs'!G7</f>
        <v>2838</v>
      </c>
      <c r="H5" s="912">
        <f>'Consumer Residential KPIs'!H18+'Business KPIs'!H6+'Business KPIs'!H7</f>
        <v>2881</v>
      </c>
      <c r="I5" s="306"/>
      <c r="J5" s="270"/>
    </row>
    <row r="6" spans="1:21">
      <c r="A6" s="266"/>
      <c r="B6" s="36"/>
      <c r="C6" s="286"/>
      <c r="D6" s="888"/>
      <c r="E6" s="911"/>
      <c r="F6" s="912"/>
      <c r="G6" s="912"/>
      <c r="H6" s="912"/>
      <c r="I6" s="306"/>
      <c r="J6" s="270"/>
      <c r="P6" s="284"/>
    </row>
    <row r="7" spans="1:21">
      <c r="A7" s="266"/>
      <c r="B7" s="36"/>
      <c r="C7" s="514" t="s">
        <v>354</v>
      </c>
      <c r="D7" s="888"/>
      <c r="E7" s="911"/>
      <c r="F7" s="912"/>
      <c r="G7" s="912"/>
      <c r="H7" s="912"/>
      <c r="I7" s="306"/>
      <c r="J7" s="270"/>
    </row>
    <row r="8" spans="1:21" ht="14.25">
      <c r="A8" s="266"/>
      <c r="B8" s="36"/>
      <c r="C8" s="286" t="s">
        <v>355</v>
      </c>
      <c r="D8" s="888">
        <f>E8</f>
        <v>3564</v>
      </c>
      <c r="E8" s="911">
        <v>3564</v>
      </c>
      <c r="F8" s="912">
        <v>3612</v>
      </c>
      <c r="G8" s="912">
        <v>3647</v>
      </c>
      <c r="H8" s="912">
        <v>3668</v>
      </c>
      <c r="I8" s="306"/>
      <c r="J8" s="270"/>
      <c r="L8" s="284"/>
      <c r="M8" s="284"/>
      <c r="N8" s="284"/>
      <c r="O8" s="284"/>
      <c r="P8" s="284"/>
      <c r="Q8" s="284"/>
      <c r="R8" s="284"/>
      <c r="S8" s="284"/>
      <c r="T8" s="284"/>
      <c r="U8" s="284"/>
    </row>
    <row r="9" spans="1:21" s="658" customFormat="1" ht="14.25">
      <c r="A9" s="654"/>
      <c r="B9" s="655"/>
      <c r="C9" s="732" t="s">
        <v>486</v>
      </c>
      <c r="D9" s="962">
        <f>E9</f>
        <v>1040</v>
      </c>
      <c r="E9" s="963">
        <v>1040</v>
      </c>
      <c r="F9" s="964">
        <v>1097</v>
      </c>
      <c r="G9" s="964">
        <v>1151</v>
      </c>
      <c r="H9" s="964">
        <v>1199</v>
      </c>
      <c r="I9" s="730"/>
      <c r="J9" s="657"/>
      <c r="L9" s="731"/>
      <c r="M9" s="731"/>
      <c r="N9" s="731"/>
      <c r="O9" s="731"/>
      <c r="P9" s="731"/>
      <c r="Q9" s="731"/>
      <c r="R9" s="731"/>
      <c r="S9" s="731"/>
      <c r="T9" s="731"/>
      <c r="U9" s="731"/>
    </row>
    <row r="10" spans="1:21">
      <c r="A10" s="266"/>
      <c r="B10" s="36"/>
      <c r="C10" s="286"/>
      <c r="D10" s="965"/>
      <c r="E10" s="966"/>
      <c r="F10" s="967"/>
      <c r="G10" s="967"/>
      <c r="H10" s="967"/>
      <c r="I10" s="173"/>
      <c r="J10" s="270"/>
      <c r="L10" s="332"/>
      <c r="M10" s="332"/>
      <c r="N10" s="332"/>
      <c r="O10" s="332"/>
      <c r="P10" s="332"/>
      <c r="Q10" s="332"/>
    </row>
    <row r="11" spans="1:21" s="159" customFormat="1">
      <c r="A11" s="660"/>
      <c r="B11" s="36"/>
      <c r="C11" s="15" t="s">
        <v>413</v>
      </c>
      <c r="D11" s="968"/>
      <c r="E11" s="969"/>
      <c r="F11" s="970"/>
      <c r="G11" s="970"/>
      <c r="H11" s="970"/>
      <c r="I11" s="661"/>
      <c r="J11" s="343"/>
      <c r="L11" s="662"/>
      <c r="M11" s="662"/>
      <c r="N11" s="662"/>
      <c r="O11" s="662"/>
      <c r="P11" s="662"/>
      <c r="Q11" s="662"/>
    </row>
    <row r="12" spans="1:21">
      <c r="A12" s="266"/>
      <c r="B12" s="36"/>
      <c r="C12" s="286"/>
      <c r="D12" s="965"/>
      <c r="E12" s="966"/>
      <c r="F12" s="967"/>
      <c r="G12" s="967"/>
      <c r="H12" s="967"/>
      <c r="I12" s="173"/>
      <c r="J12" s="270"/>
      <c r="L12" s="332"/>
      <c r="M12" s="332"/>
      <c r="N12" s="332"/>
      <c r="O12" s="332"/>
      <c r="P12" s="332"/>
      <c r="Q12" s="332"/>
    </row>
    <row r="13" spans="1:21">
      <c r="A13" s="266"/>
      <c r="B13" s="36"/>
      <c r="C13" s="514" t="s">
        <v>397</v>
      </c>
      <c r="D13" s="971"/>
      <c r="E13" s="972"/>
      <c r="F13" s="973"/>
      <c r="G13" s="973"/>
      <c r="H13" s="973"/>
      <c r="I13" s="306"/>
      <c r="J13" s="270"/>
    </row>
    <row r="14" spans="1:21">
      <c r="A14" s="266"/>
      <c r="B14" s="36"/>
      <c r="C14" s="19" t="s">
        <v>388</v>
      </c>
      <c r="D14" s="888">
        <f>E14</f>
        <v>643</v>
      </c>
      <c r="E14" s="974">
        <v>643</v>
      </c>
      <c r="F14" s="975">
        <v>655</v>
      </c>
      <c r="G14" s="975">
        <v>667</v>
      </c>
      <c r="H14" s="975">
        <v>669</v>
      </c>
      <c r="I14" s="173"/>
      <c r="J14" s="270"/>
      <c r="L14" s="332"/>
      <c r="M14" s="332"/>
      <c r="N14" s="332"/>
      <c r="O14" s="332"/>
      <c r="P14" s="332"/>
      <c r="Q14" s="332"/>
    </row>
    <row r="15" spans="1:21">
      <c r="A15" s="266"/>
      <c r="B15" s="36"/>
      <c r="C15" s="19" t="s">
        <v>389</v>
      </c>
      <c r="D15" s="888">
        <f>E15</f>
        <v>258</v>
      </c>
      <c r="E15" s="974">
        <v>258</v>
      </c>
      <c r="F15" s="975">
        <v>244</v>
      </c>
      <c r="G15" s="975">
        <v>238</v>
      </c>
      <c r="H15" s="975">
        <v>234</v>
      </c>
      <c r="I15" s="173"/>
      <c r="J15" s="270"/>
      <c r="L15" s="332"/>
      <c r="M15" s="332"/>
      <c r="N15" s="332"/>
      <c r="O15" s="332"/>
      <c r="P15" s="332"/>
      <c r="Q15" s="332"/>
    </row>
    <row r="16" spans="1:21" s="658" customFormat="1">
      <c r="A16" s="654"/>
      <c r="B16" s="655"/>
      <c r="C16" s="732" t="s">
        <v>390</v>
      </c>
      <c r="D16" s="962">
        <f>E16</f>
        <v>241</v>
      </c>
      <c r="E16" s="976">
        <v>241</v>
      </c>
      <c r="F16" s="977">
        <v>235</v>
      </c>
      <c r="G16" s="977">
        <v>234</v>
      </c>
      <c r="H16" s="977">
        <v>231</v>
      </c>
      <c r="I16" s="656"/>
      <c r="J16" s="657"/>
      <c r="L16" s="659"/>
      <c r="M16" s="659"/>
      <c r="N16" s="659"/>
      <c r="O16" s="659"/>
      <c r="P16" s="659"/>
      <c r="Q16" s="659"/>
    </row>
    <row r="17" spans="1:21" s="658" customFormat="1">
      <c r="A17" s="654"/>
      <c r="B17" s="655"/>
      <c r="C17" s="732" t="s">
        <v>391</v>
      </c>
      <c r="D17" s="962">
        <f>E17</f>
        <v>17</v>
      </c>
      <c r="E17" s="976">
        <v>17</v>
      </c>
      <c r="F17" s="977">
        <v>9</v>
      </c>
      <c r="G17" s="977">
        <v>4</v>
      </c>
      <c r="H17" s="977">
        <v>3</v>
      </c>
      <c r="I17" s="656"/>
      <c r="J17" s="657"/>
      <c r="L17" s="659"/>
      <c r="M17" s="659"/>
      <c r="N17" s="659"/>
      <c r="O17" s="659"/>
      <c r="P17" s="659"/>
      <c r="Q17" s="659"/>
    </row>
    <row r="18" spans="1:21" s="658" customFormat="1">
      <c r="A18" s="654"/>
      <c r="B18" s="655"/>
      <c r="C18" s="732" t="s">
        <v>487</v>
      </c>
      <c r="D18" s="962">
        <f>E18</f>
        <v>179</v>
      </c>
      <c r="E18" s="976">
        <v>179</v>
      </c>
      <c r="F18" s="977">
        <v>189</v>
      </c>
      <c r="G18" s="977">
        <v>197</v>
      </c>
      <c r="H18" s="977">
        <v>205</v>
      </c>
      <c r="I18" s="656"/>
      <c r="J18" s="657"/>
      <c r="L18" s="659"/>
      <c r="M18" s="659"/>
      <c r="N18" s="659"/>
      <c r="O18" s="659"/>
      <c r="P18" s="659"/>
      <c r="Q18" s="659"/>
    </row>
    <row r="19" spans="1:21" s="658" customFormat="1">
      <c r="A19" s="654"/>
      <c r="B19" s="655"/>
      <c r="C19" s="664"/>
      <c r="D19" s="978"/>
      <c r="E19" s="976"/>
      <c r="F19" s="977"/>
      <c r="G19" s="977"/>
      <c r="H19" s="977"/>
      <c r="I19" s="656"/>
      <c r="J19" s="657"/>
      <c r="L19" s="659"/>
      <c r="M19" s="659"/>
      <c r="N19" s="659"/>
      <c r="O19" s="659"/>
      <c r="P19" s="659"/>
      <c r="Q19" s="659"/>
    </row>
    <row r="20" spans="1:21" s="658" customFormat="1">
      <c r="A20" s="654"/>
      <c r="B20" s="655"/>
      <c r="C20" s="514" t="s">
        <v>396</v>
      </c>
      <c r="D20" s="978"/>
      <c r="E20" s="976"/>
      <c r="F20" s="977"/>
      <c r="G20" s="977"/>
      <c r="H20" s="977"/>
      <c r="I20" s="656"/>
      <c r="J20" s="657"/>
      <c r="L20" s="659"/>
      <c r="M20" s="659"/>
      <c r="N20" s="659"/>
      <c r="O20" s="659"/>
      <c r="P20" s="659"/>
      <c r="Q20" s="659"/>
    </row>
    <row r="21" spans="1:21">
      <c r="A21" s="266"/>
      <c r="B21" s="36"/>
      <c r="C21" s="19" t="s">
        <v>392</v>
      </c>
      <c r="D21" s="888">
        <f>E21</f>
        <v>70</v>
      </c>
      <c r="E21" s="974">
        <v>70</v>
      </c>
      <c r="F21" s="975">
        <v>69</v>
      </c>
      <c r="G21" s="975">
        <v>69</v>
      </c>
      <c r="H21" s="975">
        <v>68</v>
      </c>
      <c r="I21" s="173"/>
      <c r="J21" s="270"/>
      <c r="L21" s="332"/>
      <c r="M21" s="332"/>
      <c r="N21" s="332"/>
      <c r="O21" s="332"/>
      <c r="P21" s="332"/>
      <c r="Q21" s="332"/>
    </row>
    <row r="22" spans="1:21">
      <c r="A22" s="266"/>
      <c r="B22" s="36"/>
      <c r="C22" s="19" t="s">
        <v>393</v>
      </c>
      <c r="D22" s="888">
        <f>E22</f>
        <v>13</v>
      </c>
      <c r="E22" s="974">
        <v>13</v>
      </c>
      <c r="F22" s="975">
        <v>14</v>
      </c>
      <c r="G22" s="975">
        <v>14</v>
      </c>
      <c r="H22" s="975">
        <v>14</v>
      </c>
      <c r="I22" s="173"/>
      <c r="J22" s="270"/>
      <c r="L22" s="332"/>
      <c r="M22" s="332"/>
      <c r="N22" s="332"/>
      <c r="O22" s="332"/>
      <c r="P22" s="332"/>
      <c r="Q22" s="332"/>
    </row>
    <row r="23" spans="1:21" s="658" customFormat="1">
      <c r="A23" s="654"/>
      <c r="B23" s="655"/>
      <c r="C23" s="732" t="s">
        <v>485</v>
      </c>
      <c r="D23" s="962">
        <f>E23</f>
        <v>6</v>
      </c>
      <c r="E23" s="976">
        <v>6</v>
      </c>
      <c r="F23" s="977">
        <v>6</v>
      </c>
      <c r="G23" s="977">
        <v>7</v>
      </c>
      <c r="H23" s="977">
        <v>7</v>
      </c>
      <c r="I23" s="656"/>
      <c r="J23" s="657"/>
      <c r="L23" s="659"/>
      <c r="M23" s="659"/>
      <c r="N23" s="659"/>
      <c r="O23" s="659"/>
      <c r="P23" s="659"/>
      <c r="Q23" s="659"/>
    </row>
    <row r="24" spans="1:21">
      <c r="A24" s="266"/>
      <c r="B24" s="36"/>
      <c r="C24" s="663"/>
      <c r="D24" s="979"/>
      <c r="E24" s="974"/>
      <c r="F24" s="975"/>
      <c r="G24" s="975"/>
      <c r="H24" s="975"/>
      <c r="I24" s="173"/>
      <c r="J24" s="270"/>
      <c r="L24" s="332"/>
      <c r="M24" s="332"/>
      <c r="N24" s="332"/>
      <c r="O24" s="332"/>
      <c r="P24" s="332"/>
      <c r="Q24" s="332"/>
    </row>
    <row r="25" spans="1:21" s="159" customFormat="1">
      <c r="A25" s="660"/>
      <c r="B25" s="36"/>
      <c r="C25" s="514" t="s">
        <v>483</v>
      </c>
      <c r="D25" s="884">
        <f>E25</f>
        <v>294</v>
      </c>
      <c r="E25" s="980">
        <v>294</v>
      </c>
      <c r="F25" s="981">
        <v>300</v>
      </c>
      <c r="G25" s="981">
        <v>306</v>
      </c>
      <c r="H25" s="981">
        <v>313</v>
      </c>
      <c r="I25" s="661"/>
      <c r="J25" s="343"/>
      <c r="L25" s="662"/>
      <c r="M25" s="662"/>
      <c r="N25" s="662"/>
      <c r="O25" s="662"/>
      <c r="P25" s="662"/>
      <c r="Q25" s="662"/>
    </row>
    <row r="26" spans="1:21" s="159" customFormat="1">
      <c r="A26" s="660"/>
      <c r="B26" s="36"/>
      <c r="C26" s="703"/>
      <c r="D26" s="884"/>
      <c r="E26" s="909"/>
      <c r="F26" s="910"/>
      <c r="G26" s="910"/>
      <c r="H26" s="910"/>
      <c r="I26" s="33"/>
      <c r="J26" s="343"/>
      <c r="L26" s="713"/>
      <c r="M26" s="713"/>
      <c r="N26" s="713"/>
      <c r="O26" s="713"/>
      <c r="P26" s="713"/>
      <c r="Q26" s="713"/>
      <c r="R26" s="713"/>
      <c r="S26" s="713"/>
      <c r="T26" s="713"/>
      <c r="U26" s="713"/>
    </row>
    <row r="27" spans="1:21" s="159" customFormat="1">
      <c r="A27" s="660"/>
      <c r="B27" s="36"/>
      <c r="C27" s="15" t="s">
        <v>601</v>
      </c>
      <c r="D27" s="982">
        <f>E27</f>
        <v>1</v>
      </c>
      <c r="E27" s="983">
        <v>1</v>
      </c>
      <c r="F27" s="984">
        <v>1.044</v>
      </c>
      <c r="G27" s="984">
        <v>1.1000000000000001</v>
      </c>
      <c r="H27" s="984">
        <v>1.1000000000000001</v>
      </c>
      <c r="I27" s="661"/>
      <c r="J27" s="343"/>
      <c r="L27" s="15"/>
      <c r="M27" s="449"/>
      <c r="N27" s="33"/>
      <c r="O27" s="161"/>
      <c r="P27" s="33"/>
      <c r="Q27" s="448"/>
      <c r="R27" s="450"/>
      <c r="S27" s="450"/>
      <c r="T27" s="450"/>
      <c r="U27" s="449"/>
    </row>
    <row r="28" spans="1:21" ht="14.25">
      <c r="A28" s="266"/>
      <c r="B28" s="36"/>
      <c r="C28" s="286" t="s">
        <v>376</v>
      </c>
      <c r="D28" s="985">
        <f>E28</f>
        <v>0.2</v>
      </c>
      <c r="E28" s="986">
        <v>0.2</v>
      </c>
      <c r="F28" s="987">
        <v>0.2</v>
      </c>
      <c r="G28" s="987">
        <v>0.3</v>
      </c>
      <c r="H28" s="987">
        <v>0.3</v>
      </c>
      <c r="I28" s="173"/>
      <c r="J28" s="270"/>
      <c r="L28" s="286"/>
      <c r="M28" s="330"/>
      <c r="N28" s="306"/>
      <c r="O28" s="171"/>
      <c r="P28" s="306"/>
      <c r="Q28" s="329"/>
      <c r="R28" s="528"/>
      <c r="S28" s="528"/>
      <c r="T28" s="528"/>
      <c r="U28" s="330"/>
    </row>
    <row r="29" spans="1:21" ht="14.25">
      <c r="A29" s="266"/>
      <c r="B29" s="36"/>
      <c r="C29" s="334" t="s">
        <v>377</v>
      </c>
      <c r="D29" s="985">
        <f>E29</f>
        <v>0.8</v>
      </c>
      <c r="E29" s="988">
        <v>0.8</v>
      </c>
      <c r="F29" s="987">
        <v>0.8</v>
      </c>
      <c r="G29" s="987">
        <v>0.8</v>
      </c>
      <c r="H29" s="987">
        <v>0.8</v>
      </c>
      <c r="I29" s="173"/>
      <c r="J29" s="270"/>
      <c r="L29" s="334"/>
      <c r="M29" s="330"/>
      <c r="N29" s="306"/>
      <c r="O29" s="171"/>
      <c r="P29" s="306"/>
      <c r="Q29" s="329"/>
      <c r="R29" s="287"/>
      <c r="S29" s="287"/>
      <c r="T29" s="287"/>
      <c r="U29" s="330"/>
    </row>
    <row r="30" spans="1:21">
      <c r="A30" s="266"/>
      <c r="B30" s="36"/>
      <c r="C30" s="278"/>
      <c r="D30" s="989"/>
      <c r="E30" s="882"/>
      <c r="F30" s="990"/>
      <c r="G30" s="990"/>
      <c r="H30" s="990"/>
      <c r="I30" s="306"/>
      <c r="J30" s="270"/>
      <c r="L30" s="284"/>
      <c r="M30" s="284"/>
      <c r="N30" s="284"/>
      <c r="O30" s="284"/>
      <c r="P30" s="284"/>
      <c r="Q30" s="284"/>
      <c r="R30" s="284"/>
      <c r="S30" s="284"/>
      <c r="T30" s="284"/>
      <c r="U30" s="284"/>
    </row>
    <row r="31" spans="1:21" s="159" customFormat="1">
      <c r="A31" s="660"/>
      <c r="B31" s="36"/>
      <c r="C31" s="514" t="s">
        <v>484</v>
      </c>
      <c r="D31" s="991">
        <f>D32+D33+D34</f>
        <v>15.1</v>
      </c>
      <c r="E31" s="992">
        <f>E32+E33+E34</f>
        <v>3.8</v>
      </c>
      <c r="F31" s="993">
        <f>F32+F33+F34</f>
        <v>3.5999999999999996</v>
      </c>
      <c r="G31" s="993">
        <f>G32+G33+G34</f>
        <v>3.8</v>
      </c>
      <c r="H31" s="993">
        <f>H32+H33+H34</f>
        <v>3.9000000000000004</v>
      </c>
      <c r="I31" s="33"/>
      <c r="J31" s="343"/>
      <c r="L31" s="713"/>
      <c r="M31" s="713"/>
      <c r="N31" s="713"/>
      <c r="O31" s="713"/>
      <c r="P31" s="713"/>
      <c r="Q31" s="713"/>
      <c r="R31" s="713"/>
      <c r="S31" s="713"/>
      <c r="T31" s="713"/>
      <c r="U31" s="713"/>
    </row>
    <row r="32" spans="1:21">
      <c r="A32" s="266"/>
      <c r="B32" s="36"/>
      <c r="C32" s="286" t="s">
        <v>73</v>
      </c>
      <c r="D32" s="985">
        <f>SUM(E32:H32)</f>
        <v>3</v>
      </c>
      <c r="E32" s="966">
        <v>0.7</v>
      </c>
      <c r="F32" s="967">
        <v>0.7</v>
      </c>
      <c r="G32" s="967">
        <v>0.8</v>
      </c>
      <c r="H32" s="967">
        <v>0.8</v>
      </c>
      <c r="I32" s="306"/>
      <c r="J32" s="270"/>
      <c r="L32" s="284"/>
      <c r="M32" s="284"/>
      <c r="N32" s="284"/>
      <c r="O32" s="284"/>
      <c r="P32" s="284"/>
      <c r="Q32" s="284"/>
      <c r="R32" s="284"/>
      <c r="S32" s="284"/>
      <c r="T32" s="284"/>
      <c r="U32" s="284"/>
    </row>
    <row r="33" spans="1:23">
      <c r="A33" s="266"/>
      <c r="B33" s="36"/>
      <c r="C33" s="286" t="s">
        <v>74</v>
      </c>
      <c r="D33" s="985">
        <f>SUM(E33:H33)</f>
        <v>7.1999999999999993</v>
      </c>
      <c r="E33" s="966">
        <v>1.8</v>
      </c>
      <c r="F33" s="967">
        <v>1.7</v>
      </c>
      <c r="G33" s="967">
        <v>1.8</v>
      </c>
      <c r="H33" s="967">
        <v>1.9</v>
      </c>
      <c r="I33" s="306"/>
      <c r="J33" s="270"/>
      <c r="L33" s="284"/>
      <c r="M33" s="284"/>
      <c r="N33" s="284"/>
      <c r="O33" s="284"/>
      <c r="P33" s="284"/>
      <c r="Q33" s="284"/>
      <c r="R33" s="284"/>
      <c r="S33" s="284"/>
      <c r="T33" s="284"/>
      <c r="U33" s="284"/>
    </row>
    <row r="34" spans="1:23">
      <c r="A34" s="266"/>
      <c r="B34" s="36"/>
      <c r="C34" s="286" t="s">
        <v>75</v>
      </c>
      <c r="D34" s="985">
        <f>SUM(E34:H34)</f>
        <v>4.9000000000000004</v>
      </c>
      <c r="E34" s="966">
        <v>1.3</v>
      </c>
      <c r="F34" s="967">
        <v>1.2</v>
      </c>
      <c r="G34" s="967">
        <v>1.2</v>
      </c>
      <c r="H34" s="967">
        <v>1.2</v>
      </c>
      <c r="I34" s="306"/>
      <c r="J34" s="270"/>
      <c r="L34" s="284"/>
      <c r="M34" s="284"/>
      <c r="N34" s="284"/>
      <c r="O34" s="284"/>
      <c r="P34" s="284"/>
      <c r="Q34" s="284"/>
      <c r="R34" s="284"/>
      <c r="S34" s="284"/>
      <c r="T34" s="284"/>
      <c r="U34" s="284"/>
    </row>
    <row r="35" spans="1:23">
      <c r="A35" s="266"/>
      <c r="B35" s="36"/>
      <c r="C35" s="278"/>
      <c r="D35" s="989"/>
      <c r="E35" s="994"/>
      <c r="F35" s="990"/>
      <c r="G35" s="990"/>
      <c r="H35" s="990"/>
      <c r="I35" s="306"/>
      <c r="J35" s="270"/>
    </row>
    <row r="36" spans="1:23">
      <c r="A36" s="266"/>
      <c r="B36" s="36"/>
      <c r="C36" s="514" t="s">
        <v>76</v>
      </c>
      <c r="D36" s="971"/>
      <c r="E36" s="972"/>
      <c r="F36" s="973"/>
      <c r="G36" s="973"/>
      <c r="H36" s="973"/>
      <c r="I36" s="306"/>
      <c r="J36" s="270"/>
    </row>
    <row r="37" spans="1:23">
      <c r="A37" s="266"/>
      <c r="B37" s="36"/>
      <c r="C37" s="286" t="s">
        <v>261</v>
      </c>
      <c r="D37" s="888">
        <f>E37</f>
        <v>813</v>
      </c>
      <c r="E37" s="995">
        <v>813</v>
      </c>
      <c r="F37" s="996">
        <v>705</v>
      </c>
      <c r="G37" s="996">
        <v>626</v>
      </c>
      <c r="H37" s="996">
        <v>506</v>
      </c>
      <c r="I37" s="306"/>
      <c r="J37" s="270"/>
      <c r="L37" s="308"/>
      <c r="M37" s="331"/>
      <c r="N37" s="309"/>
      <c r="O37" s="309"/>
      <c r="P37" s="309"/>
      <c r="Q37" s="310"/>
      <c r="R37" s="284"/>
      <c r="S37" s="286"/>
      <c r="T37" s="284"/>
      <c r="U37" s="284"/>
      <c r="V37" s="284"/>
      <c r="W37" s="284"/>
    </row>
    <row r="38" spans="1:23">
      <c r="A38" s="266"/>
      <c r="B38" s="36"/>
      <c r="C38" s="278"/>
      <c r="D38" s="22"/>
      <c r="E38" s="34"/>
      <c r="F38" s="21"/>
      <c r="G38" s="21"/>
      <c r="H38" s="21"/>
      <c r="I38" s="173"/>
      <c r="J38" s="270"/>
    </row>
    <row r="39" spans="1:23" ht="9" customHeight="1">
      <c r="A39" s="266"/>
      <c r="B39" s="267"/>
      <c r="C39" s="267"/>
      <c r="D39" s="327"/>
      <c r="E39" s="267"/>
      <c r="F39" s="327"/>
      <c r="G39" s="327"/>
      <c r="H39" s="327"/>
      <c r="I39" s="328"/>
      <c r="J39" s="270"/>
    </row>
    <row r="40" spans="1:23" s="290" customFormat="1" ht="14.25">
      <c r="A40" s="322"/>
      <c r="B40" s="333" t="s">
        <v>514</v>
      </c>
      <c r="D40" s="322"/>
      <c r="E40" s="333"/>
      <c r="F40" s="322"/>
      <c r="G40" s="322"/>
      <c r="H40" s="322"/>
      <c r="I40" s="322"/>
      <c r="J40" s="322"/>
    </row>
    <row r="41" spans="1:23" s="290" customFormat="1" ht="14.25">
      <c r="A41" s="322"/>
      <c r="B41" s="333" t="s">
        <v>515</v>
      </c>
      <c r="D41" s="322"/>
      <c r="E41" s="333"/>
      <c r="F41" s="322"/>
      <c r="G41" s="322"/>
      <c r="H41" s="322"/>
      <c r="I41" s="322"/>
      <c r="J41" s="322"/>
    </row>
    <row r="42" spans="1:23" s="290" customFormat="1" ht="14.25">
      <c r="A42" s="322"/>
      <c r="B42" s="333" t="s">
        <v>516</v>
      </c>
      <c r="D42" s="322"/>
      <c r="E42" s="333"/>
      <c r="F42" s="322"/>
      <c r="G42" s="322"/>
      <c r="H42" s="322"/>
      <c r="I42" s="322"/>
      <c r="J42" s="322"/>
    </row>
    <row r="43" spans="1:23" s="290" customFormat="1" ht="14.25">
      <c r="A43" s="322"/>
      <c r="B43" s="333" t="s">
        <v>517</v>
      </c>
      <c r="D43" s="322"/>
      <c r="E43" s="333"/>
      <c r="F43" s="322"/>
      <c r="G43" s="322"/>
      <c r="H43" s="322"/>
      <c r="I43" s="322"/>
      <c r="J43" s="322"/>
    </row>
    <row r="44" spans="1:23" s="290" customFormat="1" ht="14.25">
      <c r="A44" s="322"/>
      <c r="B44" s="333"/>
      <c r="D44" s="322"/>
      <c r="E44" s="333"/>
      <c r="F44" s="322"/>
      <c r="G44" s="322"/>
      <c r="H44" s="322"/>
      <c r="I44" s="322"/>
      <c r="J44" s="322"/>
    </row>
    <row r="45" spans="1:23">
      <c r="A45" s="322"/>
      <c r="B45" s="322"/>
      <c r="C45" s="322"/>
      <c r="D45" s="322"/>
      <c r="E45" s="322"/>
      <c r="F45" s="322"/>
      <c r="G45" s="322"/>
      <c r="H45" s="322"/>
      <c r="I45" s="322"/>
      <c r="J45" s="322"/>
    </row>
    <row r="46" spans="1:23" ht="9" customHeight="1"/>
    <row r="50" spans="12:12">
      <c r="L50" s="332"/>
    </row>
    <row r="54" spans="12:12" ht="9" customHeight="1"/>
  </sheetData>
  <phoneticPr fontId="13" type="noConversion"/>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view="pageBreakPreview" zoomScale="85" zoomScaleNormal="100" zoomScaleSheetLayoutView="85" workbookViewId="0"/>
  </sheetViews>
  <sheetFormatPr defaultRowHeight="12"/>
  <cols>
    <col min="1" max="2" width="1.7109375" style="271" customWidth="1"/>
    <col min="3" max="3" width="54.140625" style="271" bestFit="1" customWidth="1"/>
    <col min="4" max="4" width="9.140625" style="271" customWidth="1"/>
    <col min="5" max="5" width="9.140625" style="271"/>
    <col min="6" max="8" width="9.140625" style="271" customWidth="1"/>
    <col min="9" max="10" width="1.7109375" style="271" customWidth="1"/>
    <col min="11" max="16384" width="9.140625" style="271"/>
  </cols>
  <sheetData>
    <row r="1" spans="1:10" ht="9" customHeight="1">
      <c r="A1" s="266"/>
      <c r="B1" s="267"/>
      <c r="C1" s="267"/>
      <c r="D1" s="312"/>
      <c r="E1" s="267"/>
      <c r="F1" s="312"/>
      <c r="G1" s="312"/>
      <c r="H1" s="312"/>
      <c r="I1" s="312"/>
      <c r="J1" s="270"/>
    </row>
    <row r="2" spans="1:10">
      <c r="A2" s="266"/>
      <c r="B2" s="272"/>
      <c r="C2" s="313" t="s">
        <v>453</v>
      </c>
      <c r="D2" s="274">
        <v>2011</v>
      </c>
      <c r="E2" s="200" t="s">
        <v>496</v>
      </c>
      <c r="F2" s="201" t="s">
        <v>442</v>
      </c>
      <c r="G2" s="201" t="s">
        <v>378</v>
      </c>
      <c r="H2" s="201" t="s">
        <v>365</v>
      </c>
      <c r="I2" s="315"/>
      <c r="J2" s="270"/>
    </row>
    <row r="3" spans="1:10">
      <c r="A3" s="266"/>
      <c r="B3" s="36"/>
      <c r="C3" s="33"/>
      <c r="D3" s="199"/>
      <c r="E3" s="200"/>
      <c r="F3" s="184"/>
      <c r="G3" s="184"/>
      <c r="H3" s="184"/>
      <c r="I3" s="317"/>
      <c r="J3" s="270"/>
    </row>
    <row r="4" spans="1:10">
      <c r="A4" s="266"/>
      <c r="B4" s="36"/>
      <c r="C4" s="857" t="s">
        <v>493</v>
      </c>
      <c r="D4" s="411">
        <f>H4+G4+F4+E4</f>
        <v>1561</v>
      </c>
      <c r="E4" s="409">
        <v>420</v>
      </c>
      <c r="F4" s="410">
        <v>359</v>
      </c>
      <c r="G4" s="410">
        <v>390</v>
      </c>
      <c r="H4" s="410">
        <v>392</v>
      </c>
      <c r="I4" s="175"/>
      <c r="J4" s="270"/>
    </row>
    <row r="5" spans="1:10">
      <c r="A5" s="266"/>
      <c r="B5" s="36"/>
      <c r="C5" s="33"/>
      <c r="D5" s="714"/>
      <c r="E5" s="708"/>
      <c r="F5" s="709"/>
      <c r="G5" s="709"/>
      <c r="H5" s="709"/>
      <c r="I5" s="175"/>
      <c r="J5" s="270"/>
    </row>
    <row r="6" spans="1:10">
      <c r="A6" s="307"/>
      <c r="B6" s="20"/>
      <c r="C6" s="514" t="s">
        <v>321</v>
      </c>
      <c r="D6" s="445"/>
      <c r="E6" s="446"/>
      <c r="F6" s="447"/>
      <c r="G6" s="447"/>
      <c r="H6" s="447"/>
      <c r="I6" s="20"/>
      <c r="J6" s="319"/>
    </row>
    <row r="7" spans="1:10">
      <c r="A7" s="307"/>
      <c r="B7" s="320"/>
      <c r="C7" s="286" t="s">
        <v>299</v>
      </c>
      <c r="D7" s="559">
        <f>E7</f>
        <v>1.7</v>
      </c>
      <c r="E7" s="548">
        <v>1.7</v>
      </c>
      <c r="F7" s="455">
        <v>1.7</v>
      </c>
      <c r="G7" s="455">
        <v>1.7</v>
      </c>
      <c r="H7" s="455">
        <v>1.7</v>
      </c>
      <c r="I7" s="157"/>
      <c r="J7" s="307"/>
    </row>
    <row r="8" spans="1:10">
      <c r="A8" s="307"/>
      <c r="B8" s="157"/>
      <c r="C8" s="286" t="s">
        <v>247</v>
      </c>
      <c r="D8" s="559">
        <f>E8</f>
        <v>0.5</v>
      </c>
      <c r="E8" s="456">
        <v>0.5</v>
      </c>
      <c r="F8" s="455">
        <v>0.5</v>
      </c>
      <c r="G8" s="455">
        <v>0.5</v>
      </c>
      <c r="H8" s="455">
        <v>0.5</v>
      </c>
      <c r="I8" s="157"/>
      <c r="J8" s="319"/>
    </row>
    <row r="9" spans="1:10">
      <c r="A9" s="266"/>
      <c r="B9" s="36"/>
      <c r="C9" s="321"/>
      <c r="D9" s="550"/>
      <c r="E9" s="424"/>
      <c r="F9" s="425"/>
      <c r="G9" s="425"/>
      <c r="H9" s="425"/>
      <c r="I9" s="306"/>
      <c r="J9" s="270"/>
    </row>
    <row r="10" spans="1:10">
      <c r="A10" s="307"/>
      <c r="B10" s="20"/>
      <c r="C10" s="514" t="s">
        <v>352</v>
      </c>
      <c r="D10" s="550"/>
      <c r="E10" s="456"/>
      <c r="F10" s="455"/>
      <c r="G10" s="455"/>
      <c r="H10" s="455"/>
      <c r="I10" s="20"/>
      <c r="J10" s="319"/>
    </row>
    <row r="11" spans="1:10" ht="14.25">
      <c r="A11" s="307"/>
      <c r="B11" s="157"/>
      <c r="C11" s="286" t="s">
        <v>353</v>
      </c>
      <c r="D11" s="559">
        <f>E11</f>
        <v>25</v>
      </c>
      <c r="E11" s="548">
        <v>25</v>
      </c>
      <c r="F11" s="455">
        <v>25</v>
      </c>
      <c r="G11" s="455">
        <v>25</v>
      </c>
      <c r="H11" s="455">
        <v>25</v>
      </c>
      <c r="I11" s="157"/>
      <c r="J11" s="319"/>
    </row>
    <row r="12" spans="1:10">
      <c r="A12" s="307"/>
      <c r="B12" s="157"/>
      <c r="C12" s="286" t="s">
        <v>91</v>
      </c>
      <c r="D12" s="559">
        <f>E12</f>
        <v>15.1</v>
      </c>
      <c r="E12" s="456">
        <v>15.1</v>
      </c>
      <c r="F12" s="455">
        <v>16</v>
      </c>
      <c r="G12" s="455">
        <v>15.1</v>
      </c>
      <c r="H12" s="455">
        <v>14.6</v>
      </c>
      <c r="I12" s="157"/>
      <c r="J12" s="319"/>
    </row>
    <row r="13" spans="1:10">
      <c r="A13" s="266"/>
      <c r="B13" s="36"/>
      <c r="C13" s="278"/>
      <c r="D13" s="582"/>
      <c r="E13" s="295"/>
      <c r="F13" s="174"/>
      <c r="G13" s="174"/>
      <c r="H13" s="174"/>
      <c r="I13" s="306"/>
      <c r="J13" s="270"/>
    </row>
    <row r="14" spans="1:10" ht="9" customHeight="1">
      <c r="A14" s="266"/>
      <c r="B14" s="267"/>
      <c r="C14" s="267"/>
      <c r="D14" s="312"/>
      <c r="E14" s="267"/>
      <c r="F14" s="312"/>
      <c r="G14" s="312"/>
      <c r="H14" s="312"/>
      <c r="I14" s="312"/>
      <c r="J14" s="270"/>
    </row>
    <row r="15" spans="1:10" s="284" customFormat="1" ht="14.25">
      <c r="A15" s="322"/>
      <c r="B15" s="325"/>
      <c r="C15" s="290"/>
      <c r="D15" s="322"/>
      <c r="E15" s="325"/>
      <c r="F15" s="322"/>
      <c r="G15" s="322"/>
      <c r="H15" s="322"/>
      <c r="I15" s="322"/>
      <c r="J15" s="322"/>
    </row>
    <row r="16" spans="1:10" s="284" customFormat="1"/>
    <row r="129" spans="1:10" s="326" customFormat="1">
      <c r="A129" s="271"/>
      <c r="B129" s="271"/>
      <c r="C129" s="271"/>
      <c r="D129" s="271"/>
      <c r="E129" s="271"/>
      <c r="F129" s="271"/>
      <c r="G129" s="271"/>
      <c r="H129" s="271"/>
      <c r="I129" s="271"/>
      <c r="J129" s="271"/>
    </row>
    <row r="141" spans="1:10" s="326" customFormat="1">
      <c r="A141" s="271"/>
      <c r="B141" s="271"/>
      <c r="C141" s="271"/>
      <c r="D141" s="271"/>
      <c r="E141" s="271"/>
      <c r="F141" s="271"/>
      <c r="G141" s="271"/>
      <c r="H141" s="271"/>
      <c r="I141" s="271"/>
      <c r="J141" s="271"/>
    </row>
  </sheetData>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view="pageBreakPreview" zoomScale="85" zoomScaleNormal="100" zoomScaleSheetLayoutView="85" workbookViewId="0"/>
  </sheetViews>
  <sheetFormatPr defaultRowHeight="12"/>
  <cols>
    <col min="1" max="2" width="1.7109375" style="271" customWidth="1"/>
    <col min="3" max="3" width="38.42578125" style="271" bestFit="1" customWidth="1"/>
    <col min="4" max="8" width="9.7109375" style="271" customWidth="1"/>
    <col min="9" max="10" width="1.7109375" style="271" customWidth="1"/>
    <col min="11" max="11" width="1.140625" style="290" customWidth="1"/>
    <col min="12" max="16384" width="9.140625" style="271"/>
  </cols>
  <sheetData>
    <row r="1" spans="1:14" ht="8.25" customHeight="1">
      <c r="A1" s="270"/>
      <c r="B1" s="267"/>
      <c r="C1" s="267"/>
      <c r="D1" s="268"/>
      <c r="E1" s="268"/>
      <c r="F1" s="268"/>
      <c r="G1" s="268"/>
      <c r="H1" s="268"/>
      <c r="I1" s="269"/>
      <c r="J1" s="270"/>
    </row>
    <row r="2" spans="1:14">
      <c r="A2" s="266"/>
      <c r="B2" s="272"/>
      <c r="C2" s="273" t="s">
        <v>39</v>
      </c>
      <c r="D2" s="274">
        <v>2011</v>
      </c>
      <c r="E2" s="200" t="s">
        <v>496</v>
      </c>
      <c r="F2" s="201" t="s">
        <v>442</v>
      </c>
      <c r="G2" s="201" t="s">
        <v>378</v>
      </c>
      <c r="H2" s="201" t="s">
        <v>365</v>
      </c>
      <c r="I2" s="277"/>
      <c r="J2" s="270"/>
    </row>
    <row r="3" spans="1:14">
      <c r="A3" s="266"/>
      <c r="B3" s="36"/>
      <c r="C3" s="278"/>
      <c r="D3" s="199"/>
      <c r="E3" s="200"/>
      <c r="F3" s="184"/>
      <c r="G3" s="184"/>
      <c r="H3" s="184"/>
      <c r="I3" s="280"/>
      <c r="J3" s="270"/>
    </row>
    <row r="4" spans="1:14">
      <c r="A4" s="281"/>
      <c r="B4" s="18"/>
      <c r="C4" s="514" t="s">
        <v>493</v>
      </c>
      <c r="D4" s="942">
        <v>3979</v>
      </c>
      <c r="E4" s="943">
        <v>1011</v>
      </c>
      <c r="F4" s="944">
        <v>1033</v>
      </c>
      <c r="G4" s="944">
        <v>989</v>
      </c>
      <c r="H4" s="944">
        <v>946</v>
      </c>
      <c r="I4" s="280"/>
      <c r="J4" s="270"/>
    </row>
    <row r="5" spans="1:14">
      <c r="A5" s="281"/>
      <c r="B5" s="715"/>
      <c r="C5" s="282" t="s">
        <v>37</v>
      </c>
      <c r="D5" s="998">
        <v>3099</v>
      </c>
      <c r="E5" s="999">
        <v>790</v>
      </c>
      <c r="F5" s="1000">
        <v>805</v>
      </c>
      <c r="G5" s="1000">
        <v>768</v>
      </c>
      <c r="H5" s="1000">
        <v>736</v>
      </c>
      <c r="I5" s="280"/>
      <c r="J5" s="270"/>
      <c r="L5" s="283"/>
      <c r="M5" s="248"/>
    </row>
    <row r="6" spans="1:14">
      <c r="A6" s="281"/>
      <c r="B6" s="715"/>
      <c r="C6" s="282" t="s">
        <v>38</v>
      </c>
      <c r="D6" s="998">
        <v>687</v>
      </c>
      <c r="E6" s="999">
        <v>180</v>
      </c>
      <c r="F6" s="1000">
        <v>176</v>
      </c>
      <c r="G6" s="1000">
        <v>171</v>
      </c>
      <c r="H6" s="1000">
        <v>160</v>
      </c>
      <c r="I6" s="280"/>
      <c r="J6" s="270"/>
      <c r="L6" s="283"/>
      <c r="M6" s="248"/>
      <c r="N6" s="248"/>
    </row>
    <row r="7" spans="1:14" ht="14.25">
      <c r="A7" s="266"/>
      <c r="B7" s="571"/>
      <c r="C7" s="282" t="s">
        <v>404</v>
      </c>
      <c r="D7" s="998">
        <v>193</v>
      </c>
      <c r="E7" s="999">
        <v>41</v>
      </c>
      <c r="F7" s="1000">
        <v>52</v>
      </c>
      <c r="G7" s="1000">
        <v>50</v>
      </c>
      <c r="H7" s="1000">
        <v>50</v>
      </c>
      <c r="I7" s="280"/>
      <c r="J7" s="270"/>
    </row>
    <row r="8" spans="1:14">
      <c r="A8" s="266"/>
      <c r="B8" s="36"/>
      <c r="C8" s="278"/>
      <c r="D8" s="888"/>
      <c r="E8" s="1001"/>
      <c r="F8" s="1002"/>
      <c r="G8" s="1002"/>
      <c r="H8" s="1002"/>
      <c r="I8" s="280"/>
      <c r="J8" s="270"/>
      <c r="K8" s="291"/>
      <c r="M8" s="283"/>
    </row>
    <row r="9" spans="1:14" ht="14.25">
      <c r="A9" s="281"/>
      <c r="B9" s="18"/>
      <c r="C9" s="514" t="s">
        <v>405</v>
      </c>
      <c r="D9" s="884">
        <v>26848</v>
      </c>
      <c r="E9" s="909">
        <v>26848</v>
      </c>
      <c r="F9" s="910">
        <v>26218</v>
      </c>
      <c r="G9" s="910">
        <v>25445</v>
      </c>
      <c r="H9" s="910">
        <v>24858</v>
      </c>
      <c r="I9" s="18"/>
      <c r="J9" s="285"/>
      <c r="K9" s="291"/>
    </row>
    <row r="10" spans="1:14">
      <c r="A10" s="281"/>
      <c r="B10" s="715"/>
      <c r="C10" s="286" t="s">
        <v>309</v>
      </c>
      <c r="D10" s="888">
        <v>8302</v>
      </c>
      <c r="E10" s="911">
        <v>8302</v>
      </c>
      <c r="F10" s="912">
        <v>8170</v>
      </c>
      <c r="G10" s="912">
        <v>8067</v>
      </c>
      <c r="H10" s="912">
        <v>7945</v>
      </c>
      <c r="I10" s="715"/>
      <c r="J10" s="285"/>
      <c r="K10" s="291"/>
    </row>
    <row r="11" spans="1:14">
      <c r="A11" s="281"/>
      <c r="B11" s="715"/>
      <c r="C11" s="286" t="s">
        <v>310</v>
      </c>
      <c r="D11" s="888">
        <v>18546</v>
      </c>
      <c r="E11" s="911">
        <v>18546</v>
      </c>
      <c r="F11" s="912">
        <v>18048</v>
      </c>
      <c r="G11" s="912">
        <v>17378</v>
      </c>
      <c r="H11" s="912">
        <v>16913</v>
      </c>
      <c r="I11" s="715"/>
      <c r="J11" s="285"/>
      <c r="K11" s="291"/>
    </row>
    <row r="12" spans="1:14">
      <c r="A12" s="281"/>
      <c r="B12" s="35"/>
      <c r="C12" s="286"/>
      <c r="D12" s="582"/>
      <c r="E12" s="330"/>
      <c r="F12" s="287"/>
      <c r="G12" s="287"/>
      <c r="H12" s="287"/>
      <c r="I12" s="35"/>
      <c r="J12" s="285"/>
      <c r="K12" s="291"/>
    </row>
    <row r="13" spans="1:14">
      <c r="A13" s="266"/>
      <c r="B13" s="36"/>
      <c r="C13" s="278"/>
      <c r="D13" s="288"/>
      <c r="E13" s="289"/>
      <c r="F13" s="162"/>
      <c r="G13" s="162"/>
      <c r="H13" s="162"/>
      <c r="I13" s="176"/>
      <c r="J13" s="270"/>
    </row>
    <row r="14" spans="1:14" ht="8.25" customHeight="1">
      <c r="A14" s="266"/>
      <c r="B14" s="267"/>
      <c r="C14" s="267"/>
      <c r="D14" s="268"/>
      <c r="E14" s="268"/>
      <c r="F14" s="268"/>
      <c r="G14" s="268"/>
      <c r="H14" s="268"/>
      <c r="I14" s="269"/>
      <c r="J14" s="270"/>
    </row>
    <row r="15" spans="1:14" ht="14.25">
      <c r="A15" s="291"/>
      <c r="B15" s="299" t="s">
        <v>414</v>
      </c>
      <c r="C15" s="290"/>
      <c r="D15" s="290"/>
      <c r="E15" s="290"/>
      <c r="F15" s="290"/>
      <c r="G15" s="290"/>
      <c r="H15" s="290"/>
      <c r="I15" s="290"/>
      <c r="J15" s="290"/>
    </row>
    <row r="16" spans="1:14" ht="14.25">
      <c r="A16" s="291"/>
      <c r="B16" s="299" t="s">
        <v>494</v>
      </c>
      <c r="C16" s="290"/>
      <c r="D16" s="290"/>
      <c r="E16" s="290"/>
      <c r="F16" s="290"/>
      <c r="G16" s="290"/>
      <c r="H16" s="290"/>
      <c r="I16" s="290"/>
      <c r="J16" s="290"/>
    </row>
    <row r="17" spans="1:12">
      <c r="A17" s="290"/>
      <c r="B17" s="290"/>
      <c r="C17" s="290"/>
      <c r="D17" s="290"/>
      <c r="E17" s="290"/>
      <c r="F17" s="290"/>
      <c r="G17" s="290"/>
      <c r="H17" s="290"/>
      <c r="I17" s="290"/>
      <c r="J17" s="290"/>
    </row>
    <row r="18" spans="1:12" ht="8.25" customHeight="1">
      <c r="A18" s="266"/>
      <c r="B18" s="267"/>
      <c r="C18" s="267"/>
      <c r="D18" s="268"/>
      <c r="E18" s="268"/>
      <c r="F18" s="268"/>
      <c r="G18" s="268"/>
      <c r="H18" s="268"/>
      <c r="I18" s="269"/>
      <c r="J18" s="270"/>
    </row>
    <row r="19" spans="1:12">
      <c r="A19" s="266"/>
      <c r="B19" s="272"/>
      <c r="C19" s="273" t="s">
        <v>37</v>
      </c>
      <c r="D19" s="274">
        <v>2011</v>
      </c>
      <c r="E19" s="200" t="s">
        <v>496</v>
      </c>
      <c r="F19" s="201" t="s">
        <v>442</v>
      </c>
      <c r="G19" s="201" t="s">
        <v>378</v>
      </c>
      <c r="H19" s="201" t="s">
        <v>365</v>
      </c>
      <c r="I19" s="277"/>
      <c r="J19" s="270"/>
    </row>
    <row r="20" spans="1:12">
      <c r="A20" s="266"/>
      <c r="B20" s="36"/>
      <c r="C20" s="278"/>
      <c r="D20" s="199"/>
      <c r="E20" s="200"/>
      <c r="F20" s="204"/>
      <c r="G20" s="204"/>
      <c r="H20" s="204"/>
      <c r="I20" s="280"/>
      <c r="J20" s="270"/>
    </row>
    <row r="21" spans="1:12" ht="14.25">
      <c r="A21" s="266"/>
      <c r="B21" s="36"/>
      <c r="C21" s="514" t="s">
        <v>79</v>
      </c>
      <c r="D21" s="586"/>
      <c r="E21" s="568"/>
      <c r="F21" s="569"/>
      <c r="G21" s="569"/>
      <c r="H21" s="569"/>
      <c r="I21" s="280"/>
      <c r="J21" s="270"/>
    </row>
    <row r="22" spans="1:12">
      <c r="A22" s="23"/>
      <c r="B22" s="35"/>
      <c r="C22" s="286" t="s">
        <v>432</v>
      </c>
      <c r="D22" s="414">
        <v>0.159</v>
      </c>
      <c r="E22" s="415">
        <v>0.16</v>
      </c>
      <c r="F22" s="465">
        <v>0.16</v>
      </c>
      <c r="G22" s="465">
        <v>0.158</v>
      </c>
      <c r="H22" s="465">
        <v>0.155</v>
      </c>
      <c r="I22" s="280"/>
      <c r="J22" s="270"/>
    </row>
    <row r="23" spans="1:12">
      <c r="A23" s="293"/>
      <c r="B23" s="36"/>
      <c r="C23" s="278"/>
      <c r="D23" s="550"/>
      <c r="E23" s="474"/>
      <c r="F23" s="453"/>
      <c r="G23" s="453"/>
      <c r="H23" s="453"/>
      <c r="I23" s="280"/>
      <c r="J23" s="270"/>
    </row>
    <row r="24" spans="1:12">
      <c r="A24" s="23"/>
      <c r="B24" s="18"/>
      <c r="C24" s="514" t="s">
        <v>346</v>
      </c>
      <c r="D24" s="549">
        <f>SUM(D25:D26)</f>
        <v>22717</v>
      </c>
      <c r="E24" s="417">
        <f>SUM(E25:E26)</f>
        <v>22717</v>
      </c>
      <c r="F24" s="418">
        <f>SUM(F25:F26)</f>
        <v>22148</v>
      </c>
      <c r="G24" s="418">
        <f>SUM(G25:G26)</f>
        <v>21538</v>
      </c>
      <c r="H24" s="418">
        <f>H25+H26</f>
        <v>20980</v>
      </c>
      <c r="I24" s="280"/>
      <c r="J24" s="270"/>
    </row>
    <row r="25" spans="1:12">
      <c r="A25" s="23"/>
      <c r="B25" s="35"/>
      <c r="C25" s="286" t="s">
        <v>309</v>
      </c>
      <c r="D25" s="550">
        <f>E25</f>
        <v>7493</v>
      </c>
      <c r="E25" s="412">
        <v>7493</v>
      </c>
      <c r="F25" s="413">
        <v>7382</v>
      </c>
      <c r="G25" s="413">
        <v>7290</v>
      </c>
      <c r="H25" s="413">
        <v>7188</v>
      </c>
      <c r="I25" s="280"/>
      <c r="J25" s="270"/>
    </row>
    <row r="26" spans="1:12">
      <c r="A26" s="23"/>
      <c r="B26" s="35"/>
      <c r="C26" s="286" t="s">
        <v>310</v>
      </c>
      <c r="D26" s="550">
        <f>E26</f>
        <v>15224</v>
      </c>
      <c r="E26" s="412">
        <v>15224</v>
      </c>
      <c r="F26" s="413">
        <v>14766</v>
      </c>
      <c r="G26" s="413">
        <v>14248</v>
      </c>
      <c r="H26" s="413">
        <v>13792</v>
      </c>
      <c r="I26" s="280"/>
      <c r="J26" s="270"/>
    </row>
    <row r="27" spans="1:12">
      <c r="A27" s="23"/>
      <c r="B27" s="35"/>
      <c r="C27" s="19" t="s">
        <v>80</v>
      </c>
      <c r="D27" s="570">
        <f>E27</f>
        <v>0.91</v>
      </c>
      <c r="E27" s="405">
        <v>0.91</v>
      </c>
      <c r="F27" s="406">
        <v>0.91</v>
      </c>
      <c r="G27" s="406">
        <v>0.91</v>
      </c>
      <c r="H27" s="406">
        <v>0.91</v>
      </c>
      <c r="I27" s="280"/>
      <c r="J27" s="270"/>
      <c r="L27" s="284"/>
    </row>
    <row r="28" spans="1:12">
      <c r="A28" s="23"/>
      <c r="B28" s="35"/>
      <c r="C28" s="19"/>
      <c r="D28" s="423"/>
      <c r="E28" s="424"/>
      <c r="F28" s="425"/>
      <c r="G28" s="425"/>
      <c r="H28" s="425"/>
      <c r="I28" s="280"/>
      <c r="J28" s="270"/>
      <c r="L28" s="284"/>
    </row>
    <row r="29" spans="1:12">
      <c r="A29" s="23"/>
      <c r="B29" s="35"/>
      <c r="C29" s="514" t="s">
        <v>347</v>
      </c>
      <c r="D29" s="419">
        <f>E29+G29+H29+F29</f>
        <v>2290</v>
      </c>
      <c r="E29" s="417">
        <f>E24-F24</f>
        <v>569</v>
      </c>
      <c r="F29" s="418">
        <f>F24-G24</f>
        <v>610</v>
      </c>
      <c r="G29" s="418">
        <f>G24-H24</f>
        <v>558</v>
      </c>
      <c r="H29" s="418">
        <v>553</v>
      </c>
      <c r="I29" s="280"/>
      <c r="J29" s="270"/>
      <c r="L29" s="284"/>
    </row>
    <row r="30" spans="1:12">
      <c r="A30" s="23"/>
      <c r="B30" s="35"/>
      <c r="C30" s="286" t="s">
        <v>309</v>
      </c>
      <c r="D30" s="416">
        <f>E30+G30+H30+F30</f>
        <v>424</v>
      </c>
      <c r="E30" s="412">
        <v>111</v>
      </c>
      <c r="F30" s="413">
        <v>92</v>
      </c>
      <c r="G30" s="413">
        <v>102</v>
      </c>
      <c r="H30" s="413">
        <v>119</v>
      </c>
      <c r="I30" s="280"/>
      <c r="J30" s="270"/>
      <c r="L30" s="294"/>
    </row>
    <row r="31" spans="1:12" ht="14.25">
      <c r="A31" s="23"/>
      <c r="B31" s="35"/>
      <c r="C31" s="286" t="s">
        <v>431</v>
      </c>
      <c r="D31" s="416">
        <f>E31+G31+H31+F31</f>
        <v>1866</v>
      </c>
      <c r="E31" s="412">
        <v>458</v>
      </c>
      <c r="F31" s="413">
        <v>518</v>
      </c>
      <c r="G31" s="413">
        <v>456</v>
      </c>
      <c r="H31" s="413">
        <v>434</v>
      </c>
      <c r="I31" s="280"/>
      <c r="J31" s="270"/>
      <c r="L31" s="284"/>
    </row>
    <row r="32" spans="1:12">
      <c r="A32" s="293"/>
      <c r="B32" s="36"/>
      <c r="C32" s="278"/>
      <c r="D32" s="1003"/>
      <c r="E32" s="1004"/>
      <c r="F32" s="1005"/>
      <c r="G32" s="1005"/>
      <c r="H32" s="1005"/>
      <c r="I32" s="280"/>
      <c r="J32" s="270"/>
      <c r="L32" s="284"/>
    </row>
    <row r="33" spans="1:15">
      <c r="A33" s="23"/>
      <c r="B33" s="35"/>
      <c r="C33" s="916" t="s">
        <v>493</v>
      </c>
      <c r="D33" s="1006">
        <v>3099</v>
      </c>
      <c r="E33" s="914">
        <v>790</v>
      </c>
      <c r="F33" s="915">
        <v>805</v>
      </c>
      <c r="G33" s="915">
        <v>768</v>
      </c>
      <c r="H33" s="915">
        <v>736</v>
      </c>
      <c r="I33" s="280"/>
      <c r="J33" s="270"/>
      <c r="L33" s="284"/>
    </row>
    <row r="34" spans="1:15">
      <c r="A34" s="23"/>
      <c r="B34" s="35"/>
      <c r="C34" s="278"/>
      <c r="D34" s="466"/>
      <c r="E34" s="467"/>
      <c r="F34" s="468"/>
      <c r="G34" s="468"/>
      <c r="H34" s="468"/>
      <c r="I34" s="280"/>
      <c r="J34" s="270"/>
      <c r="L34" s="284"/>
    </row>
    <row r="35" spans="1:15">
      <c r="A35" s="23"/>
      <c r="B35" s="35"/>
      <c r="C35" s="514" t="s">
        <v>81</v>
      </c>
      <c r="D35" s="462">
        <v>12</v>
      </c>
      <c r="E35" s="463">
        <v>12</v>
      </c>
      <c r="F35" s="464">
        <v>12</v>
      </c>
      <c r="G35" s="464">
        <v>12</v>
      </c>
      <c r="H35" s="464">
        <v>12</v>
      </c>
      <c r="I35" s="280"/>
      <c r="J35" s="270"/>
      <c r="O35" s="284"/>
    </row>
    <row r="36" spans="1:15">
      <c r="A36" s="23"/>
      <c r="B36" s="35"/>
      <c r="C36" s="282" t="s">
        <v>311</v>
      </c>
      <c r="D36" s="420">
        <v>23</v>
      </c>
      <c r="E36" s="421">
        <v>22</v>
      </c>
      <c r="F36" s="422">
        <v>23</v>
      </c>
      <c r="G36" s="422">
        <v>23</v>
      </c>
      <c r="H36" s="422">
        <v>23</v>
      </c>
      <c r="I36" s="280"/>
      <c r="J36" s="270"/>
    </row>
    <row r="37" spans="1:15">
      <c r="A37" s="23"/>
      <c r="B37" s="35"/>
      <c r="C37" s="282" t="s">
        <v>312</v>
      </c>
      <c r="D37" s="420">
        <v>6</v>
      </c>
      <c r="E37" s="421">
        <v>6</v>
      </c>
      <c r="F37" s="422">
        <v>7</v>
      </c>
      <c r="G37" s="422">
        <v>6</v>
      </c>
      <c r="H37" s="422">
        <v>6</v>
      </c>
      <c r="I37" s="280"/>
      <c r="J37" s="270"/>
    </row>
    <row r="38" spans="1:15">
      <c r="A38" s="23"/>
      <c r="B38" s="35"/>
      <c r="C38" s="19" t="s">
        <v>63</v>
      </c>
      <c r="D38" s="469">
        <f>AVERAGE(E38:H38)</f>
        <v>0.36250000000000004</v>
      </c>
      <c r="E38" s="405">
        <v>0.39</v>
      </c>
      <c r="F38" s="406">
        <v>0.36</v>
      </c>
      <c r="G38" s="406">
        <v>0.35</v>
      </c>
      <c r="H38" s="406">
        <v>0.35</v>
      </c>
      <c r="I38" s="280"/>
      <c r="J38" s="270"/>
    </row>
    <row r="39" spans="1:15">
      <c r="A39" s="23"/>
      <c r="B39" s="35"/>
      <c r="C39" s="278"/>
      <c r="D39" s="423"/>
      <c r="E39" s="424"/>
      <c r="F39" s="425"/>
      <c r="G39" s="425"/>
      <c r="H39" s="425"/>
      <c r="I39" s="280"/>
      <c r="J39" s="270"/>
    </row>
    <row r="40" spans="1:15">
      <c r="A40" s="23"/>
      <c r="B40" s="35"/>
      <c r="C40" s="514" t="s">
        <v>348</v>
      </c>
      <c r="D40" s="445">
        <f>H40+G40+F40+E40</f>
        <v>37275</v>
      </c>
      <c r="E40" s="446">
        <v>9411</v>
      </c>
      <c r="F40" s="447">
        <v>9222</v>
      </c>
      <c r="G40" s="447">
        <v>9425</v>
      </c>
      <c r="H40" s="447">
        <v>9217</v>
      </c>
      <c r="I40" s="280"/>
      <c r="J40" s="270"/>
    </row>
    <row r="41" spans="1:15">
      <c r="A41" s="23"/>
      <c r="B41" s="35"/>
      <c r="C41" s="278"/>
      <c r="D41" s="423"/>
      <c r="E41" s="424"/>
      <c r="F41" s="425"/>
      <c r="G41" s="425"/>
      <c r="H41" s="425"/>
      <c r="I41" s="280"/>
      <c r="J41" s="270"/>
    </row>
    <row r="42" spans="1:15">
      <c r="A42" s="23"/>
      <c r="B42" s="35"/>
      <c r="C42" s="514" t="s">
        <v>438</v>
      </c>
      <c r="D42" s="419">
        <v>147</v>
      </c>
      <c r="E42" s="417">
        <v>142</v>
      </c>
      <c r="F42" s="418">
        <v>143</v>
      </c>
      <c r="G42" s="418">
        <v>150</v>
      </c>
      <c r="H42" s="418">
        <v>151</v>
      </c>
      <c r="I42" s="280"/>
      <c r="J42" s="270"/>
    </row>
    <row r="43" spans="1:15">
      <c r="A43" s="23"/>
      <c r="B43" s="35"/>
      <c r="C43" s="286" t="s">
        <v>439</v>
      </c>
      <c r="D43" s="416">
        <v>240</v>
      </c>
      <c r="E43" s="412">
        <v>228</v>
      </c>
      <c r="F43" s="413">
        <v>231</v>
      </c>
      <c r="G43" s="413">
        <v>246</v>
      </c>
      <c r="H43" s="413">
        <v>255</v>
      </c>
      <c r="I43" s="280"/>
      <c r="J43" s="270"/>
    </row>
    <row r="44" spans="1:15">
      <c r="A44" s="23"/>
      <c r="B44" s="35"/>
      <c r="C44" s="286" t="s">
        <v>440</v>
      </c>
      <c r="D44" s="416">
        <v>101</v>
      </c>
      <c r="E44" s="412">
        <v>102</v>
      </c>
      <c r="F44" s="413">
        <v>101</v>
      </c>
      <c r="G44" s="413">
        <v>103</v>
      </c>
      <c r="H44" s="413">
        <v>100</v>
      </c>
      <c r="I44" s="280"/>
      <c r="J44" s="270"/>
    </row>
    <row r="45" spans="1:15">
      <c r="A45" s="23"/>
      <c r="B45" s="35"/>
      <c r="C45" s="278"/>
      <c r="D45" s="459"/>
      <c r="E45" s="460"/>
      <c r="F45" s="461"/>
      <c r="G45" s="461"/>
      <c r="H45" s="461"/>
      <c r="I45" s="280"/>
      <c r="J45" s="270"/>
    </row>
    <row r="46" spans="1:15" ht="14.25">
      <c r="A46" s="23"/>
      <c r="B46" s="35"/>
      <c r="C46" s="514" t="s">
        <v>82</v>
      </c>
      <c r="D46" s="462">
        <v>47</v>
      </c>
      <c r="E46" s="463">
        <v>40</v>
      </c>
      <c r="F46" s="464">
        <v>43</v>
      </c>
      <c r="G46" s="464">
        <v>48</v>
      </c>
      <c r="H46" s="464">
        <v>57</v>
      </c>
      <c r="I46" s="280"/>
      <c r="J46" s="270"/>
    </row>
    <row r="47" spans="1:15">
      <c r="A47" s="23"/>
      <c r="B47" s="35"/>
      <c r="C47" s="282" t="s">
        <v>315</v>
      </c>
      <c r="D47" s="420">
        <v>117</v>
      </c>
      <c r="E47" s="421">
        <v>98</v>
      </c>
      <c r="F47" s="422">
        <v>112</v>
      </c>
      <c r="G47" s="422">
        <v>122</v>
      </c>
      <c r="H47" s="422">
        <v>136</v>
      </c>
      <c r="I47" s="280"/>
      <c r="J47" s="270"/>
    </row>
    <row r="48" spans="1:15">
      <c r="A48" s="23"/>
      <c r="B48" s="35"/>
      <c r="C48" s="282" t="s">
        <v>316</v>
      </c>
      <c r="D48" s="420">
        <v>15</v>
      </c>
      <c r="E48" s="421">
        <v>15</v>
      </c>
      <c r="F48" s="422">
        <v>14</v>
      </c>
      <c r="G48" s="422">
        <v>16</v>
      </c>
      <c r="H48" s="422">
        <v>14</v>
      </c>
      <c r="I48" s="280"/>
      <c r="J48" s="270"/>
    </row>
    <row r="49" spans="1:10">
      <c r="A49" s="23"/>
      <c r="B49" s="35"/>
      <c r="C49" s="278"/>
      <c r="D49" s="423"/>
      <c r="E49" s="424"/>
      <c r="F49" s="425"/>
      <c r="G49" s="425"/>
      <c r="H49" s="425"/>
      <c r="I49" s="280"/>
      <c r="J49" s="270"/>
    </row>
    <row r="50" spans="1:10">
      <c r="A50" s="23"/>
      <c r="B50" s="35"/>
      <c r="C50" s="514" t="s">
        <v>83</v>
      </c>
      <c r="D50" s="551">
        <f>AVERAGE(E50:H50)</f>
        <v>0.22999999999999998</v>
      </c>
      <c r="E50" s="476">
        <v>0.25</v>
      </c>
      <c r="F50" s="475">
        <v>0.22</v>
      </c>
      <c r="G50" s="475">
        <v>0.22</v>
      </c>
      <c r="H50" s="475">
        <v>0.23</v>
      </c>
      <c r="I50" s="280"/>
      <c r="J50" s="270"/>
    </row>
    <row r="51" spans="1:10">
      <c r="A51" s="23"/>
      <c r="B51" s="35"/>
      <c r="C51" s="286" t="s">
        <v>318</v>
      </c>
      <c r="D51" s="469">
        <f>AVERAGE(E51:H51)</f>
        <v>0.22749999999999998</v>
      </c>
      <c r="E51" s="405">
        <v>0.25</v>
      </c>
      <c r="F51" s="406">
        <v>0.21</v>
      </c>
      <c r="G51" s="406">
        <v>0.22</v>
      </c>
      <c r="H51" s="406">
        <v>0.23</v>
      </c>
      <c r="I51" s="280"/>
      <c r="J51" s="270"/>
    </row>
    <row r="52" spans="1:10">
      <c r="A52" s="23"/>
      <c r="B52" s="35"/>
      <c r="C52" s="286" t="s">
        <v>317</v>
      </c>
      <c r="D52" s="469">
        <f>AVERAGE(E52:H52)</f>
        <v>0.23499999999999999</v>
      </c>
      <c r="E52" s="405">
        <v>0.26</v>
      </c>
      <c r="F52" s="406">
        <v>0.23</v>
      </c>
      <c r="G52" s="406">
        <v>0.22</v>
      </c>
      <c r="H52" s="406">
        <v>0.23</v>
      </c>
      <c r="I52" s="280"/>
      <c r="J52" s="270"/>
    </row>
    <row r="53" spans="1:10">
      <c r="A53" s="23"/>
      <c r="B53" s="35"/>
      <c r="C53" s="278"/>
      <c r="D53" s="296"/>
      <c r="E53" s="297"/>
      <c r="F53" s="298"/>
      <c r="G53" s="298"/>
      <c r="H53" s="298"/>
      <c r="I53" s="280"/>
      <c r="J53" s="270"/>
    </row>
    <row r="54" spans="1:10" ht="8.25" customHeight="1">
      <c r="A54" s="293"/>
      <c r="B54" s="267"/>
      <c r="C54" s="267"/>
      <c r="D54" s="268"/>
      <c r="E54" s="268"/>
      <c r="F54" s="268"/>
      <c r="G54" s="268"/>
      <c r="H54" s="268"/>
      <c r="I54" s="269"/>
      <c r="J54" s="270"/>
    </row>
    <row r="55" spans="1:10" ht="14.25">
      <c r="A55" s="291"/>
      <c r="B55" s="299" t="s">
        <v>430</v>
      </c>
      <c r="C55" s="290"/>
      <c r="D55" s="290"/>
      <c r="E55" s="290"/>
      <c r="F55" s="290"/>
      <c r="G55" s="290"/>
      <c r="H55" s="290"/>
      <c r="I55" s="290"/>
      <c r="J55" s="290"/>
    </row>
    <row r="56" spans="1:10">
      <c r="A56" s="291"/>
      <c r="B56" s="290"/>
      <c r="C56" s="290"/>
      <c r="D56" s="290"/>
      <c r="E56" s="290"/>
      <c r="F56" s="290"/>
      <c r="G56" s="290"/>
      <c r="H56" s="290"/>
      <c r="I56" s="290"/>
      <c r="J56" s="290"/>
    </row>
    <row r="57" spans="1:10" ht="8.25" customHeight="1">
      <c r="A57" s="293"/>
      <c r="B57" s="267"/>
      <c r="C57" s="267"/>
      <c r="D57" s="268"/>
      <c r="E57" s="268"/>
      <c r="F57" s="268"/>
      <c r="G57" s="268"/>
      <c r="H57" s="268"/>
      <c r="I57" s="269"/>
      <c r="J57" s="270"/>
    </row>
    <row r="58" spans="1:10" ht="14.25">
      <c r="A58" s="293"/>
      <c r="B58" s="272"/>
      <c r="C58" s="273" t="s">
        <v>350</v>
      </c>
      <c r="D58" s="274">
        <v>2011</v>
      </c>
      <c r="E58" s="200" t="s">
        <v>496</v>
      </c>
      <c r="F58" s="201" t="s">
        <v>442</v>
      </c>
      <c r="G58" s="201" t="s">
        <v>378</v>
      </c>
      <c r="H58" s="201" t="s">
        <v>365</v>
      </c>
      <c r="I58" s="276"/>
      <c r="J58" s="270"/>
    </row>
    <row r="59" spans="1:10">
      <c r="A59" s="293"/>
      <c r="B59" s="36"/>
      <c r="C59" s="278"/>
      <c r="D59" s="199"/>
      <c r="E59" s="200"/>
      <c r="F59" s="204"/>
      <c r="G59" s="204"/>
      <c r="H59" s="204"/>
      <c r="I59" s="176"/>
      <c r="J59" s="270"/>
    </row>
    <row r="60" spans="1:10" ht="14.25">
      <c r="A60" s="293"/>
      <c r="B60" s="36"/>
      <c r="C60" s="514" t="s">
        <v>241</v>
      </c>
      <c r="D60" s="423"/>
      <c r="E60" s="424"/>
      <c r="F60" s="425"/>
      <c r="G60" s="425"/>
      <c r="H60" s="425"/>
      <c r="I60" s="18"/>
      <c r="J60" s="270"/>
    </row>
    <row r="61" spans="1:10">
      <c r="A61" s="23"/>
      <c r="B61" s="715"/>
      <c r="C61" s="286" t="s">
        <v>432</v>
      </c>
      <c r="D61" s="570" t="s">
        <v>374</v>
      </c>
      <c r="E61" s="415" t="s">
        <v>518</v>
      </c>
      <c r="F61" s="465" t="s">
        <v>374</v>
      </c>
      <c r="G61" s="465" t="s">
        <v>374</v>
      </c>
      <c r="H61" s="465" t="s">
        <v>374</v>
      </c>
      <c r="I61" s="715"/>
      <c r="J61" s="285"/>
    </row>
    <row r="62" spans="1:10">
      <c r="A62" s="293"/>
      <c r="B62" s="36"/>
      <c r="C62" s="278"/>
      <c r="D62" s="451"/>
      <c r="E62" s="452"/>
      <c r="F62" s="453"/>
      <c r="G62" s="453"/>
      <c r="H62" s="453"/>
      <c r="I62" s="176"/>
      <c r="J62" s="270"/>
    </row>
    <row r="63" spans="1:10">
      <c r="A63" s="23"/>
      <c r="B63" s="18"/>
      <c r="C63" s="514" t="s">
        <v>346</v>
      </c>
      <c r="D63" s="549">
        <f>E63</f>
        <v>4131</v>
      </c>
      <c r="E63" s="724">
        <f>E64+E65</f>
        <v>4131</v>
      </c>
      <c r="F63" s="477">
        <f>F64+F65</f>
        <v>4070</v>
      </c>
      <c r="G63" s="477">
        <f>G64+G65</f>
        <v>3907</v>
      </c>
      <c r="H63" s="477">
        <f>H64+H65</f>
        <v>3878</v>
      </c>
      <c r="I63" s="18"/>
      <c r="J63" s="281"/>
    </row>
    <row r="64" spans="1:10">
      <c r="A64" s="23"/>
      <c r="B64" s="715"/>
      <c r="C64" s="286" t="s">
        <v>309</v>
      </c>
      <c r="D64" s="550">
        <f>E64</f>
        <v>809</v>
      </c>
      <c r="E64" s="412">
        <v>809</v>
      </c>
      <c r="F64" s="413">
        <v>788</v>
      </c>
      <c r="G64" s="413">
        <v>777</v>
      </c>
      <c r="H64" s="413">
        <v>757</v>
      </c>
      <c r="I64" s="715"/>
      <c r="J64" s="285"/>
    </row>
    <row r="65" spans="1:10" ht="14.25">
      <c r="A65" s="23"/>
      <c r="B65" s="715"/>
      <c r="C65" s="286" t="s">
        <v>363</v>
      </c>
      <c r="D65" s="550">
        <f>E65</f>
        <v>3322</v>
      </c>
      <c r="E65" s="412">
        <v>3322</v>
      </c>
      <c r="F65" s="413">
        <v>3282</v>
      </c>
      <c r="G65" s="413">
        <v>3130</v>
      </c>
      <c r="H65" s="413">
        <v>3121</v>
      </c>
      <c r="I65" s="715"/>
      <c r="J65" s="285"/>
    </row>
    <row r="66" spans="1:10">
      <c r="A66" s="23"/>
      <c r="B66" s="715"/>
      <c r="C66" s="19" t="s">
        <v>80</v>
      </c>
      <c r="D66" s="570">
        <f>E66</f>
        <v>0.78</v>
      </c>
      <c r="E66" s="405">
        <v>0.78</v>
      </c>
      <c r="F66" s="406">
        <v>0.78</v>
      </c>
      <c r="G66" s="406">
        <v>0.8</v>
      </c>
      <c r="H66" s="406">
        <v>0.8</v>
      </c>
      <c r="I66" s="715"/>
      <c r="J66" s="285"/>
    </row>
    <row r="67" spans="1:10">
      <c r="A67" s="23"/>
      <c r="B67" s="35"/>
      <c r="C67" s="19"/>
      <c r="D67" s="423"/>
      <c r="E67" s="424"/>
      <c r="F67" s="425"/>
      <c r="G67" s="425"/>
      <c r="H67" s="425"/>
      <c r="I67" s="35"/>
      <c r="J67" s="285"/>
    </row>
    <row r="68" spans="1:10">
      <c r="A68" s="23"/>
      <c r="B68" s="35"/>
      <c r="C68" s="514" t="s">
        <v>347</v>
      </c>
      <c r="D68" s="419">
        <f>E68+G68+H68+F68</f>
        <v>403</v>
      </c>
      <c r="E68" s="417">
        <f t="shared" ref="E68:G70" si="0">E63-F63</f>
        <v>61</v>
      </c>
      <c r="F68" s="418">
        <f t="shared" si="0"/>
        <v>163</v>
      </c>
      <c r="G68" s="418">
        <f t="shared" si="0"/>
        <v>29</v>
      </c>
      <c r="H68" s="418">
        <v>150</v>
      </c>
      <c r="I68" s="35"/>
      <c r="J68" s="285"/>
    </row>
    <row r="69" spans="1:10">
      <c r="A69" s="23"/>
      <c r="B69" s="715"/>
      <c r="C69" s="286" t="s">
        <v>309</v>
      </c>
      <c r="D69" s="416">
        <f>E69+G69+H69+F69</f>
        <v>66</v>
      </c>
      <c r="E69" s="412">
        <f t="shared" si="0"/>
        <v>21</v>
      </c>
      <c r="F69" s="413">
        <f t="shared" si="0"/>
        <v>11</v>
      </c>
      <c r="G69" s="413">
        <f t="shared" si="0"/>
        <v>20</v>
      </c>
      <c r="H69" s="413">
        <v>14</v>
      </c>
      <c r="I69" s="715"/>
      <c r="J69" s="285"/>
    </row>
    <row r="70" spans="1:10" ht="14.25">
      <c r="A70" s="23"/>
      <c r="B70" s="715"/>
      <c r="C70" s="286" t="s">
        <v>363</v>
      </c>
      <c r="D70" s="416">
        <f>E70+G70+H70+F70</f>
        <v>337</v>
      </c>
      <c r="E70" s="412">
        <f t="shared" si="0"/>
        <v>40</v>
      </c>
      <c r="F70" s="413">
        <f t="shared" si="0"/>
        <v>152</v>
      </c>
      <c r="G70" s="413">
        <f t="shared" si="0"/>
        <v>9</v>
      </c>
      <c r="H70" s="413">
        <v>136</v>
      </c>
      <c r="I70" s="715"/>
      <c r="J70" s="285"/>
    </row>
    <row r="71" spans="1:10">
      <c r="A71" s="293"/>
      <c r="B71" s="36"/>
      <c r="C71" s="278"/>
      <c r="D71" s="423"/>
      <c r="E71" s="424"/>
      <c r="F71" s="425"/>
      <c r="G71" s="425"/>
      <c r="H71" s="425"/>
      <c r="I71" s="176"/>
      <c r="J71" s="270"/>
    </row>
    <row r="72" spans="1:10">
      <c r="A72" s="23"/>
      <c r="B72" s="18"/>
      <c r="C72" s="514" t="s">
        <v>493</v>
      </c>
      <c r="D72" s="462">
        <f>H72+G72+F72+E72</f>
        <v>687</v>
      </c>
      <c r="E72" s="463">
        <v>180</v>
      </c>
      <c r="F72" s="464">
        <v>176</v>
      </c>
      <c r="G72" s="464">
        <v>171</v>
      </c>
      <c r="H72" s="464">
        <v>160</v>
      </c>
      <c r="I72" s="18"/>
      <c r="J72" s="285"/>
    </row>
    <row r="73" spans="1:10">
      <c r="A73" s="293"/>
      <c r="B73" s="36"/>
      <c r="C73" s="278"/>
      <c r="D73" s="423"/>
      <c r="E73" s="424"/>
      <c r="F73" s="425"/>
      <c r="G73" s="425"/>
      <c r="H73" s="425"/>
      <c r="I73" s="176"/>
      <c r="J73" s="270"/>
    </row>
    <row r="74" spans="1:10">
      <c r="A74" s="23"/>
      <c r="B74" s="18"/>
      <c r="C74" s="514" t="s">
        <v>81</v>
      </c>
      <c r="D74" s="583">
        <v>14</v>
      </c>
      <c r="E74" s="463">
        <v>14</v>
      </c>
      <c r="F74" s="464">
        <v>15</v>
      </c>
      <c r="G74" s="464">
        <v>14</v>
      </c>
      <c r="H74" s="464">
        <v>14</v>
      </c>
      <c r="I74" s="18"/>
      <c r="J74" s="285"/>
    </row>
    <row r="75" spans="1:10">
      <c r="A75" s="23"/>
      <c r="B75" s="715"/>
      <c r="C75" s="282" t="s">
        <v>311</v>
      </c>
      <c r="D75" s="584">
        <v>43</v>
      </c>
      <c r="E75" s="421">
        <v>43</v>
      </c>
      <c r="F75" s="422">
        <v>44</v>
      </c>
      <c r="G75" s="422">
        <v>43</v>
      </c>
      <c r="H75" s="422">
        <v>41</v>
      </c>
      <c r="I75" s="715"/>
      <c r="J75" s="281"/>
    </row>
    <row r="76" spans="1:10">
      <c r="A76" s="23"/>
      <c r="B76" s="715"/>
      <c r="C76" s="282" t="s">
        <v>312</v>
      </c>
      <c r="D76" s="584">
        <v>8</v>
      </c>
      <c r="E76" s="421">
        <v>8</v>
      </c>
      <c r="F76" s="422">
        <v>8</v>
      </c>
      <c r="G76" s="422">
        <v>8</v>
      </c>
      <c r="H76" s="422">
        <v>7</v>
      </c>
      <c r="I76" s="715"/>
      <c r="J76" s="281"/>
    </row>
    <row r="77" spans="1:10">
      <c r="A77" s="23"/>
      <c r="B77" s="715"/>
      <c r="C77" s="19" t="s">
        <v>63</v>
      </c>
      <c r="D77" s="457">
        <v>0.2</v>
      </c>
      <c r="E77" s="405">
        <v>0.22</v>
      </c>
      <c r="F77" s="406">
        <v>0.19</v>
      </c>
      <c r="G77" s="406">
        <v>0.2</v>
      </c>
      <c r="H77" s="406">
        <v>0.2</v>
      </c>
      <c r="I77" s="715"/>
      <c r="J77" s="285"/>
    </row>
    <row r="78" spans="1:10">
      <c r="A78" s="293"/>
      <c r="B78" s="571"/>
      <c r="C78" s="716"/>
      <c r="D78" s="423"/>
      <c r="E78" s="424"/>
      <c r="F78" s="425"/>
      <c r="G78" s="425"/>
      <c r="H78" s="425"/>
      <c r="I78" s="176"/>
      <c r="J78" s="270"/>
    </row>
    <row r="79" spans="1:10">
      <c r="A79" s="23"/>
      <c r="B79" s="19"/>
      <c r="C79" s="514" t="s">
        <v>348</v>
      </c>
      <c r="D79" s="587">
        <f>H79+G79+F79+E79</f>
        <v>6119</v>
      </c>
      <c r="E79" s="478">
        <v>1599</v>
      </c>
      <c r="F79" s="470">
        <v>1466</v>
      </c>
      <c r="G79" s="470">
        <v>1544</v>
      </c>
      <c r="H79" s="470">
        <v>1510</v>
      </c>
      <c r="I79" s="36"/>
      <c r="J79" s="266"/>
    </row>
    <row r="80" spans="1:10">
      <c r="A80" s="293"/>
      <c r="B80" s="36"/>
      <c r="C80" s="278"/>
      <c r="D80" s="423"/>
      <c r="E80" s="424"/>
      <c r="F80" s="425"/>
      <c r="G80" s="425"/>
      <c r="H80" s="425"/>
      <c r="I80" s="176"/>
      <c r="J80" s="270"/>
    </row>
    <row r="81" spans="1:10">
      <c r="A81" s="23"/>
      <c r="B81" s="15"/>
      <c r="C81" s="514" t="s">
        <v>349</v>
      </c>
      <c r="D81" s="549">
        <v>128</v>
      </c>
      <c r="E81" s="472">
        <v>129</v>
      </c>
      <c r="F81" s="471">
        <v>122.9612081257</v>
      </c>
      <c r="G81" s="471">
        <v>130.31793631959999</v>
      </c>
      <c r="H81" s="471">
        <v>131.89134536040001</v>
      </c>
      <c r="I81" s="36"/>
      <c r="J81" s="266"/>
    </row>
    <row r="82" spans="1:10">
      <c r="A82" s="23"/>
      <c r="B82" s="715"/>
      <c r="C82" s="286" t="s">
        <v>313</v>
      </c>
      <c r="D82" s="550">
        <v>444</v>
      </c>
      <c r="E82" s="474">
        <v>449</v>
      </c>
      <c r="F82" s="473">
        <v>414</v>
      </c>
      <c r="G82" s="473">
        <v>455</v>
      </c>
      <c r="H82" s="473">
        <v>460</v>
      </c>
      <c r="I82" s="715"/>
      <c r="J82" s="285"/>
    </row>
    <row r="83" spans="1:10">
      <c r="A83" s="23"/>
      <c r="B83" s="715"/>
      <c r="C83" s="286" t="s">
        <v>314</v>
      </c>
      <c r="D83" s="550">
        <v>52</v>
      </c>
      <c r="E83" s="474">
        <v>52</v>
      </c>
      <c r="F83" s="473">
        <v>52</v>
      </c>
      <c r="G83" s="473">
        <v>52</v>
      </c>
      <c r="H83" s="473">
        <v>52</v>
      </c>
      <c r="I83" s="715"/>
      <c r="J83" s="285"/>
    </row>
    <row r="84" spans="1:10">
      <c r="A84" s="23"/>
      <c r="B84" s="35"/>
      <c r="C84" s="278"/>
      <c r="D84" s="479"/>
      <c r="E84" s="480"/>
      <c r="F84" s="481"/>
      <c r="G84" s="481"/>
      <c r="H84" s="481"/>
      <c r="I84" s="176"/>
      <c r="J84" s="270"/>
    </row>
    <row r="85" spans="1:10">
      <c r="A85" s="23"/>
      <c r="B85" s="35"/>
      <c r="C85" s="514" t="s">
        <v>300</v>
      </c>
      <c r="D85" s="462">
        <v>19</v>
      </c>
      <c r="E85" s="463">
        <v>23</v>
      </c>
      <c r="F85" s="464">
        <v>20</v>
      </c>
      <c r="G85" s="464">
        <v>17</v>
      </c>
      <c r="H85" s="464">
        <v>15</v>
      </c>
      <c r="I85" s="176"/>
      <c r="J85" s="270"/>
    </row>
    <row r="86" spans="1:10">
      <c r="A86" s="23"/>
      <c r="B86" s="715"/>
      <c r="C86" s="286" t="s">
        <v>319</v>
      </c>
      <c r="D86" s="420">
        <v>77</v>
      </c>
      <c r="E86" s="421">
        <v>73</v>
      </c>
      <c r="F86" s="422">
        <v>73</v>
      </c>
      <c r="G86" s="422">
        <v>82</v>
      </c>
      <c r="H86" s="422">
        <v>78</v>
      </c>
      <c r="I86" s="176"/>
      <c r="J86" s="270"/>
    </row>
    <row r="87" spans="1:10">
      <c r="A87" s="23"/>
      <c r="B87" s="715"/>
      <c r="C87" s="282" t="s">
        <v>316</v>
      </c>
      <c r="D87" s="420">
        <v>8</v>
      </c>
      <c r="E87" s="421">
        <v>11</v>
      </c>
      <c r="F87" s="422">
        <v>11</v>
      </c>
      <c r="G87" s="422">
        <v>7</v>
      </c>
      <c r="H87" s="422">
        <v>6</v>
      </c>
      <c r="I87" s="715"/>
      <c r="J87" s="281"/>
    </row>
    <row r="88" spans="1:10">
      <c r="A88" s="293"/>
      <c r="B88" s="36"/>
      <c r="C88" s="278"/>
      <c r="D88" s="423"/>
      <c r="E88" s="424"/>
      <c r="F88" s="425"/>
      <c r="G88" s="425"/>
      <c r="H88" s="425"/>
      <c r="I88" s="176"/>
      <c r="J88" s="270"/>
    </row>
    <row r="89" spans="1:10">
      <c r="A89" s="293"/>
      <c r="B89" s="36"/>
      <c r="C89" s="514" t="s">
        <v>83</v>
      </c>
      <c r="D89" s="585">
        <f>AVERAGE(E89:H89)</f>
        <v>0.245</v>
      </c>
      <c r="E89" s="476">
        <v>0.24</v>
      </c>
      <c r="F89" s="475">
        <v>0.14000000000000001</v>
      </c>
      <c r="G89" s="475">
        <v>0.35</v>
      </c>
      <c r="H89" s="475">
        <v>0.25</v>
      </c>
      <c r="I89" s="18"/>
      <c r="J89" s="270"/>
    </row>
    <row r="90" spans="1:10">
      <c r="A90" s="23"/>
      <c r="B90" s="715"/>
      <c r="C90" s="286" t="s">
        <v>318</v>
      </c>
      <c r="D90" s="570">
        <f>AVERAGE(E90:H90)</f>
        <v>0.18</v>
      </c>
      <c r="E90" s="405">
        <v>0.19</v>
      </c>
      <c r="F90" s="406">
        <v>0.17</v>
      </c>
      <c r="G90" s="406">
        <v>0.16</v>
      </c>
      <c r="H90" s="406">
        <v>0.2</v>
      </c>
      <c r="I90" s="715"/>
      <c r="J90" s="285"/>
    </row>
    <row r="91" spans="1:10">
      <c r="A91" s="23"/>
      <c r="B91" s="715"/>
      <c r="C91" s="286" t="s">
        <v>317</v>
      </c>
      <c r="D91" s="570">
        <f>AVERAGE(E91:H91)</f>
        <v>0.26500000000000001</v>
      </c>
      <c r="E91" s="405">
        <v>0.26</v>
      </c>
      <c r="F91" s="406">
        <v>0.13</v>
      </c>
      <c r="G91" s="406">
        <v>0.4</v>
      </c>
      <c r="H91" s="406">
        <v>0.27</v>
      </c>
      <c r="I91" s="715"/>
      <c r="J91" s="285"/>
    </row>
    <row r="92" spans="1:10">
      <c r="A92" s="293"/>
      <c r="B92" s="36"/>
      <c r="C92" s="278"/>
      <c r="D92" s="296"/>
      <c r="E92" s="311"/>
      <c r="F92" s="298"/>
      <c r="G92" s="298"/>
      <c r="H92" s="298"/>
      <c r="I92" s="176"/>
      <c r="J92" s="270"/>
    </row>
    <row r="93" spans="1:10" ht="8.25" customHeight="1">
      <c r="A93" s="293"/>
      <c r="B93" s="267"/>
      <c r="C93" s="267"/>
      <c r="D93" s="268"/>
      <c r="E93" s="268"/>
      <c r="F93" s="268"/>
      <c r="G93" s="268"/>
      <c r="H93" s="268"/>
      <c r="I93" s="269"/>
      <c r="J93" s="270"/>
    </row>
    <row r="94" spans="1:10" ht="12.75" customHeight="1">
      <c r="A94" s="290"/>
      <c r="B94" s="300" t="s">
        <v>351</v>
      </c>
      <c r="C94" s="290"/>
      <c r="D94" s="301"/>
      <c r="E94" s="301"/>
      <c r="F94" s="301"/>
      <c r="G94" s="301"/>
      <c r="H94" s="301"/>
      <c r="I94" s="302"/>
      <c r="J94" s="303"/>
    </row>
    <row r="95" spans="1:10" ht="14.25">
      <c r="A95" s="290"/>
      <c r="B95" s="299" t="s">
        <v>433</v>
      </c>
      <c r="C95" s="290"/>
      <c r="D95" s="290"/>
      <c r="E95" s="290"/>
      <c r="F95" s="290"/>
      <c r="G95" s="290"/>
      <c r="H95" s="290"/>
      <c r="I95" s="290"/>
      <c r="J95" s="290"/>
    </row>
    <row r="96" spans="1:10" ht="14.25">
      <c r="A96" s="291"/>
      <c r="B96" s="299" t="s">
        <v>454</v>
      </c>
      <c r="C96" s="290"/>
      <c r="D96" s="290"/>
      <c r="E96" s="290"/>
      <c r="F96" s="290"/>
      <c r="G96" s="290"/>
      <c r="H96" s="290"/>
      <c r="I96" s="290"/>
      <c r="J96" s="290"/>
    </row>
    <row r="97" spans="1:10" ht="14.25">
      <c r="A97" s="290"/>
      <c r="B97" s="299"/>
      <c r="C97" s="290"/>
      <c r="D97" s="290"/>
      <c r="E97" s="290"/>
      <c r="F97" s="290"/>
      <c r="G97" s="290"/>
      <c r="H97" s="290"/>
      <c r="I97" s="290"/>
      <c r="J97" s="290"/>
    </row>
    <row r="98" spans="1:10">
      <c r="A98" s="290"/>
      <c r="B98" s="290"/>
      <c r="C98" s="290"/>
      <c r="D98" s="290"/>
      <c r="E98" s="290"/>
      <c r="F98" s="290"/>
      <c r="G98" s="290"/>
      <c r="H98" s="290"/>
      <c r="I98" s="290"/>
      <c r="J98" s="290"/>
    </row>
  </sheetData>
  <phoneticPr fontId="13" type="noConversion"/>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rowBreaks count="1" manualBreakCount="1">
    <brk id="56"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85" zoomScaleNormal="100" zoomScaleSheetLayoutView="85" workbookViewId="0"/>
  </sheetViews>
  <sheetFormatPr defaultRowHeight="12"/>
  <cols>
    <col min="1" max="2" width="1.7109375" style="271" customWidth="1"/>
    <col min="3" max="3" width="54.140625" style="271" bestFit="1" customWidth="1"/>
    <col min="4" max="4" width="9.140625" style="271" customWidth="1"/>
    <col min="5" max="5" width="9.140625" style="271"/>
    <col min="6" max="8" width="9.140625" style="271" customWidth="1"/>
    <col min="9" max="10" width="1.7109375" style="271" customWidth="1"/>
    <col min="11" max="16384" width="9.140625" style="271"/>
  </cols>
  <sheetData>
    <row r="1" spans="1:10" ht="9" customHeight="1">
      <c r="A1" s="266"/>
      <c r="B1" s="267"/>
      <c r="C1" s="267"/>
      <c r="D1" s="312"/>
      <c r="E1" s="267"/>
      <c r="F1" s="312"/>
      <c r="G1" s="312"/>
      <c r="H1" s="312"/>
      <c r="I1" s="312"/>
      <c r="J1" s="270"/>
    </row>
    <row r="2" spans="1:10" s="284" customFormat="1">
      <c r="A2" s="266"/>
      <c r="B2" s="272"/>
      <c r="C2" s="323" t="s">
        <v>257</v>
      </c>
      <c r="D2" s="274">
        <v>2011</v>
      </c>
      <c r="E2" s="200" t="s">
        <v>496</v>
      </c>
      <c r="F2" s="201" t="s">
        <v>442</v>
      </c>
      <c r="G2" s="201" t="s">
        <v>378</v>
      </c>
      <c r="H2" s="201" t="s">
        <v>365</v>
      </c>
      <c r="I2" s="33"/>
      <c r="J2" s="270"/>
    </row>
    <row r="3" spans="1:10" s="284" customFormat="1">
      <c r="A3" s="304"/>
      <c r="B3" s="305"/>
      <c r="C3" s="324" t="s">
        <v>488</v>
      </c>
      <c r="D3" s="199"/>
      <c r="E3" s="200"/>
      <c r="F3" s="204"/>
      <c r="G3" s="204"/>
      <c r="H3" s="204"/>
      <c r="I3" s="169"/>
      <c r="J3" s="304"/>
    </row>
    <row r="4" spans="1:10" s="284" customFormat="1">
      <c r="A4" s="266"/>
      <c r="B4" s="36"/>
      <c r="C4" s="278"/>
      <c r="D4" s="329"/>
      <c r="E4" s="330"/>
      <c r="F4" s="287"/>
      <c r="G4" s="287"/>
      <c r="H4" s="287"/>
      <c r="I4" s="306"/>
      <c r="J4" s="270"/>
    </row>
    <row r="5" spans="1:10" s="284" customFormat="1">
      <c r="A5" s="307"/>
      <c r="B5" s="157"/>
      <c r="C5" s="286" t="s">
        <v>77</v>
      </c>
      <c r="D5" s="454">
        <f>H5+G5+F5+E5</f>
        <v>26.2</v>
      </c>
      <c r="E5" s="456">
        <v>6.7</v>
      </c>
      <c r="F5" s="455">
        <v>6.8</v>
      </c>
      <c r="G5" s="455">
        <v>6.4</v>
      </c>
      <c r="H5" s="455">
        <v>6.3</v>
      </c>
      <c r="I5" s="157"/>
      <c r="J5" s="307"/>
    </row>
    <row r="6" spans="1:10" s="284" customFormat="1">
      <c r="A6" s="307"/>
      <c r="B6" s="157"/>
      <c r="C6" s="286"/>
      <c r="D6" s="454"/>
      <c r="E6" s="456"/>
      <c r="F6" s="455"/>
      <c r="G6" s="455"/>
      <c r="H6" s="455"/>
      <c r="I6" s="157"/>
      <c r="J6" s="307"/>
    </row>
    <row r="7" spans="1:10" s="284" customFormat="1">
      <c r="A7" s="307"/>
      <c r="B7" s="157"/>
      <c r="C7" s="282" t="s">
        <v>78</v>
      </c>
      <c r="D7" s="454">
        <v>3.7</v>
      </c>
      <c r="E7" s="456">
        <v>3.7</v>
      </c>
      <c r="F7" s="455">
        <v>3.8</v>
      </c>
      <c r="G7" s="455">
        <v>3.8</v>
      </c>
      <c r="H7" s="455">
        <v>3.6</v>
      </c>
      <c r="I7" s="157"/>
      <c r="J7" s="307"/>
    </row>
    <row r="8" spans="1:10" s="284" customFormat="1">
      <c r="A8" s="266"/>
      <c r="B8" s="36"/>
      <c r="C8" s="278"/>
      <c r="D8" s="539"/>
      <c r="E8" s="289"/>
      <c r="F8" s="318"/>
      <c r="G8" s="318"/>
      <c r="H8" s="318"/>
      <c r="I8" s="306"/>
      <c r="J8" s="270"/>
    </row>
    <row r="9" spans="1:10" ht="9" customHeight="1">
      <c r="A9" s="266"/>
      <c r="B9" s="267"/>
      <c r="C9" s="267"/>
      <c r="D9" s="312"/>
      <c r="E9" s="267"/>
      <c r="F9" s="312"/>
      <c r="G9" s="312"/>
      <c r="H9" s="312"/>
      <c r="I9" s="312"/>
      <c r="J9" s="270"/>
    </row>
    <row r="10" spans="1:10" s="284" customFormat="1" ht="14.25">
      <c r="A10" s="322"/>
      <c r="B10" s="325"/>
      <c r="C10" s="290"/>
      <c r="D10" s="322"/>
      <c r="E10" s="325"/>
      <c r="F10" s="322"/>
      <c r="G10" s="322"/>
      <c r="H10" s="322"/>
      <c r="I10" s="322"/>
      <c r="J10" s="322"/>
    </row>
    <row r="11" spans="1:10" s="284" customFormat="1"/>
  </sheetData>
  <phoneticPr fontId="13" type="noConversion"/>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view="pageBreakPreview" zoomScale="85" zoomScaleNormal="100" zoomScaleSheetLayoutView="85" workbookViewId="0"/>
  </sheetViews>
  <sheetFormatPr defaultRowHeight="12"/>
  <cols>
    <col min="1" max="1" width="1.28515625" style="196" customWidth="1"/>
    <col min="2" max="2" width="1.85546875" style="196" customWidth="1"/>
    <col min="3" max="3" width="55.5703125" style="196" customWidth="1"/>
    <col min="4" max="8" width="9" style="196" customWidth="1"/>
    <col min="9" max="9" width="1.7109375" style="196" customWidth="1"/>
    <col min="10" max="10" width="9" style="248" customWidth="1"/>
    <col min="11" max="11" width="1.7109375" style="196" customWidth="1"/>
    <col min="12" max="12" width="9" style="196" customWidth="1"/>
    <col min="13" max="13" width="1.7109375" style="196" customWidth="1"/>
    <col min="14" max="14" width="1.28515625" style="196" customWidth="1"/>
    <col min="15" max="16384" width="9.140625" style="196"/>
  </cols>
  <sheetData>
    <row r="1" spans="1:14" ht="9" customHeight="1">
      <c r="A1" s="194"/>
      <c r="B1" s="194"/>
      <c r="C1" s="194"/>
      <c r="D1" s="194"/>
      <c r="E1" s="194"/>
      <c r="F1" s="194"/>
      <c r="G1" s="194"/>
      <c r="H1" s="194"/>
      <c r="I1" s="194"/>
      <c r="J1" s="195"/>
      <c r="K1" s="194"/>
      <c r="L1" s="194"/>
      <c r="M1" s="194"/>
      <c r="N1" s="194"/>
    </row>
    <row r="2" spans="1:14">
      <c r="A2" s="197"/>
      <c r="B2" s="201"/>
      <c r="C2" s="1007" t="s">
        <v>0</v>
      </c>
      <c r="D2" s="274">
        <v>2011</v>
      </c>
      <c r="E2" s="200" t="s">
        <v>496</v>
      </c>
      <c r="F2" s="201" t="s">
        <v>442</v>
      </c>
      <c r="G2" s="201" t="s">
        <v>378</v>
      </c>
      <c r="H2" s="201" t="s">
        <v>365</v>
      </c>
      <c r="I2" s="201"/>
      <c r="J2" s="529" t="s">
        <v>322</v>
      </c>
      <c r="K2" s="201"/>
      <c r="L2" s="274">
        <v>2010</v>
      </c>
      <c r="M2" s="251"/>
      <c r="N2" s="197"/>
    </row>
    <row r="3" spans="1:14">
      <c r="A3" s="194"/>
      <c r="B3" s="204"/>
      <c r="C3" s="187" t="s">
        <v>18</v>
      </c>
      <c r="D3" s="199"/>
      <c r="E3" s="200"/>
      <c r="F3" s="184"/>
      <c r="G3" s="184"/>
      <c r="H3" s="184"/>
      <c r="I3" s="184"/>
      <c r="J3" s="530" t="s">
        <v>498</v>
      </c>
      <c r="K3" s="184"/>
      <c r="L3" s="199"/>
      <c r="M3" s="252"/>
      <c r="N3" s="194"/>
    </row>
    <row r="4" spans="1:14" ht="15.75">
      <c r="A4" s="194"/>
      <c r="B4" s="204"/>
      <c r="C4" s="253"/>
      <c r="D4" s="776"/>
      <c r="E4" s="780"/>
      <c r="F4" s="778"/>
      <c r="G4" s="778"/>
      <c r="H4" s="778"/>
      <c r="I4" s="778"/>
      <c r="J4" s="779"/>
      <c r="K4" s="775"/>
      <c r="L4" s="781"/>
      <c r="M4" s="204"/>
      <c r="N4" s="194"/>
    </row>
    <row r="5" spans="1:14" s="213" customFormat="1">
      <c r="A5" s="197"/>
      <c r="B5" s="718"/>
      <c r="C5" s="513" t="s">
        <v>12</v>
      </c>
      <c r="D5" s="791">
        <f>H5+G5+F5+E5</f>
        <v>1771</v>
      </c>
      <c r="E5" s="792">
        <f>'P&amp;L, Cash flow &amp; Balance sheet'!E23</f>
        <v>209</v>
      </c>
      <c r="F5" s="793">
        <f>'P&amp;L, Cash flow &amp; Balance sheet'!F23</f>
        <v>452</v>
      </c>
      <c r="G5" s="793">
        <f>'P&amp;L, Cash flow &amp; Balance sheet'!G23</f>
        <v>552</v>
      </c>
      <c r="H5" s="793">
        <f>'P&amp;L, Cash flow &amp; Balance sheet'!H23</f>
        <v>558</v>
      </c>
      <c r="I5" s="794"/>
      <c r="J5" s="832">
        <f>D5/L5-1</f>
        <v>-0.23100303951367784</v>
      </c>
      <c r="K5" s="794"/>
      <c r="L5" s="791">
        <f>'P&amp;L, Cash flow &amp; Balance sheet'!L23</f>
        <v>2303</v>
      </c>
      <c r="M5" s="188"/>
      <c r="N5" s="197"/>
    </row>
    <row r="6" spans="1:14">
      <c r="A6" s="194"/>
      <c r="B6" s="211"/>
      <c r="C6" s="204" t="s">
        <v>262</v>
      </c>
      <c r="D6" s="795">
        <f>H6+G6+F6+E6</f>
        <v>754</v>
      </c>
      <c r="E6" s="796">
        <v>220</v>
      </c>
      <c r="F6" s="797">
        <v>199</v>
      </c>
      <c r="G6" s="797">
        <v>180</v>
      </c>
      <c r="H6" s="797">
        <v>155</v>
      </c>
      <c r="I6" s="589"/>
      <c r="J6" s="833">
        <f>D6/L6-1</f>
        <v>-0.17685589519650657</v>
      </c>
      <c r="K6" s="589"/>
      <c r="L6" s="795">
        <v>916</v>
      </c>
      <c r="M6" s="717"/>
      <c r="N6" s="194"/>
    </row>
    <row r="7" spans="1:14">
      <c r="A7" s="194"/>
      <c r="B7" s="211"/>
      <c r="C7" s="204" t="s">
        <v>263</v>
      </c>
      <c r="D7" s="795">
        <f>H7+G7+F7+E7</f>
        <v>24</v>
      </c>
      <c r="E7" s="796">
        <v>7</v>
      </c>
      <c r="F7" s="797">
        <v>6</v>
      </c>
      <c r="G7" s="797">
        <v>12</v>
      </c>
      <c r="H7" s="797">
        <v>-1</v>
      </c>
      <c r="I7" s="589"/>
      <c r="J7" s="833">
        <f>D7/L7-1</f>
        <v>-0.22580645161290325</v>
      </c>
      <c r="K7" s="589"/>
      <c r="L7" s="795">
        <v>31</v>
      </c>
      <c r="M7" s="717"/>
      <c r="N7" s="194"/>
    </row>
    <row r="8" spans="1:14">
      <c r="A8" s="194"/>
      <c r="B8" s="211"/>
      <c r="C8" s="204"/>
      <c r="D8" s="798"/>
      <c r="E8" s="796"/>
      <c r="F8" s="797"/>
      <c r="G8" s="797"/>
      <c r="H8" s="797"/>
      <c r="I8" s="799"/>
      <c r="J8" s="535"/>
      <c r="K8" s="799"/>
      <c r="L8" s="795"/>
      <c r="M8" s="717"/>
      <c r="N8" s="194"/>
    </row>
    <row r="9" spans="1:14">
      <c r="A9" s="194"/>
      <c r="B9" s="211"/>
      <c r="C9" s="204" t="s">
        <v>264</v>
      </c>
      <c r="D9" s="798"/>
      <c r="E9" s="796"/>
      <c r="F9" s="797"/>
      <c r="G9" s="797"/>
      <c r="H9" s="797"/>
      <c r="I9" s="799"/>
      <c r="J9" s="535"/>
      <c r="K9" s="799"/>
      <c r="L9" s="795"/>
      <c r="M9" s="717"/>
      <c r="N9" s="194"/>
    </row>
    <row r="10" spans="1:14">
      <c r="A10" s="194"/>
      <c r="B10" s="211"/>
      <c r="C10" s="204" t="s">
        <v>323</v>
      </c>
      <c r="D10" s="795">
        <f>H10+G10+F10+E10</f>
        <v>2589</v>
      </c>
      <c r="E10" s="796">
        <v>880</v>
      </c>
      <c r="F10" s="797">
        <v>588</v>
      </c>
      <c r="G10" s="797">
        <v>564</v>
      </c>
      <c r="H10" s="797">
        <f>'[1]P&amp;L'!H14+'[1]P&amp;L'!H15</f>
        <v>557</v>
      </c>
      <c r="I10" s="589"/>
      <c r="J10" s="833">
        <f>D10/L10-1</f>
        <v>0.16307277628032346</v>
      </c>
      <c r="K10" s="589"/>
      <c r="L10" s="795">
        <v>2226</v>
      </c>
      <c r="M10" s="717"/>
      <c r="N10" s="194"/>
    </row>
    <row r="11" spans="1:14">
      <c r="A11" s="194"/>
      <c r="B11" s="211"/>
      <c r="C11" s="204" t="s">
        <v>265</v>
      </c>
      <c r="D11" s="795">
        <f>H11+G11+F11+E11</f>
        <v>-15</v>
      </c>
      <c r="E11" s="796">
        <v>-6</v>
      </c>
      <c r="F11" s="797">
        <v>5</v>
      </c>
      <c r="G11" s="797">
        <v>-19</v>
      </c>
      <c r="H11" s="797">
        <v>5</v>
      </c>
      <c r="I11" s="589"/>
      <c r="J11" s="833">
        <f>D11/L11-1</f>
        <v>-0.11764705882352944</v>
      </c>
      <c r="K11" s="589"/>
      <c r="L11" s="795">
        <v>-17</v>
      </c>
      <c r="M11" s="717"/>
      <c r="N11" s="194"/>
    </row>
    <row r="12" spans="1:14">
      <c r="A12" s="194"/>
      <c r="B12" s="211"/>
      <c r="C12" s="204" t="s">
        <v>3</v>
      </c>
      <c r="D12" s="795">
        <f>H12+G12+F12+E12</f>
        <v>-137</v>
      </c>
      <c r="E12" s="796">
        <v>-80</v>
      </c>
      <c r="F12" s="797">
        <v>-5</v>
      </c>
      <c r="G12" s="797">
        <v>-13</v>
      </c>
      <c r="H12" s="797">
        <v>-39</v>
      </c>
      <c r="I12" s="589"/>
      <c r="J12" s="457" t="s">
        <v>534</v>
      </c>
      <c r="K12" s="589"/>
      <c r="L12" s="795">
        <v>-66</v>
      </c>
      <c r="M12" s="717"/>
      <c r="N12" s="194"/>
    </row>
    <row r="13" spans="1:14">
      <c r="A13" s="194"/>
      <c r="B13" s="211"/>
      <c r="C13" s="204" t="s">
        <v>266</v>
      </c>
      <c r="D13" s="795">
        <f>H13+G13+F13+E13</f>
        <v>-209</v>
      </c>
      <c r="E13" s="796">
        <v>-30</v>
      </c>
      <c r="F13" s="797">
        <v>29</v>
      </c>
      <c r="G13" s="797">
        <v>-88</v>
      </c>
      <c r="H13" s="797">
        <v>-120</v>
      </c>
      <c r="I13" s="589"/>
      <c r="J13" s="833">
        <f>D13/L13-1</f>
        <v>-0.37797619047619047</v>
      </c>
      <c r="K13" s="589"/>
      <c r="L13" s="795">
        <v>-336</v>
      </c>
      <c r="M13" s="717"/>
      <c r="N13" s="194"/>
    </row>
    <row r="14" spans="1:14">
      <c r="A14" s="194"/>
      <c r="B14" s="211"/>
      <c r="C14" s="204"/>
      <c r="D14" s="800"/>
      <c r="E14" s="792"/>
      <c r="F14" s="793"/>
      <c r="G14" s="793"/>
      <c r="H14" s="793"/>
      <c r="I14" s="794"/>
      <c r="J14" s="536"/>
      <c r="K14" s="794"/>
      <c r="L14" s="795"/>
      <c r="M14" s="188"/>
      <c r="N14" s="194"/>
    </row>
    <row r="15" spans="1:14">
      <c r="A15" s="194"/>
      <c r="B15" s="211"/>
      <c r="C15" s="216" t="s">
        <v>267</v>
      </c>
      <c r="D15" s="795">
        <f t="shared" ref="D15:D21" si="0">H15+G15+F15+E15</f>
        <v>14</v>
      </c>
      <c r="E15" s="796">
        <v>5</v>
      </c>
      <c r="F15" s="797">
        <v>7</v>
      </c>
      <c r="G15" s="797">
        <v>-8</v>
      </c>
      <c r="H15" s="797">
        <v>10</v>
      </c>
      <c r="I15" s="589"/>
      <c r="J15" s="457" t="s">
        <v>375</v>
      </c>
      <c r="K15" s="589"/>
      <c r="L15" s="795">
        <v>-52</v>
      </c>
      <c r="M15" s="717"/>
      <c r="N15" s="194"/>
    </row>
    <row r="16" spans="1:14">
      <c r="A16" s="194"/>
      <c r="B16" s="211"/>
      <c r="C16" s="216" t="s">
        <v>84</v>
      </c>
      <c r="D16" s="795">
        <f t="shared" si="0"/>
        <v>24</v>
      </c>
      <c r="E16" s="796">
        <v>-14</v>
      </c>
      <c r="F16" s="797">
        <v>57</v>
      </c>
      <c r="G16" s="797">
        <v>-84</v>
      </c>
      <c r="H16" s="797">
        <v>65</v>
      </c>
      <c r="I16" s="589"/>
      <c r="J16" s="833">
        <f>D16/L16-1</f>
        <v>-0.11111111111111116</v>
      </c>
      <c r="K16" s="589"/>
      <c r="L16" s="795">
        <v>27</v>
      </c>
      <c r="M16" s="717"/>
      <c r="N16" s="194"/>
    </row>
    <row r="17" spans="1:14">
      <c r="A17" s="194"/>
      <c r="B17" s="211"/>
      <c r="C17" s="216" t="s">
        <v>268</v>
      </c>
      <c r="D17" s="795">
        <f t="shared" si="0"/>
        <v>64</v>
      </c>
      <c r="E17" s="796">
        <v>130</v>
      </c>
      <c r="F17" s="797">
        <v>52</v>
      </c>
      <c r="G17" s="797">
        <v>73</v>
      </c>
      <c r="H17" s="797">
        <v>-191</v>
      </c>
      <c r="I17" s="589"/>
      <c r="J17" s="457" t="s">
        <v>571</v>
      </c>
      <c r="K17" s="589"/>
      <c r="L17" s="795">
        <v>19</v>
      </c>
      <c r="M17" s="717"/>
      <c r="N17" s="194"/>
    </row>
    <row r="18" spans="1:14">
      <c r="A18" s="194"/>
      <c r="B18" s="211"/>
      <c r="C18" s="216" t="s">
        <v>85</v>
      </c>
      <c r="D18" s="795">
        <f t="shared" si="0"/>
        <v>12</v>
      </c>
      <c r="E18" s="796">
        <v>-27</v>
      </c>
      <c r="F18" s="797">
        <v>5</v>
      </c>
      <c r="G18" s="797">
        <v>13</v>
      </c>
      <c r="H18" s="797">
        <v>21</v>
      </c>
      <c r="I18" s="589"/>
      <c r="J18" s="457" t="s">
        <v>375</v>
      </c>
      <c r="K18" s="589"/>
      <c r="L18" s="795">
        <v>-41</v>
      </c>
      <c r="M18" s="717"/>
      <c r="N18" s="194"/>
    </row>
    <row r="19" spans="1:14">
      <c r="A19" s="194"/>
      <c r="B19" s="211"/>
      <c r="C19" s="216" t="s">
        <v>269</v>
      </c>
      <c r="D19" s="795">
        <f t="shared" si="0"/>
        <v>150</v>
      </c>
      <c r="E19" s="796">
        <v>206</v>
      </c>
      <c r="F19" s="797">
        <v>-14</v>
      </c>
      <c r="G19" s="797">
        <v>100</v>
      </c>
      <c r="H19" s="797">
        <v>-142</v>
      </c>
      <c r="I19" s="589"/>
      <c r="J19" s="833">
        <f>D19/L19-1</f>
        <v>-0.3902439024390244</v>
      </c>
      <c r="K19" s="589"/>
      <c r="L19" s="795">
        <v>246</v>
      </c>
      <c r="M19" s="717"/>
      <c r="N19" s="194"/>
    </row>
    <row r="20" spans="1:14">
      <c r="A20" s="194"/>
      <c r="B20" s="211"/>
      <c r="C20" s="216" t="s">
        <v>270</v>
      </c>
      <c r="D20" s="795">
        <f t="shared" si="0"/>
        <v>-151</v>
      </c>
      <c r="E20" s="796">
        <v>10</v>
      </c>
      <c r="F20" s="797">
        <v>-54</v>
      </c>
      <c r="G20" s="797">
        <v>-78</v>
      </c>
      <c r="H20" s="797">
        <v>-29</v>
      </c>
      <c r="I20" s="589"/>
      <c r="J20" s="833">
        <f>D20/L20-1</f>
        <v>0.71590909090909083</v>
      </c>
      <c r="K20" s="589"/>
      <c r="L20" s="795">
        <v>-88</v>
      </c>
      <c r="M20" s="717"/>
      <c r="N20" s="194"/>
    </row>
    <row r="21" spans="1:14">
      <c r="A21" s="194"/>
      <c r="B21" s="211"/>
      <c r="C21" s="216" t="s">
        <v>271</v>
      </c>
      <c r="D21" s="795">
        <f t="shared" si="0"/>
        <v>-20</v>
      </c>
      <c r="E21" s="796">
        <v>29</v>
      </c>
      <c r="F21" s="797">
        <v>-33</v>
      </c>
      <c r="G21" s="797">
        <v>-3</v>
      </c>
      <c r="H21" s="797">
        <v>-13</v>
      </c>
      <c r="I21" s="589"/>
      <c r="J21" s="833">
        <f>D21/L21-1</f>
        <v>-0.44444444444444442</v>
      </c>
      <c r="K21" s="589"/>
      <c r="L21" s="795">
        <v>-36</v>
      </c>
      <c r="M21" s="717"/>
      <c r="N21" s="194"/>
    </row>
    <row r="22" spans="1:14" s="213" customFormat="1">
      <c r="A22" s="197"/>
      <c r="B22" s="218"/>
      <c r="C22" s="184" t="s">
        <v>86</v>
      </c>
      <c r="D22" s="791">
        <f>D15+D16+D17+D18+D19+D20+D21</f>
        <v>93</v>
      </c>
      <c r="E22" s="792">
        <f>E15+E16+E17+E18+E19+E20+E21</f>
        <v>339</v>
      </c>
      <c r="F22" s="793">
        <f>F15+F16+F17+F18+F19+F20+F21</f>
        <v>20</v>
      </c>
      <c r="G22" s="793">
        <f>G15+G16+G17+G18+G19+G20+G21</f>
        <v>13</v>
      </c>
      <c r="H22" s="793">
        <f>H15+H16+H17+H18+H19+H20+H21</f>
        <v>-279</v>
      </c>
      <c r="I22" s="590"/>
      <c r="J22" s="832">
        <f>D22/L22-1</f>
        <v>0.24</v>
      </c>
      <c r="K22" s="590"/>
      <c r="L22" s="791">
        <f>L15+L16+L17+L18+L19+L20+L21</f>
        <v>75</v>
      </c>
      <c r="M22" s="188"/>
      <c r="N22" s="197"/>
    </row>
    <row r="23" spans="1:14">
      <c r="A23" s="194"/>
      <c r="B23" s="211"/>
      <c r="C23" s="216"/>
      <c r="D23" s="798"/>
      <c r="E23" s="796"/>
      <c r="F23" s="797"/>
      <c r="G23" s="797"/>
      <c r="H23" s="797"/>
      <c r="I23" s="589"/>
      <c r="J23" s="535"/>
      <c r="K23" s="589"/>
      <c r="L23" s="795"/>
      <c r="M23" s="188"/>
      <c r="N23" s="194"/>
    </row>
    <row r="24" spans="1:14">
      <c r="A24" s="194"/>
      <c r="B24" s="211"/>
      <c r="C24" s="216" t="s">
        <v>272</v>
      </c>
      <c r="D24" s="795">
        <f>H24+G24+F24+E24</f>
        <v>1</v>
      </c>
      <c r="E24" s="796">
        <v>0</v>
      </c>
      <c r="F24" s="797">
        <v>0</v>
      </c>
      <c r="G24" s="797">
        <v>1</v>
      </c>
      <c r="H24" s="797">
        <v>0</v>
      </c>
      <c r="I24" s="589"/>
      <c r="J24" s="535">
        <f>D24/L24-1</f>
        <v>0</v>
      </c>
      <c r="K24" s="589"/>
      <c r="L24" s="795">
        <v>1</v>
      </c>
      <c r="M24" s="717"/>
      <c r="N24" s="194"/>
    </row>
    <row r="25" spans="1:14">
      <c r="A25" s="194"/>
      <c r="B25" s="211"/>
      <c r="C25" s="216" t="s">
        <v>273</v>
      </c>
      <c r="D25" s="795">
        <f>H25+G25+F25+E25</f>
        <v>-231</v>
      </c>
      <c r="E25" s="796">
        <v>-82</v>
      </c>
      <c r="F25" s="797">
        <v>-127</v>
      </c>
      <c r="G25" s="797">
        <v>93</v>
      </c>
      <c r="H25" s="797">
        <v>-115</v>
      </c>
      <c r="I25" s="589"/>
      <c r="J25" s="833">
        <f>D25/L25-1</f>
        <v>-0.60780984719864173</v>
      </c>
      <c r="K25" s="589"/>
      <c r="L25" s="795">
        <v>-589</v>
      </c>
      <c r="M25" s="717"/>
      <c r="N25" s="194"/>
    </row>
    <row r="26" spans="1:14">
      <c r="A26" s="194"/>
      <c r="B26" s="211"/>
      <c r="C26" s="216" t="s">
        <v>274</v>
      </c>
      <c r="D26" s="795">
        <f>H26+G26+F26+E26</f>
        <v>-637</v>
      </c>
      <c r="E26" s="796">
        <v>-67</v>
      </c>
      <c r="F26" s="797">
        <v>-219</v>
      </c>
      <c r="G26" s="797">
        <v>-95</v>
      </c>
      <c r="H26" s="797">
        <v>-256</v>
      </c>
      <c r="I26" s="589"/>
      <c r="J26" s="833">
        <f>D26/L26-1</f>
        <v>-0.13451086956521741</v>
      </c>
      <c r="K26" s="589"/>
      <c r="L26" s="795">
        <v>-736</v>
      </c>
      <c r="M26" s="717"/>
      <c r="N26" s="194"/>
    </row>
    <row r="27" spans="1:14" s="213" customFormat="1">
      <c r="A27" s="197"/>
      <c r="B27" s="218"/>
      <c r="C27" s="184" t="s">
        <v>275</v>
      </c>
      <c r="D27" s="791">
        <f>D5+D6+D7+D10+D11+D12+D13+D22+D24+D25+D26</f>
        <v>4003</v>
      </c>
      <c r="E27" s="792">
        <f>E5+E6+E7+E10+E11+E12+E13+E22+E24+E25+E26</f>
        <v>1390</v>
      </c>
      <c r="F27" s="793">
        <f>F5+F6+F7+F10+F11+F12+F13+F22+F24+F25+F26</f>
        <v>948</v>
      </c>
      <c r="G27" s="793">
        <f>G5+G6+G7+G10+G11+G12+G13+G22+G24+G25+G26</f>
        <v>1200</v>
      </c>
      <c r="H27" s="793">
        <f>H5+H6+H7+H10+H11+H12+H13+H22+H24+H25+H26</f>
        <v>465</v>
      </c>
      <c r="I27" s="590"/>
      <c r="J27" s="536">
        <f>D27/L27-1</f>
        <v>5.120798319327724E-2</v>
      </c>
      <c r="K27" s="590"/>
      <c r="L27" s="791">
        <f>L5+L6+L7+L10+L11+L12+L13+L22+L24+L25+L26</f>
        <v>3808</v>
      </c>
      <c r="M27" s="188"/>
      <c r="N27" s="197"/>
    </row>
    <row r="28" spans="1:14">
      <c r="A28" s="194"/>
      <c r="B28" s="211"/>
      <c r="C28" s="216"/>
      <c r="D28" s="798"/>
      <c r="E28" s="796"/>
      <c r="F28" s="797"/>
      <c r="G28" s="797"/>
      <c r="H28" s="797"/>
      <c r="I28" s="589"/>
      <c r="J28" s="535"/>
      <c r="K28" s="589"/>
      <c r="L28" s="795"/>
      <c r="M28" s="188"/>
      <c r="N28" s="194"/>
    </row>
    <row r="29" spans="1:14">
      <c r="A29" s="194"/>
      <c r="B29" s="211"/>
      <c r="C29" s="216" t="s">
        <v>276</v>
      </c>
      <c r="D29" s="795">
        <f t="shared" ref="D29:D36" si="1">H29+G29+F29+E29</f>
        <v>-23</v>
      </c>
      <c r="E29" s="796">
        <v>3</v>
      </c>
      <c r="F29" s="797">
        <v>0</v>
      </c>
      <c r="G29" s="797">
        <v>-5</v>
      </c>
      <c r="H29" s="797">
        <v>-21</v>
      </c>
      <c r="I29" s="589"/>
      <c r="J29" s="833">
        <f>D29/L29-1</f>
        <v>-0.78301886792452824</v>
      </c>
      <c r="K29" s="589"/>
      <c r="L29" s="795">
        <v>-106</v>
      </c>
      <c r="M29" s="717"/>
      <c r="N29" s="194"/>
    </row>
    <row r="30" spans="1:14">
      <c r="A30" s="194"/>
      <c r="B30" s="211"/>
      <c r="C30" s="216" t="s">
        <v>277</v>
      </c>
      <c r="D30" s="795">
        <f t="shared" si="1"/>
        <v>-2</v>
      </c>
      <c r="E30" s="796">
        <v>-7</v>
      </c>
      <c r="F30" s="797">
        <v>0</v>
      </c>
      <c r="G30" s="797">
        <v>-2</v>
      </c>
      <c r="H30" s="797">
        <v>7</v>
      </c>
      <c r="I30" s="589"/>
      <c r="J30" s="457" t="s">
        <v>375</v>
      </c>
      <c r="K30" s="589"/>
      <c r="L30" s="795">
        <v>63</v>
      </c>
      <c r="M30" s="717"/>
      <c r="N30" s="194"/>
    </row>
    <row r="31" spans="1:14">
      <c r="A31" s="194"/>
      <c r="B31" s="211"/>
      <c r="C31" s="216" t="s">
        <v>278</v>
      </c>
      <c r="D31" s="795">
        <f t="shared" si="1"/>
        <v>-27</v>
      </c>
      <c r="E31" s="796">
        <v>-1</v>
      </c>
      <c r="F31" s="797">
        <v>-10</v>
      </c>
      <c r="G31" s="797">
        <v>-16</v>
      </c>
      <c r="H31" s="797">
        <v>0</v>
      </c>
      <c r="I31" s="589"/>
      <c r="J31" s="833">
        <f>D31/L31-1</f>
        <v>-0.91988130563798221</v>
      </c>
      <c r="K31" s="589"/>
      <c r="L31" s="795">
        <v>-337</v>
      </c>
      <c r="M31" s="717"/>
      <c r="N31" s="194"/>
    </row>
    <row r="32" spans="1:14">
      <c r="A32" s="194"/>
      <c r="B32" s="211"/>
      <c r="C32" s="216" t="s">
        <v>279</v>
      </c>
      <c r="D32" s="795">
        <f t="shared" si="1"/>
        <v>9</v>
      </c>
      <c r="E32" s="796">
        <v>0</v>
      </c>
      <c r="F32" s="797">
        <v>1</v>
      </c>
      <c r="G32" s="797">
        <v>0</v>
      </c>
      <c r="H32" s="797">
        <v>8</v>
      </c>
      <c r="I32" s="589"/>
      <c r="J32" s="457" t="s">
        <v>375</v>
      </c>
      <c r="K32" s="589"/>
      <c r="L32" s="798">
        <v>0</v>
      </c>
      <c r="M32" s="717"/>
      <c r="N32" s="194"/>
    </row>
    <row r="33" spans="1:14">
      <c r="A33" s="194"/>
      <c r="B33" s="211"/>
      <c r="C33" s="216" t="s">
        <v>280</v>
      </c>
      <c r="D33" s="795">
        <f t="shared" si="1"/>
        <v>-2047</v>
      </c>
      <c r="E33" s="796">
        <v>-652</v>
      </c>
      <c r="F33" s="797">
        <v>-498</v>
      </c>
      <c r="G33" s="797">
        <v>-515</v>
      </c>
      <c r="H33" s="797">
        <v>-382</v>
      </c>
      <c r="I33" s="589"/>
      <c r="J33" s="833">
        <f>D33/L33-1</f>
        <v>0.13156440022111671</v>
      </c>
      <c r="K33" s="589"/>
      <c r="L33" s="795">
        <v>-1809</v>
      </c>
      <c r="M33" s="717"/>
      <c r="N33" s="194"/>
    </row>
    <row r="34" spans="1:14">
      <c r="A34" s="194"/>
      <c r="B34" s="211"/>
      <c r="C34" s="216" t="s">
        <v>281</v>
      </c>
      <c r="D34" s="795">
        <f t="shared" si="1"/>
        <v>21</v>
      </c>
      <c r="E34" s="796">
        <v>19</v>
      </c>
      <c r="F34" s="797">
        <v>1</v>
      </c>
      <c r="G34" s="797">
        <v>0</v>
      </c>
      <c r="H34" s="797">
        <v>1</v>
      </c>
      <c r="I34" s="589"/>
      <c r="J34" s="535">
        <f>D34/L34-1</f>
        <v>5.0000000000000044E-2</v>
      </c>
      <c r="K34" s="589"/>
      <c r="L34" s="795">
        <v>20</v>
      </c>
      <c r="M34" s="717"/>
      <c r="N34" s="194"/>
    </row>
    <row r="35" spans="1:14">
      <c r="A35" s="194"/>
      <c r="B35" s="211"/>
      <c r="C35" s="216" t="s">
        <v>87</v>
      </c>
      <c r="D35" s="795">
        <f t="shared" si="1"/>
        <v>156</v>
      </c>
      <c r="E35" s="796">
        <v>81</v>
      </c>
      <c r="F35" s="797">
        <v>13</v>
      </c>
      <c r="G35" s="797">
        <v>15</v>
      </c>
      <c r="H35" s="797">
        <v>47</v>
      </c>
      <c r="I35" s="589"/>
      <c r="J35" s="833">
        <f>D35/L35-1</f>
        <v>0.85714285714285721</v>
      </c>
      <c r="K35" s="589"/>
      <c r="L35" s="795">
        <v>84</v>
      </c>
      <c r="M35" s="717"/>
      <c r="N35" s="194"/>
    </row>
    <row r="36" spans="1:14">
      <c r="A36" s="194"/>
      <c r="B36" s="211"/>
      <c r="C36" s="216" t="s">
        <v>282</v>
      </c>
      <c r="D36" s="795">
        <f t="shared" si="1"/>
        <v>-73</v>
      </c>
      <c r="E36" s="796">
        <v>17</v>
      </c>
      <c r="F36" s="797">
        <v>-35</v>
      </c>
      <c r="G36" s="797">
        <v>-25</v>
      </c>
      <c r="H36" s="797">
        <v>-30</v>
      </c>
      <c r="I36" s="589"/>
      <c r="J36" s="833">
        <f>D36/L36-1</f>
        <v>0.140625</v>
      </c>
      <c r="K36" s="589"/>
      <c r="L36" s="795">
        <v>-64</v>
      </c>
      <c r="M36" s="717"/>
      <c r="N36" s="194"/>
    </row>
    <row r="37" spans="1:14" s="213" customFormat="1">
      <c r="A37" s="197"/>
      <c r="B37" s="218"/>
      <c r="C37" s="184" t="s">
        <v>20</v>
      </c>
      <c r="D37" s="791">
        <f>D29+D30+D31+D32+D33+D34+D35+D36</f>
        <v>-1986</v>
      </c>
      <c r="E37" s="792">
        <f>E29+E30+E31+E32+E33+E34+E35+E36</f>
        <v>-540</v>
      </c>
      <c r="F37" s="793">
        <f>F29+F30+F31+F32+F33+F34+F35+F36</f>
        <v>-528</v>
      </c>
      <c r="G37" s="793">
        <f>G29+G30+G31+G32+G33+G34+G35+G36</f>
        <v>-548</v>
      </c>
      <c r="H37" s="793">
        <f>H29+H30+H31+H32+H33+H34+H35+H36</f>
        <v>-370</v>
      </c>
      <c r="I37" s="590"/>
      <c r="J37" s="536">
        <f>D37/L37-1</f>
        <v>-7.5849232201023686E-2</v>
      </c>
      <c r="K37" s="590"/>
      <c r="L37" s="791">
        <f>L29+L30+L31+L32+L33+L34+L35+L36</f>
        <v>-2149</v>
      </c>
      <c r="M37" s="188"/>
      <c r="N37" s="197"/>
    </row>
    <row r="38" spans="1:14">
      <c r="A38" s="194"/>
      <c r="B38" s="211"/>
      <c r="C38" s="216"/>
      <c r="D38" s="798"/>
      <c r="E38" s="796"/>
      <c r="F38" s="797"/>
      <c r="G38" s="797"/>
      <c r="H38" s="797"/>
      <c r="I38" s="589"/>
      <c r="J38" s="535"/>
      <c r="K38" s="589"/>
      <c r="L38" s="795"/>
      <c r="M38" s="188"/>
      <c r="N38" s="194"/>
    </row>
    <row r="39" spans="1:14">
      <c r="A39" s="194"/>
      <c r="B39" s="211"/>
      <c r="C39" s="216" t="s">
        <v>89</v>
      </c>
      <c r="D39" s="795">
        <f t="shared" ref="D39:D45" si="2">H39+G39+F39+E39</f>
        <v>-1000</v>
      </c>
      <c r="E39" s="796">
        <v>0</v>
      </c>
      <c r="F39" s="797">
        <v>-333</v>
      </c>
      <c r="G39" s="797">
        <v>-489</v>
      </c>
      <c r="H39" s="797">
        <v>-178</v>
      </c>
      <c r="I39" s="589"/>
      <c r="J39" s="535">
        <f>D39/L39-1</f>
        <v>0</v>
      </c>
      <c r="K39" s="589"/>
      <c r="L39" s="795">
        <v>-1000</v>
      </c>
      <c r="M39" s="717"/>
      <c r="N39" s="194"/>
    </row>
    <row r="40" spans="1:14">
      <c r="A40" s="194"/>
      <c r="B40" s="211"/>
      <c r="C40" s="216" t="s">
        <v>283</v>
      </c>
      <c r="D40" s="801">
        <f t="shared" si="2"/>
        <v>0</v>
      </c>
      <c r="E40" s="796">
        <v>0</v>
      </c>
      <c r="F40" s="797">
        <v>0</v>
      </c>
      <c r="G40" s="797">
        <v>0</v>
      </c>
      <c r="H40" s="797">
        <v>0</v>
      </c>
      <c r="I40" s="589"/>
      <c r="J40" s="457" t="s">
        <v>375</v>
      </c>
      <c r="K40" s="589"/>
      <c r="L40" s="798">
        <v>0</v>
      </c>
      <c r="M40" s="717"/>
      <c r="N40" s="194"/>
    </row>
    <row r="41" spans="1:14">
      <c r="A41" s="194"/>
      <c r="B41" s="211"/>
      <c r="C41" s="216" t="s">
        <v>88</v>
      </c>
      <c r="D41" s="795">
        <f t="shared" si="2"/>
        <v>-1200</v>
      </c>
      <c r="E41" s="796">
        <v>0</v>
      </c>
      <c r="F41" s="797">
        <v>-405</v>
      </c>
      <c r="G41" s="797">
        <v>-795</v>
      </c>
      <c r="H41" s="797">
        <v>0</v>
      </c>
      <c r="I41" s="589"/>
      <c r="J41" s="535">
        <f>D41/L41-1</f>
        <v>4.1666666666666741E-2</v>
      </c>
      <c r="K41" s="589"/>
      <c r="L41" s="795">
        <v>-1152</v>
      </c>
      <c r="M41" s="717"/>
      <c r="N41" s="194"/>
    </row>
    <row r="42" spans="1:14">
      <c r="A42" s="194"/>
      <c r="B42" s="211"/>
      <c r="C42" s="216" t="s">
        <v>284</v>
      </c>
      <c r="D42" s="795">
        <f t="shared" si="2"/>
        <v>5</v>
      </c>
      <c r="E42" s="796">
        <v>0</v>
      </c>
      <c r="F42" s="797">
        <v>0</v>
      </c>
      <c r="G42" s="797">
        <v>2</v>
      </c>
      <c r="H42" s="797">
        <v>3</v>
      </c>
      <c r="I42" s="589"/>
      <c r="J42" s="833">
        <f>D42/L42-1</f>
        <v>-0.61538461538461542</v>
      </c>
      <c r="K42" s="589"/>
      <c r="L42" s="795">
        <v>13</v>
      </c>
      <c r="M42" s="717"/>
      <c r="N42" s="194"/>
    </row>
    <row r="43" spans="1:14">
      <c r="A43" s="194"/>
      <c r="B43" s="211"/>
      <c r="C43" s="216" t="s">
        <v>285</v>
      </c>
      <c r="D43" s="801">
        <f t="shared" si="2"/>
        <v>2159</v>
      </c>
      <c r="E43" s="796">
        <v>463</v>
      </c>
      <c r="F43" s="797">
        <v>1696</v>
      </c>
      <c r="G43" s="797">
        <v>-1</v>
      </c>
      <c r="H43" s="797">
        <v>1</v>
      </c>
      <c r="I43" s="589"/>
      <c r="J43" s="457" t="s">
        <v>534</v>
      </c>
      <c r="K43" s="589"/>
      <c r="L43" s="795">
        <v>991</v>
      </c>
      <c r="M43" s="717"/>
      <c r="N43" s="194"/>
    </row>
    <row r="44" spans="1:14">
      <c r="A44" s="194"/>
      <c r="B44" s="211"/>
      <c r="C44" s="216" t="s">
        <v>286</v>
      </c>
      <c r="D44" s="795">
        <f t="shared" si="2"/>
        <v>-1702</v>
      </c>
      <c r="E44" s="796">
        <v>-675</v>
      </c>
      <c r="F44" s="797">
        <v>-997</v>
      </c>
      <c r="G44" s="797">
        <v>-10</v>
      </c>
      <c r="H44" s="797">
        <v>-20</v>
      </c>
      <c r="I44" s="589"/>
      <c r="J44" s="833">
        <f>D44/L44-1</f>
        <v>-0.31481481481481477</v>
      </c>
      <c r="K44" s="589"/>
      <c r="L44" s="795">
        <v>-2484</v>
      </c>
      <c r="M44" s="717"/>
      <c r="N44" s="194"/>
    </row>
    <row r="45" spans="1:14">
      <c r="A45" s="194"/>
      <c r="B45" s="211"/>
      <c r="C45" s="216" t="s">
        <v>287</v>
      </c>
      <c r="D45" s="795">
        <f t="shared" si="2"/>
        <v>-10</v>
      </c>
      <c r="E45" s="796">
        <v>-3</v>
      </c>
      <c r="F45" s="797">
        <v>-8</v>
      </c>
      <c r="G45" s="797">
        <v>1</v>
      </c>
      <c r="H45" s="797">
        <v>0</v>
      </c>
      <c r="I45" s="589"/>
      <c r="J45" s="457" t="s">
        <v>571</v>
      </c>
      <c r="K45" s="589"/>
      <c r="L45" s="795">
        <v>-2</v>
      </c>
      <c r="M45" s="717"/>
      <c r="N45" s="194"/>
    </row>
    <row r="46" spans="1:14" s="213" customFormat="1">
      <c r="A46" s="197"/>
      <c r="B46" s="218"/>
      <c r="C46" s="184" t="s">
        <v>288</v>
      </c>
      <c r="D46" s="791">
        <f>D39+D40+D41+D42+D43+D44+D45</f>
        <v>-1748</v>
      </c>
      <c r="E46" s="792">
        <f>E39+E40+E41+E42+E43+E44+E45</f>
        <v>-215</v>
      </c>
      <c r="F46" s="793">
        <f>F39+F40+F41+F42+F43+F44+F45</f>
        <v>-47</v>
      </c>
      <c r="G46" s="793">
        <f>G39+G40+G41+G42+G43+G44+G45</f>
        <v>-1292</v>
      </c>
      <c r="H46" s="793">
        <f>H39+H40+H41+H42+H43+H44+H45</f>
        <v>-194</v>
      </c>
      <c r="I46" s="590"/>
      <c r="J46" s="832">
        <f>D46/L46-1</f>
        <v>-0.51898734177215189</v>
      </c>
      <c r="K46" s="590"/>
      <c r="L46" s="791">
        <f>L39+L40+L41+L42+L43+L44+L45</f>
        <v>-3634</v>
      </c>
      <c r="M46" s="188"/>
      <c r="N46" s="197"/>
    </row>
    <row r="47" spans="1:14" s="213" customFormat="1">
      <c r="A47" s="197"/>
      <c r="B47" s="218"/>
      <c r="C47" s="256"/>
      <c r="D47" s="802"/>
      <c r="E47" s="803"/>
      <c r="F47" s="804"/>
      <c r="G47" s="804"/>
      <c r="H47" s="804"/>
      <c r="I47" s="794"/>
      <c r="J47" s="536"/>
      <c r="K47" s="794"/>
      <c r="L47" s="791"/>
      <c r="M47" s="188"/>
      <c r="N47" s="197"/>
    </row>
    <row r="48" spans="1:14" s="213" customFormat="1">
      <c r="A48" s="197"/>
      <c r="B48" s="218"/>
      <c r="C48" s="184" t="s">
        <v>154</v>
      </c>
      <c r="D48" s="791">
        <f>H48+G48+F48+E48</f>
        <v>269</v>
      </c>
      <c r="E48" s="792">
        <f>E27+E37+E46</f>
        <v>635</v>
      </c>
      <c r="F48" s="793">
        <f>F27+F37+F46</f>
        <v>373</v>
      </c>
      <c r="G48" s="793">
        <f>G27+G37+G46</f>
        <v>-640</v>
      </c>
      <c r="H48" s="793">
        <f>H27+H37+H46</f>
        <v>-99</v>
      </c>
      <c r="I48" s="590"/>
      <c r="J48" s="379" t="s">
        <v>375</v>
      </c>
      <c r="K48" s="590"/>
      <c r="L48" s="791">
        <f>L27+L37+L46</f>
        <v>-1975</v>
      </c>
      <c r="M48" s="188"/>
      <c r="N48" s="197"/>
    </row>
    <row r="49" spans="1:14" s="213" customFormat="1">
      <c r="A49" s="197"/>
      <c r="B49" s="218"/>
      <c r="C49" s="184"/>
      <c r="D49" s="791"/>
      <c r="E49" s="803"/>
      <c r="F49" s="804"/>
      <c r="G49" s="804"/>
      <c r="H49" s="804"/>
      <c r="I49" s="794"/>
      <c r="J49" s="379"/>
      <c r="K49" s="794"/>
      <c r="L49" s="791"/>
      <c r="M49" s="188"/>
      <c r="N49" s="197"/>
    </row>
    <row r="50" spans="1:14" s="213" customFormat="1">
      <c r="A50" s="197"/>
      <c r="B50" s="218"/>
      <c r="C50" s="184" t="s">
        <v>289</v>
      </c>
      <c r="D50" s="791">
        <f>H50</f>
        <v>682</v>
      </c>
      <c r="E50" s="792">
        <f>F53</f>
        <v>315</v>
      </c>
      <c r="F50" s="793">
        <f>G53</f>
        <v>-59</v>
      </c>
      <c r="G50" s="793">
        <f>H53</f>
        <v>581</v>
      </c>
      <c r="H50" s="793">
        <f>L53</f>
        <v>682</v>
      </c>
      <c r="I50" s="590"/>
      <c r="J50" s="832">
        <f>D50/L50-1</f>
        <v>-0.74283559577677227</v>
      </c>
      <c r="K50" s="590"/>
      <c r="L50" s="791">
        <v>2652</v>
      </c>
      <c r="M50" s="188"/>
      <c r="N50" s="197"/>
    </row>
    <row r="51" spans="1:14">
      <c r="A51" s="194"/>
      <c r="B51" s="211"/>
      <c r="C51" s="216" t="s">
        <v>290</v>
      </c>
      <c r="D51" s="795">
        <f>H51+G51+F51+E51</f>
        <v>269</v>
      </c>
      <c r="E51" s="796">
        <f>E48</f>
        <v>635</v>
      </c>
      <c r="F51" s="797">
        <f>F48</f>
        <v>373</v>
      </c>
      <c r="G51" s="797">
        <f>G48</f>
        <v>-640</v>
      </c>
      <c r="H51" s="797">
        <f>H48</f>
        <v>-99</v>
      </c>
      <c r="I51" s="589"/>
      <c r="J51" s="457" t="s">
        <v>375</v>
      </c>
      <c r="K51" s="589"/>
      <c r="L51" s="795">
        <f>L48</f>
        <v>-1975</v>
      </c>
      <c r="M51" s="717"/>
      <c r="N51" s="194"/>
    </row>
    <row r="52" spans="1:14">
      <c r="A52" s="194"/>
      <c r="B52" s="211"/>
      <c r="C52" s="216" t="s">
        <v>291</v>
      </c>
      <c r="D52" s="795">
        <f>H52+G52+F52+E52</f>
        <v>-1</v>
      </c>
      <c r="E52" s="796">
        <v>0</v>
      </c>
      <c r="F52" s="797">
        <v>1</v>
      </c>
      <c r="G52" s="797">
        <v>0</v>
      </c>
      <c r="H52" s="797">
        <v>-2</v>
      </c>
      <c r="I52" s="589"/>
      <c r="J52" s="457" t="s">
        <v>375</v>
      </c>
      <c r="K52" s="589"/>
      <c r="L52" s="795">
        <v>5</v>
      </c>
      <c r="M52" s="717"/>
      <c r="N52" s="194"/>
    </row>
    <row r="53" spans="1:14" s="213" customFormat="1">
      <c r="A53" s="197"/>
      <c r="B53" s="218"/>
      <c r="C53" s="184" t="s">
        <v>292</v>
      </c>
      <c r="D53" s="791">
        <f>D50+D51+D52</f>
        <v>950</v>
      </c>
      <c r="E53" s="792">
        <f>E50+E51+E52</f>
        <v>950</v>
      </c>
      <c r="F53" s="793">
        <f>F50+F51+F52</f>
        <v>315</v>
      </c>
      <c r="G53" s="793">
        <f>G50+G51+G52</f>
        <v>-59</v>
      </c>
      <c r="H53" s="793">
        <f>H50+H51+H52</f>
        <v>581</v>
      </c>
      <c r="I53" s="590"/>
      <c r="J53" s="832">
        <f>D53/L53-1</f>
        <v>0.39296187683284467</v>
      </c>
      <c r="K53" s="590"/>
      <c r="L53" s="791">
        <f>L50+L51+L52</f>
        <v>682</v>
      </c>
      <c r="M53" s="188"/>
      <c r="N53" s="197"/>
    </row>
    <row r="54" spans="1:14">
      <c r="A54" s="194"/>
      <c r="B54" s="211"/>
      <c r="C54" s="216" t="s">
        <v>293</v>
      </c>
      <c r="D54" s="801">
        <f>E54</f>
        <v>76</v>
      </c>
      <c r="E54" s="796">
        <v>76</v>
      </c>
      <c r="F54" s="797">
        <v>330</v>
      </c>
      <c r="G54" s="797">
        <v>1183</v>
      </c>
      <c r="H54" s="797">
        <v>363</v>
      </c>
      <c r="I54" s="589"/>
      <c r="J54" s="833">
        <f>D54/L54-1</f>
        <v>-0.51898734177215189</v>
      </c>
      <c r="K54" s="589"/>
      <c r="L54" s="795">
        <v>158</v>
      </c>
      <c r="M54" s="717"/>
      <c r="N54" s="194"/>
    </row>
    <row r="55" spans="1:14">
      <c r="A55" s="194"/>
      <c r="B55" s="211"/>
      <c r="C55" s="216" t="s">
        <v>364</v>
      </c>
      <c r="D55" s="798">
        <f>H55+G55+F55+E55</f>
        <v>-36</v>
      </c>
      <c r="E55" s="796">
        <v>-36</v>
      </c>
      <c r="F55" s="797">
        <v>0</v>
      </c>
      <c r="G55" s="797">
        <v>0</v>
      </c>
      <c r="H55" s="797">
        <v>0</v>
      </c>
      <c r="I55" s="589"/>
      <c r="J55" s="457" t="s">
        <v>534</v>
      </c>
      <c r="K55" s="589"/>
      <c r="L55" s="798">
        <v>-17</v>
      </c>
      <c r="M55" s="717"/>
      <c r="N55" s="194"/>
    </row>
    <row r="56" spans="1:14" s="213" customFormat="1">
      <c r="A56" s="197"/>
      <c r="B56" s="218"/>
      <c r="C56" s="184" t="s">
        <v>294</v>
      </c>
      <c r="D56" s="791">
        <f>D53+D54+D55</f>
        <v>990</v>
      </c>
      <c r="E56" s="792">
        <f>E53+E54+E55</f>
        <v>990</v>
      </c>
      <c r="F56" s="793">
        <f>F53+F54+F55</f>
        <v>645</v>
      </c>
      <c r="G56" s="793">
        <f>G53+G54+G55</f>
        <v>1124</v>
      </c>
      <c r="H56" s="793">
        <f>H53+H54+H55</f>
        <v>944</v>
      </c>
      <c r="I56" s="590"/>
      <c r="J56" s="832">
        <f>D56/L56-1</f>
        <v>0.20291616038882143</v>
      </c>
      <c r="K56" s="590"/>
      <c r="L56" s="791">
        <f>L53+L54+L55</f>
        <v>823</v>
      </c>
      <c r="M56" s="188"/>
      <c r="N56" s="197"/>
    </row>
    <row r="57" spans="1:14">
      <c r="A57" s="194"/>
      <c r="B57" s="211"/>
      <c r="C57" s="184"/>
      <c r="D57" s="805"/>
      <c r="E57" s="806"/>
      <c r="F57" s="807"/>
      <c r="G57" s="807"/>
      <c r="H57" s="807"/>
      <c r="I57" s="794"/>
      <c r="J57" s="535"/>
      <c r="K57" s="794"/>
      <c r="L57" s="795"/>
      <c r="M57" s="188"/>
      <c r="N57" s="194"/>
    </row>
    <row r="58" spans="1:14">
      <c r="A58" s="194"/>
      <c r="B58" s="211"/>
      <c r="C58" s="212" t="s">
        <v>295</v>
      </c>
      <c r="D58" s="795">
        <f>H58+G58+F58+E58</f>
        <v>4003</v>
      </c>
      <c r="E58" s="796">
        <f>E27</f>
        <v>1390</v>
      </c>
      <c r="F58" s="797">
        <f>F27</f>
        <v>948</v>
      </c>
      <c r="G58" s="797">
        <f>G27</f>
        <v>1200</v>
      </c>
      <c r="H58" s="797">
        <f>H27</f>
        <v>465</v>
      </c>
      <c r="I58" s="589"/>
      <c r="J58" s="535">
        <f>D58/L58-1</f>
        <v>5.120798319327724E-2</v>
      </c>
      <c r="K58" s="589"/>
      <c r="L58" s="795">
        <f>L27</f>
        <v>3808</v>
      </c>
      <c r="M58" s="717"/>
      <c r="N58" s="194"/>
    </row>
    <row r="59" spans="1:14">
      <c r="A59" s="194"/>
      <c r="B59" s="211"/>
      <c r="C59" s="212" t="s">
        <v>296</v>
      </c>
      <c r="D59" s="795">
        <f>H59+G59+F59+E59</f>
        <v>-2047</v>
      </c>
      <c r="E59" s="796">
        <f>E33</f>
        <v>-652</v>
      </c>
      <c r="F59" s="797">
        <f>F33</f>
        <v>-498</v>
      </c>
      <c r="G59" s="797">
        <v>-515</v>
      </c>
      <c r="H59" s="797">
        <v>-382</v>
      </c>
      <c r="I59" s="589"/>
      <c r="J59" s="833">
        <f>D59/L59-1</f>
        <v>0.13156440022111671</v>
      </c>
      <c r="K59" s="589"/>
      <c r="L59" s="795">
        <v>-1809</v>
      </c>
      <c r="M59" s="717"/>
      <c r="N59" s="194"/>
    </row>
    <row r="60" spans="1:14">
      <c r="A60" s="194"/>
      <c r="B60" s="211"/>
      <c r="C60" s="212" t="s">
        <v>297</v>
      </c>
      <c r="D60" s="795">
        <f>H60+G60+F60+E60</f>
        <v>156</v>
      </c>
      <c r="E60" s="796">
        <f>E35</f>
        <v>81</v>
      </c>
      <c r="F60" s="797">
        <f>F35</f>
        <v>13</v>
      </c>
      <c r="G60" s="797">
        <v>15</v>
      </c>
      <c r="H60" s="797">
        <v>47</v>
      </c>
      <c r="I60" s="589"/>
      <c r="J60" s="833">
        <f>D60/L60-1</f>
        <v>0.85714285714285721</v>
      </c>
      <c r="K60" s="589"/>
      <c r="L60" s="795">
        <v>84</v>
      </c>
      <c r="M60" s="717"/>
      <c r="N60" s="194"/>
    </row>
    <row r="61" spans="1:14">
      <c r="A61" s="194"/>
      <c r="B61" s="211"/>
      <c r="C61" s="212" t="s">
        <v>22</v>
      </c>
      <c r="D61" s="795">
        <f>H61+G61+F61+E61</f>
        <v>337</v>
      </c>
      <c r="E61" s="796">
        <v>92</v>
      </c>
      <c r="F61" s="797">
        <v>92</v>
      </c>
      <c r="G61" s="797">
        <v>92</v>
      </c>
      <c r="H61" s="797">
        <v>61</v>
      </c>
      <c r="I61" s="589"/>
      <c r="J61" s="535">
        <f>D61/L61-1</f>
        <v>-2.3188405797101463E-2</v>
      </c>
      <c r="K61" s="589"/>
      <c r="L61" s="795">
        <v>345</v>
      </c>
      <c r="M61" s="257"/>
      <c r="N61" s="194"/>
    </row>
    <row r="62" spans="1:14" s="213" customFormat="1" ht="14.25">
      <c r="A62" s="197"/>
      <c r="B62" s="184"/>
      <c r="C62" s="184" t="s">
        <v>335</v>
      </c>
      <c r="D62" s="791">
        <f>D58+D59+D60+D61</f>
        <v>2449</v>
      </c>
      <c r="E62" s="792">
        <f>E58+E59+E60+E61</f>
        <v>911</v>
      </c>
      <c r="F62" s="793">
        <f>F58+F59+F60+F61</f>
        <v>555</v>
      </c>
      <c r="G62" s="793">
        <f>G58+G59+G60+G61</f>
        <v>792</v>
      </c>
      <c r="H62" s="793">
        <f>H58+H59+H60+H61</f>
        <v>191</v>
      </c>
      <c r="I62" s="590"/>
      <c r="J62" s="536">
        <f>D62/L62-1</f>
        <v>8.6490939044481241E-3</v>
      </c>
      <c r="K62" s="590"/>
      <c r="L62" s="791">
        <f>L58+L59+L60+L61</f>
        <v>2428</v>
      </c>
      <c r="M62" s="191"/>
      <c r="N62" s="197"/>
    </row>
    <row r="63" spans="1:14">
      <c r="A63" s="197"/>
      <c r="B63" s="184"/>
      <c r="C63" s="184"/>
      <c r="D63" s="255"/>
      <c r="E63" s="246"/>
      <c r="F63" s="245"/>
      <c r="G63" s="245"/>
      <c r="H63" s="245"/>
      <c r="I63" s="189"/>
      <c r="J63" s="237"/>
      <c r="K63" s="189"/>
      <c r="L63" s="237"/>
      <c r="M63" s="189"/>
      <c r="N63" s="197"/>
    </row>
    <row r="64" spans="1:14" ht="9" customHeight="1">
      <c r="A64" s="194"/>
      <c r="B64" s="194"/>
      <c r="C64" s="194"/>
      <c r="D64" s="194"/>
      <c r="E64" s="194"/>
      <c r="F64" s="194"/>
      <c r="G64" s="194"/>
      <c r="H64" s="194"/>
      <c r="I64" s="194"/>
      <c r="J64" s="195"/>
      <c r="K64" s="194"/>
      <c r="L64" s="194"/>
      <c r="M64" s="194"/>
      <c r="N64" s="194"/>
    </row>
    <row r="65" spans="1:15" ht="14.25">
      <c r="A65" s="224"/>
      <c r="B65" s="258" t="s">
        <v>464</v>
      </c>
      <c r="C65" s="225"/>
      <c r="D65" s="224"/>
      <c r="E65" s="225"/>
      <c r="F65" s="224"/>
      <c r="G65" s="224"/>
      <c r="H65" s="224"/>
      <c r="I65" s="224"/>
      <c r="J65" s="260"/>
      <c r="K65" s="224"/>
      <c r="L65" s="225"/>
      <c r="M65" s="224"/>
      <c r="N65" s="226"/>
    </row>
    <row r="66" spans="1:15" s="271" customFormat="1" ht="14.25">
      <c r="A66" s="336"/>
      <c r="B66" s="299"/>
      <c r="C66" s="336"/>
      <c r="D66" s="336"/>
      <c r="E66" s="336"/>
      <c r="F66" s="336"/>
      <c r="G66" s="336"/>
      <c r="H66" s="336"/>
      <c r="I66" s="336"/>
      <c r="J66" s="210"/>
      <c r="K66" s="336"/>
      <c r="L66" s="744"/>
      <c r="M66" s="336"/>
      <c r="N66" s="337"/>
    </row>
    <row r="67" spans="1:15" ht="9" customHeight="1">
      <c r="A67" s="194"/>
      <c r="B67" s="194"/>
      <c r="C67" s="194"/>
      <c r="D67" s="194"/>
      <c r="E67" s="194"/>
      <c r="F67" s="194"/>
      <c r="G67" s="194"/>
      <c r="H67" s="194"/>
      <c r="I67" s="194"/>
      <c r="J67" s="195"/>
      <c r="K67" s="194"/>
      <c r="L67" s="194"/>
      <c r="M67" s="194"/>
      <c r="N67" s="194"/>
    </row>
    <row r="68" spans="1:15">
      <c r="A68" s="197"/>
      <c r="B68" s="201"/>
      <c r="C68" s="1007" t="s">
        <v>0</v>
      </c>
      <c r="D68" s="274">
        <v>2011</v>
      </c>
      <c r="E68" s="200" t="s">
        <v>496</v>
      </c>
      <c r="F68" s="201" t="s">
        <v>442</v>
      </c>
      <c r="G68" s="201" t="s">
        <v>378</v>
      </c>
      <c r="H68" s="201" t="s">
        <v>365</v>
      </c>
      <c r="I68" s="201"/>
      <c r="J68" s="529" t="s">
        <v>322</v>
      </c>
      <c r="K68" s="201"/>
      <c r="L68" s="274">
        <v>2010</v>
      </c>
      <c r="M68" s="251"/>
      <c r="N68" s="197"/>
      <c r="O68" s="234"/>
    </row>
    <row r="69" spans="1:15">
      <c r="A69" s="194"/>
      <c r="B69" s="204"/>
      <c r="C69" s="187" t="s">
        <v>256</v>
      </c>
      <c r="D69" s="199"/>
      <c r="E69" s="200"/>
      <c r="F69" s="204"/>
      <c r="G69" s="204"/>
      <c r="H69" s="204"/>
      <c r="I69" s="204"/>
      <c r="J69" s="530" t="s">
        <v>498</v>
      </c>
      <c r="K69" s="204"/>
      <c r="L69" s="199"/>
      <c r="M69" s="252"/>
      <c r="N69" s="194"/>
      <c r="O69" s="234"/>
    </row>
    <row r="70" spans="1:15">
      <c r="A70" s="194"/>
      <c r="B70" s="204"/>
      <c r="C70" s="204"/>
      <c r="D70" s="208"/>
      <c r="E70" s="229"/>
      <c r="F70" s="204"/>
      <c r="G70" s="204"/>
      <c r="H70" s="204"/>
      <c r="I70" s="204"/>
      <c r="J70" s="531"/>
      <c r="K70" s="204"/>
      <c r="L70" s="208"/>
      <c r="M70" s="204"/>
      <c r="N70" s="194"/>
      <c r="O70" s="234"/>
    </row>
    <row r="71" spans="1:15">
      <c r="A71" s="194"/>
      <c r="B71" s="211"/>
      <c r="C71" s="212" t="s">
        <v>37</v>
      </c>
      <c r="D71" s="416">
        <f>H71+G71+F71+E71</f>
        <v>609</v>
      </c>
      <c r="E71" s="371">
        <v>233</v>
      </c>
      <c r="F71" s="396">
        <v>156</v>
      </c>
      <c r="G71" s="396">
        <v>127</v>
      </c>
      <c r="H71" s="396">
        <v>93</v>
      </c>
      <c r="I71" s="589"/>
      <c r="J71" s="833">
        <f>D71/L71-1</f>
        <v>0.18482490272373542</v>
      </c>
      <c r="K71" s="589"/>
      <c r="L71" s="416">
        <v>514</v>
      </c>
      <c r="M71" s="254"/>
      <c r="N71" s="194"/>
      <c r="O71" s="234"/>
    </row>
    <row r="72" spans="1:15">
      <c r="A72" s="194"/>
      <c r="B72" s="211"/>
      <c r="C72" s="212" t="s">
        <v>38</v>
      </c>
      <c r="D72" s="416">
        <f>H72+G72+F72+E72</f>
        <v>114</v>
      </c>
      <c r="E72" s="552">
        <v>35</v>
      </c>
      <c r="F72" s="396">
        <v>24</v>
      </c>
      <c r="G72" s="396">
        <v>35</v>
      </c>
      <c r="H72" s="396">
        <v>20</v>
      </c>
      <c r="I72" s="589"/>
      <c r="J72" s="535">
        <f>D72/L72-1</f>
        <v>-6.557377049180324E-2</v>
      </c>
      <c r="K72" s="589"/>
      <c r="L72" s="416">
        <v>122</v>
      </c>
      <c r="M72" s="254"/>
      <c r="N72" s="194"/>
      <c r="O72" s="234"/>
    </row>
    <row r="73" spans="1:15">
      <c r="A73" s="194"/>
      <c r="B73" s="211"/>
      <c r="C73" s="212" t="s">
        <v>50</v>
      </c>
      <c r="D73" s="416">
        <f>H73+G73+F73+E73</f>
        <v>2</v>
      </c>
      <c r="E73" s="371">
        <v>0</v>
      </c>
      <c r="F73" s="396">
        <v>1</v>
      </c>
      <c r="G73" s="396">
        <v>0</v>
      </c>
      <c r="H73" s="396">
        <v>1</v>
      </c>
      <c r="I73" s="589"/>
      <c r="J73" s="833">
        <f>D73/L73-1</f>
        <v>-0.77777777777777779</v>
      </c>
      <c r="K73" s="589"/>
      <c r="L73" s="416">
        <v>9</v>
      </c>
      <c r="M73" s="254"/>
      <c r="N73" s="194"/>
      <c r="O73" s="234"/>
    </row>
    <row r="74" spans="1:15">
      <c r="A74" s="194"/>
      <c r="B74" s="211"/>
      <c r="C74" s="212" t="s">
        <v>305</v>
      </c>
      <c r="D74" s="801">
        <f>H74+G74+F74+E74</f>
        <v>0</v>
      </c>
      <c r="E74" s="552">
        <v>1</v>
      </c>
      <c r="F74" s="396">
        <v>-2</v>
      </c>
      <c r="G74" s="396">
        <v>1</v>
      </c>
      <c r="H74" s="396">
        <v>0</v>
      </c>
      <c r="I74" s="589"/>
      <c r="J74" s="457" t="s">
        <v>375</v>
      </c>
      <c r="K74" s="589"/>
      <c r="L74" s="416">
        <v>0</v>
      </c>
      <c r="M74" s="254"/>
      <c r="N74" s="194"/>
      <c r="O74" s="234"/>
    </row>
    <row r="75" spans="1:15">
      <c r="A75" s="194"/>
      <c r="B75" s="218"/>
      <c r="C75" s="185" t="s">
        <v>39</v>
      </c>
      <c r="D75" s="591">
        <f>D71+D72+D73+D74</f>
        <v>725</v>
      </c>
      <c r="E75" s="394">
        <f>E71+E72+E73+E74</f>
        <v>269</v>
      </c>
      <c r="F75" s="395">
        <f>F71+F72+F73+F74</f>
        <v>179</v>
      </c>
      <c r="G75" s="395">
        <f>G71+G72+G73+G74</f>
        <v>163</v>
      </c>
      <c r="H75" s="395">
        <f>H71+H72+H73+H74</f>
        <v>114</v>
      </c>
      <c r="I75" s="588"/>
      <c r="J75" s="832">
        <f>D75/L75-1</f>
        <v>0.12403100775193798</v>
      </c>
      <c r="K75" s="588"/>
      <c r="L75" s="591">
        <f>L71+L72+L73+L74</f>
        <v>645</v>
      </c>
      <c r="M75" s="188"/>
      <c r="N75" s="194"/>
      <c r="O75" s="234"/>
    </row>
    <row r="76" spans="1:15" s="213" customFormat="1">
      <c r="A76" s="197"/>
      <c r="B76" s="211"/>
      <c r="C76" s="204"/>
      <c r="D76" s="592"/>
      <c r="E76" s="485"/>
      <c r="F76" s="398"/>
      <c r="G76" s="398"/>
      <c r="H76" s="398"/>
      <c r="I76" s="588"/>
      <c r="J76" s="535"/>
      <c r="K76" s="588"/>
      <c r="L76" s="592"/>
      <c r="M76" s="188"/>
      <c r="N76" s="197"/>
      <c r="O76" s="223"/>
    </row>
    <row r="77" spans="1:15" s="213" customFormat="1">
      <c r="A77" s="197"/>
      <c r="B77" s="211"/>
      <c r="C77" s="212" t="s">
        <v>563</v>
      </c>
      <c r="D77" s="801">
        <f>H77+G77+F77+E77</f>
        <v>74</v>
      </c>
      <c r="E77" s="371">
        <v>24</v>
      </c>
      <c r="F77" s="396">
        <v>17</v>
      </c>
      <c r="G77" s="396">
        <v>20</v>
      </c>
      <c r="H77" s="396">
        <v>13</v>
      </c>
      <c r="I77" s="589"/>
      <c r="J77" s="833">
        <f t="shared" ref="J77:J82" si="3">D77/L77-1</f>
        <v>0.29824561403508776</v>
      </c>
      <c r="K77" s="589"/>
      <c r="L77" s="416">
        <v>57</v>
      </c>
      <c r="M77" s="717"/>
      <c r="N77" s="197"/>
      <c r="O77" s="223"/>
    </row>
    <row r="78" spans="1:15" s="213" customFormat="1">
      <c r="A78" s="197"/>
      <c r="B78" s="211"/>
      <c r="C78" s="212" t="s">
        <v>564</v>
      </c>
      <c r="D78" s="801">
        <f>H78+G78+F78+E78</f>
        <v>243</v>
      </c>
      <c r="E78" s="371">
        <v>72</v>
      </c>
      <c r="F78" s="396">
        <v>61</v>
      </c>
      <c r="G78" s="396">
        <v>63</v>
      </c>
      <c r="H78" s="396">
        <v>47</v>
      </c>
      <c r="I78" s="589"/>
      <c r="J78" s="535">
        <f t="shared" si="3"/>
        <v>-8.1632653061224358E-3</v>
      </c>
      <c r="K78" s="589"/>
      <c r="L78" s="416">
        <v>245</v>
      </c>
      <c r="M78" s="717"/>
      <c r="N78" s="197"/>
      <c r="O78" s="223"/>
    </row>
    <row r="79" spans="1:15">
      <c r="A79" s="194"/>
      <c r="B79" s="211"/>
      <c r="C79" s="212" t="s">
        <v>40</v>
      </c>
      <c r="D79" s="801">
        <f>H79+G79+F79+E79</f>
        <v>112</v>
      </c>
      <c r="E79" s="371">
        <v>33</v>
      </c>
      <c r="F79" s="396">
        <v>29</v>
      </c>
      <c r="G79" s="396">
        <v>30</v>
      </c>
      <c r="H79" s="396">
        <v>20</v>
      </c>
      <c r="I79" s="589"/>
      <c r="J79" s="833">
        <f t="shared" si="3"/>
        <v>0.28735632183908044</v>
      </c>
      <c r="K79" s="589"/>
      <c r="L79" s="416">
        <v>87</v>
      </c>
      <c r="M79" s="717"/>
      <c r="N79" s="194"/>
      <c r="O79" s="234"/>
    </row>
    <row r="80" spans="1:15" s="213" customFormat="1">
      <c r="A80" s="197"/>
      <c r="B80" s="211"/>
      <c r="C80" s="212" t="s">
        <v>575</v>
      </c>
      <c r="D80" s="801">
        <f>H80+G80+F80+E80</f>
        <v>760</v>
      </c>
      <c r="E80" s="371">
        <v>224</v>
      </c>
      <c r="F80" s="396">
        <v>178</v>
      </c>
      <c r="G80" s="396">
        <v>199</v>
      </c>
      <c r="H80" s="396">
        <v>159</v>
      </c>
      <c r="I80" s="589"/>
      <c r="J80" s="833">
        <f t="shared" si="3"/>
        <v>0.17103235747303547</v>
      </c>
      <c r="K80" s="589"/>
      <c r="L80" s="416">
        <v>649</v>
      </c>
      <c r="M80" s="717"/>
      <c r="N80" s="197"/>
      <c r="O80" s="223"/>
    </row>
    <row r="81" spans="1:15">
      <c r="A81" s="194"/>
      <c r="B81" s="211"/>
      <c r="C81" s="212" t="s">
        <v>305</v>
      </c>
      <c r="D81" s="801">
        <f>H81+G81+F81+E81</f>
        <v>1</v>
      </c>
      <c r="E81" s="371">
        <v>0</v>
      </c>
      <c r="F81" s="396">
        <v>2</v>
      </c>
      <c r="G81" s="396">
        <v>-2</v>
      </c>
      <c r="H81" s="396">
        <v>1</v>
      </c>
      <c r="I81" s="589"/>
      <c r="J81" s="457" t="s">
        <v>375</v>
      </c>
      <c r="K81" s="589"/>
      <c r="L81" s="416">
        <v>0</v>
      </c>
      <c r="M81" s="717"/>
      <c r="N81" s="194"/>
      <c r="O81" s="234"/>
    </row>
    <row r="82" spans="1:15">
      <c r="A82" s="194"/>
      <c r="B82" s="218"/>
      <c r="C82" s="185" t="s">
        <v>307</v>
      </c>
      <c r="D82" s="855">
        <f>D77+D78+D79+D80+D81</f>
        <v>1190</v>
      </c>
      <c r="E82" s="394">
        <f>E77+E78+E79+E80+E81</f>
        <v>353</v>
      </c>
      <c r="F82" s="395">
        <f>F77+F78+F79+F80+F81</f>
        <v>287</v>
      </c>
      <c r="G82" s="395">
        <f>G77+G78+G79+G80+G81</f>
        <v>310</v>
      </c>
      <c r="H82" s="395">
        <f>H77+H78+H79+H80+H81</f>
        <v>240</v>
      </c>
      <c r="I82" s="588"/>
      <c r="J82" s="832">
        <f t="shared" si="3"/>
        <v>0.1464354527938343</v>
      </c>
      <c r="K82" s="588"/>
      <c r="L82" s="591">
        <f>L77+L78+L79+L80+L81</f>
        <v>1038</v>
      </c>
      <c r="M82" s="188"/>
      <c r="N82" s="194"/>
      <c r="O82" s="234"/>
    </row>
    <row r="83" spans="1:15">
      <c r="A83" s="194"/>
      <c r="B83" s="211"/>
      <c r="C83" s="212"/>
      <c r="D83" s="592"/>
      <c r="E83" s="485"/>
      <c r="F83" s="398"/>
      <c r="G83" s="398"/>
      <c r="H83" s="398"/>
      <c r="I83" s="588"/>
      <c r="J83" s="535"/>
      <c r="K83" s="588"/>
      <c r="L83" s="592"/>
      <c r="M83" s="188"/>
      <c r="N83" s="194"/>
      <c r="O83" s="234"/>
    </row>
    <row r="84" spans="1:15">
      <c r="A84" s="194"/>
      <c r="B84" s="211"/>
      <c r="C84" s="212" t="s">
        <v>450</v>
      </c>
      <c r="D84" s="416">
        <f>SUM(E84:H84)</f>
        <v>116</v>
      </c>
      <c r="E84" s="371">
        <v>23</v>
      </c>
      <c r="F84" s="396">
        <v>28</v>
      </c>
      <c r="G84" s="396">
        <v>40</v>
      </c>
      <c r="H84" s="396">
        <v>25</v>
      </c>
      <c r="I84" s="589"/>
      <c r="J84" s="535">
        <f>D84/L84-1</f>
        <v>5.4545454545454453E-2</v>
      </c>
      <c r="K84" s="589"/>
      <c r="L84" s="416">
        <v>110</v>
      </c>
      <c r="M84" s="254"/>
      <c r="N84" s="194"/>
      <c r="O84" s="234"/>
    </row>
    <row r="85" spans="1:15" s="213" customFormat="1">
      <c r="A85" s="197"/>
      <c r="B85" s="211"/>
      <c r="C85" s="212" t="s">
        <v>92</v>
      </c>
      <c r="D85" s="484">
        <f>SUM(E85:H85)</f>
        <v>1</v>
      </c>
      <c r="E85" s="371">
        <v>0</v>
      </c>
      <c r="F85" s="396">
        <v>1</v>
      </c>
      <c r="G85" s="396">
        <v>0</v>
      </c>
      <c r="H85" s="396">
        <v>0</v>
      </c>
      <c r="I85" s="589"/>
      <c r="J85" s="457" t="s">
        <v>375</v>
      </c>
      <c r="K85" s="589"/>
      <c r="L85" s="801">
        <v>0</v>
      </c>
      <c r="M85" s="254"/>
      <c r="N85" s="197"/>
      <c r="O85" s="223"/>
    </row>
    <row r="86" spans="1:15">
      <c r="A86" s="194"/>
      <c r="B86" s="218"/>
      <c r="C86" s="184" t="s">
        <v>234</v>
      </c>
      <c r="D86" s="591">
        <f>D82+D84+D85</f>
        <v>1307</v>
      </c>
      <c r="E86" s="394">
        <f>E82+E84+E85</f>
        <v>376</v>
      </c>
      <c r="F86" s="395">
        <f>F82+F84+F85</f>
        <v>316</v>
      </c>
      <c r="G86" s="395">
        <f>G82+G84+G85</f>
        <v>350</v>
      </c>
      <c r="H86" s="395">
        <f>H82+H84+H85</f>
        <v>265</v>
      </c>
      <c r="I86" s="588"/>
      <c r="J86" s="832">
        <f>D86/L86-1</f>
        <v>0.13850174216027877</v>
      </c>
      <c r="K86" s="588"/>
      <c r="L86" s="591">
        <f>L82+L84+L85</f>
        <v>1148</v>
      </c>
      <c r="M86" s="188"/>
      <c r="N86" s="194"/>
      <c r="O86" s="234"/>
    </row>
    <row r="87" spans="1:15">
      <c r="A87" s="194"/>
      <c r="B87" s="218"/>
      <c r="C87" s="220"/>
      <c r="D87" s="593"/>
      <c r="E87" s="376"/>
      <c r="F87" s="378"/>
      <c r="G87" s="378"/>
      <c r="H87" s="378"/>
      <c r="I87" s="594"/>
      <c r="J87" s="536"/>
      <c r="K87" s="594"/>
      <c r="L87" s="593"/>
      <c r="M87" s="191"/>
      <c r="N87" s="194"/>
      <c r="O87" s="234"/>
    </row>
    <row r="88" spans="1:15" s="213" customFormat="1">
      <c r="A88" s="197"/>
      <c r="B88" s="218"/>
      <c r="C88" s="220" t="s">
        <v>257</v>
      </c>
      <c r="D88" s="419">
        <f>H88+G88+F88+E88</f>
        <v>9</v>
      </c>
      <c r="E88" s="381">
        <v>4</v>
      </c>
      <c r="F88" s="382">
        <v>2</v>
      </c>
      <c r="G88" s="382">
        <v>2</v>
      </c>
      <c r="H88" s="382">
        <v>1</v>
      </c>
      <c r="I88" s="590"/>
      <c r="J88" s="832">
        <f>D88/L88-1</f>
        <v>-0.25</v>
      </c>
      <c r="K88" s="590"/>
      <c r="L88" s="419">
        <v>12</v>
      </c>
      <c r="M88" s="189"/>
      <c r="N88" s="197"/>
      <c r="O88" s="223"/>
    </row>
    <row r="89" spans="1:15">
      <c r="A89" s="194"/>
      <c r="B89" s="218"/>
      <c r="C89" s="220"/>
      <c r="D89" s="593"/>
      <c r="E89" s="376"/>
      <c r="F89" s="378"/>
      <c r="G89" s="378"/>
      <c r="H89" s="378"/>
      <c r="I89" s="594"/>
      <c r="J89" s="536"/>
      <c r="K89" s="594"/>
      <c r="L89" s="593"/>
      <c r="M89" s="191"/>
      <c r="N89" s="194"/>
      <c r="O89" s="234"/>
    </row>
    <row r="90" spans="1:15" s="243" customFormat="1">
      <c r="A90" s="238"/>
      <c r="B90" s="184"/>
      <c r="C90" s="184" t="s">
        <v>53</v>
      </c>
      <c r="D90" s="419">
        <f>SUM(E90:H90)</f>
        <v>6</v>
      </c>
      <c r="E90" s="483">
        <v>3</v>
      </c>
      <c r="F90" s="482">
        <v>1</v>
      </c>
      <c r="G90" s="482">
        <v>0</v>
      </c>
      <c r="H90" s="482">
        <v>2</v>
      </c>
      <c r="I90" s="590"/>
      <c r="J90" s="832">
        <f>D90/L90-1</f>
        <v>0.5</v>
      </c>
      <c r="K90" s="590"/>
      <c r="L90" s="419">
        <v>4</v>
      </c>
      <c r="M90" s="189"/>
      <c r="N90" s="238"/>
      <c r="O90" s="242"/>
    </row>
    <row r="91" spans="1:15" s="213" customFormat="1">
      <c r="A91" s="197"/>
      <c r="B91" s="184"/>
      <c r="C91" s="220"/>
      <c r="D91" s="593"/>
      <c r="E91" s="376"/>
      <c r="F91" s="378"/>
      <c r="G91" s="378"/>
      <c r="H91" s="378"/>
      <c r="I91" s="594"/>
      <c r="J91" s="536"/>
      <c r="K91" s="594"/>
      <c r="L91" s="593"/>
      <c r="M91" s="191"/>
      <c r="N91" s="197"/>
      <c r="O91" s="223"/>
    </row>
    <row r="92" spans="1:15" s="213" customFormat="1">
      <c r="A92" s="197"/>
      <c r="B92" s="184"/>
      <c r="C92" s="184" t="s">
        <v>90</v>
      </c>
      <c r="D92" s="593">
        <f>D75+D88+D86+D90</f>
        <v>2047</v>
      </c>
      <c r="E92" s="376">
        <f>E75+E88+E86+E90</f>
        <v>652</v>
      </c>
      <c r="F92" s="378">
        <f>F75+F88+F86+F90</f>
        <v>498</v>
      </c>
      <c r="G92" s="378">
        <f>G75+G88+G86+G90</f>
        <v>515</v>
      </c>
      <c r="H92" s="378">
        <f>H75+H88+H86+H90</f>
        <v>382</v>
      </c>
      <c r="I92" s="594"/>
      <c r="J92" s="832">
        <f>D92/L92-1</f>
        <v>0.13156440022111671</v>
      </c>
      <c r="K92" s="594"/>
      <c r="L92" s="593">
        <f>L75+L88+L86+L90</f>
        <v>1809</v>
      </c>
      <c r="M92" s="191"/>
      <c r="N92" s="197"/>
      <c r="O92" s="223"/>
    </row>
    <row r="93" spans="1:15" s="213" customFormat="1">
      <c r="A93" s="197"/>
      <c r="B93" s="204"/>
      <c r="C93" s="247"/>
      <c r="D93" s="230"/>
      <c r="E93" s="177"/>
      <c r="F93" s="181"/>
      <c r="G93" s="181"/>
      <c r="H93" s="181"/>
      <c r="I93" s="191"/>
      <c r="J93" s="537"/>
      <c r="K93" s="191"/>
      <c r="L93" s="230"/>
      <c r="M93" s="191"/>
      <c r="N93" s="197"/>
      <c r="O93" s="223"/>
    </row>
    <row r="94" spans="1:15" s="213" customFormat="1">
      <c r="A94" s="197"/>
      <c r="B94" s="194"/>
      <c r="C94" s="194"/>
      <c r="D94" s="194"/>
      <c r="E94" s="194"/>
      <c r="F94" s="194"/>
      <c r="G94" s="194"/>
      <c r="H94" s="194"/>
      <c r="I94" s="194"/>
      <c r="J94" s="195"/>
      <c r="K94" s="194"/>
      <c r="L94" s="194"/>
      <c r="M94" s="194"/>
      <c r="N94" s="197"/>
      <c r="O94" s="223"/>
    </row>
    <row r="95" spans="1:15" s="213" customFormat="1" ht="14.25">
      <c r="A95" s="866"/>
      <c r="B95" s="867" t="s">
        <v>344</v>
      </c>
      <c r="C95" s="225"/>
      <c r="D95" s="224"/>
      <c r="E95" s="225"/>
      <c r="F95" s="224"/>
      <c r="G95" s="224"/>
      <c r="H95" s="224"/>
      <c r="I95" s="224"/>
      <c r="J95" s="260"/>
      <c r="K95" s="224"/>
      <c r="L95" s="225"/>
      <c r="M95" s="226"/>
      <c r="N95" s="866"/>
      <c r="O95" s="223"/>
    </row>
    <row r="96" spans="1:15" ht="14.25">
      <c r="A96" s="834"/>
      <c r="B96" s="868"/>
      <c r="C96" s="336"/>
      <c r="D96" s="336"/>
      <c r="E96" s="336"/>
      <c r="F96" s="336"/>
      <c r="G96" s="336"/>
      <c r="H96" s="336"/>
      <c r="I96" s="336"/>
      <c r="J96" s="210"/>
      <c r="K96" s="336"/>
      <c r="L96" s="336"/>
      <c r="M96" s="336"/>
      <c r="N96" s="834"/>
      <c r="O96" s="234"/>
    </row>
    <row r="97" spans="1:15" ht="9" customHeight="1">
      <c r="A97" s="194"/>
      <c r="B97" s="194"/>
      <c r="C97" s="194"/>
      <c r="D97" s="194"/>
      <c r="E97" s="194"/>
      <c r="F97" s="194"/>
      <c r="G97" s="194"/>
      <c r="H97" s="194"/>
      <c r="I97" s="194"/>
      <c r="J97" s="195"/>
      <c r="K97" s="194"/>
      <c r="L97" s="194"/>
      <c r="M97" s="194"/>
      <c r="N97" s="194"/>
      <c r="O97" s="234"/>
    </row>
    <row r="98" spans="1:15">
      <c r="A98" s="194"/>
      <c r="B98" s="201"/>
      <c r="C98" s="1007" t="s">
        <v>0</v>
      </c>
      <c r="D98" s="274">
        <v>2011</v>
      </c>
      <c r="E98" s="200" t="s">
        <v>496</v>
      </c>
      <c r="F98" s="201" t="s">
        <v>442</v>
      </c>
      <c r="G98" s="201" t="s">
        <v>378</v>
      </c>
      <c r="H98" s="201" t="s">
        <v>365</v>
      </c>
      <c r="I98" s="201"/>
      <c r="J98" s="529"/>
      <c r="K98" s="201"/>
      <c r="L98" s="274">
        <v>2010</v>
      </c>
      <c r="M98" s="251"/>
      <c r="N98" s="194"/>
      <c r="O98" s="234"/>
    </row>
    <row r="99" spans="1:15" s="271" customFormat="1">
      <c r="A99" s="194"/>
      <c r="B99" s="204"/>
      <c r="C99" s="187" t="s">
        <v>360</v>
      </c>
      <c r="D99" s="199"/>
      <c r="E99" s="200"/>
      <c r="F99" s="204"/>
      <c r="G99" s="204"/>
      <c r="H99" s="204"/>
      <c r="I99" s="204"/>
      <c r="J99" s="530"/>
      <c r="K99" s="204"/>
      <c r="L99" s="199"/>
      <c r="M99" s="252"/>
      <c r="N99" s="194"/>
    </row>
    <row r="100" spans="1:15" ht="9" customHeight="1">
      <c r="A100" s="194"/>
      <c r="B100" s="204"/>
      <c r="C100" s="204"/>
      <c r="D100" s="208"/>
      <c r="E100" s="229"/>
      <c r="F100" s="204"/>
      <c r="G100" s="204"/>
      <c r="H100" s="204"/>
      <c r="I100" s="204"/>
      <c r="J100" s="531"/>
      <c r="K100" s="204"/>
      <c r="L100" s="208"/>
      <c r="M100" s="204"/>
      <c r="N100" s="194"/>
    </row>
    <row r="101" spans="1:15">
      <c r="A101" s="197"/>
      <c r="B101" s="211"/>
      <c r="C101" s="212" t="s">
        <v>37</v>
      </c>
      <c r="D101" s="374">
        <f>D71/Revenues!D36</f>
        <v>0.18802099413399198</v>
      </c>
      <c r="E101" s="375">
        <f>E71/Revenues!E36</f>
        <v>0.28140096618357485</v>
      </c>
      <c r="F101" s="402">
        <f>F71/Revenues!F36</f>
        <v>0.18615751789976134</v>
      </c>
      <c r="G101" s="402">
        <f>G71/Revenues!G36</f>
        <v>0.15855181023720349</v>
      </c>
      <c r="H101" s="402">
        <f>H71/Revenues!H36</f>
        <v>0.12046632124352331</v>
      </c>
      <c r="I101" s="402"/>
      <c r="J101" s="374"/>
      <c r="K101" s="402"/>
      <c r="L101" s="374">
        <f>L71/Revenues!L36</f>
        <v>0.15883807169344871</v>
      </c>
      <c r="M101" s="254"/>
      <c r="N101" s="197"/>
      <c r="O101" s="234"/>
    </row>
    <row r="102" spans="1:15">
      <c r="A102" s="194"/>
      <c r="B102" s="211"/>
      <c r="C102" s="212" t="s">
        <v>38</v>
      </c>
      <c r="D102" s="374">
        <f>D72/Revenues!D37</f>
        <v>0.14615384615384616</v>
      </c>
      <c r="E102" s="375">
        <f>E72/Revenues!E37</f>
        <v>0.17241379310344829</v>
      </c>
      <c r="F102" s="402">
        <f>F72/Revenues!F37</f>
        <v>0.12121212121212122</v>
      </c>
      <c r="G102" s="402">
        <f>G72/Revenues!G37</f>
        <v>0.18134715025906736</v>
      </c>
      <c r="H102" s="402">
        <f>H72/Revenues!H37</f>
        <v>0.10752688172043011</v>
      </c>
      <c r="I102" s="402"/>
      <c r="J102" s="374"/>
      <c r="K102" s="402"/>
      <c r="L102" s="374">
        <f>L72/Revenues!L37</f>
        <v>0.1554140127388535</v>
      </c>
      <c r="M102" s="254"/>
      <c r="N102" s="194"/>
      <c r="O102" s="234"/>
    </row>
    <row r="103" spans="1:15">
      <c r="A103" s="194"/>
      <c r="B103" s="211"/>
      <c r="C103" s="212" t="s">
        <v>50</v>
      </c>
      <c r="D103" s="374">
        <f>D73/Revenues!D38</f>
        <v>6.8493150684931503E-3</v>
      </c>
      <c r="E103" s="375">
        <f>E73/Revenues!E38</f>
        <v>0</v>
      </c>
      <c r="F103" s="402">
        <f>F73/Revenues!F38</f>
        <v>1.2345679012345678E-2</v>
      </c>
      <c r="G103" s="402">
        <f>G73/Revenues!G38</f>
        <v>0</v>
      </c>
      <c r="H103" s="402">
        <f>H73/Revenues!H38</f>
        <v>1.4492753623188406E-2</v>
      </c>
      <c r="I103" s="402"/>
      <c r="J103" s="374"/>
      <c r="K103" s="402"/>
      <c r="L103" s="374">
        <f>L73/Revenues!L38</f>
        <v>3.7344398340248962E-2</v>
      </c>
      <c r="M103" s="254"/>
      <c r="N103" s="194"/>
      <c r="O103" s="234"/>
    </row>
    <row r="104" spans="1:15">
      <c r="A104" s="194"/>
      <c r="B104" s="211"/>
      <c r="C104" s="212" t="s">
        <v>305</v>
      </c>
      <c r="D104" s="374">
        <f>D74/Revenues!D39</f>
        <v>0</v>
      </c>
      <c r="E104" s="375">
        <f>E74/Revenues!E39</f>
        <v>-3.5714285714285712E-2</v>
      </c>
      <c r="F104" s="402">
        <f>F74/Revenues!F39</f>
        <v>6.4516129032258063E-2</v>
      </c>
      <c r="G104" s="402">
        <f>G74/Revenues!G39</f>
        <v>-3.3333333333333333E-2</v>
      </c>
      <c r="H104" s="402">
        <f>H74/Revenues!H39</f>
        <v>0</v>
      </c>
      <c r="I104" s="402"/>
      <c r="J104" s="374"/>
      <c r="K104" s="402"/>
      <c r="L104" s="374">
        <f>L74/Revenues!L39</f>
        <v>0</v>
      </c>
      <c r="M104" s="254"/>
      <c r="N104" s="194"/>
      <c r="O104" s="234"/>
    </row>
    <row r="105" spans="1:15">
      <c r="A105" s="194"/>
      <c r="B105" s="218"/>
      <c r="C105" s="185" t="s">
        <v>39</v>
      </c>
      <c r="D105" s="379">
        <f>D75/Revenues!D40</f>
        <v>0.17286599904625655</v>
      </c>
      <c r="E105" s="380">
        <f>E75/Revenues!E40</f>
        <v>0.25234521575984992</v>
      </c>
      <c r="F105" s="403">
        <f>F75/Revenues!F40</f>
        <v>0.16482504604051565</v>
      </c>
      <c r="G105" s="403">
        <f>G75/Revenues!G40</f>
        <v>0.15627996164908917</v>
      </c>
      <c r="H105" s="403">
        <f>H75/Revenues!H40</f>
        <v>0.11411411411411411</v>
      </c>
      <c r="I105" s="403"/>
      <c r="J105" s="379"/>
      <c r="K105" s="403"/>
      <c r="L105" s="379">
        <f>L75/Revenues!L40</f>
        <v>0.15530941488080904</v>
      </c>
      <c r="M105" s="188"/>
      <c r="N105" s="194"/>
      <c r="O105" s="234"/>
    </row>
    <row r="106" spans="1:15">
      <c r="A106" s="194"/>
      <c r="B106" s="211"/>
      <c r="C106" s="204"/>
      <c r="D106" s="379"/>
      <c r="E106" s="380"/>
      <c r="F106" s="403"/>
      <c r="G106" s="403"/>
      <c r="H106" s="403"/>
      <c r="I106" s="403"/>
      <c r="J106" s="379"/>
      <c r="K106" s="403"/>
      <c r="L106" s="379"/>
      <c r="M106" s="188"/>
      <c r="N106" s="194"/>
      <c r="O106" s="234"/>
    </row>
    <row r="107" spans="1:15">
      <c r="A107" s="194"/>
      <c r="B107" s="211"/>
      <c r="C107" s="212" t="s">
        <v>563</v>
      </c>
      <c r="D107" s="374">
        <f>D77/Revenues!D42</f>
        <v>3.8947368421052633E-2</v>
      </c>
      <c r="E107" s="375">
        <f>E77/Revenues!E42</f>
        <v>5.2516411378555797E-2</v>
      </c>
      <c r="F107" s="402">
        <f>F77/Revenues!F42</f>
        <v>3.5940803382663845E-2</v>
      </c>
      <c r="G107" s="402">
        <f>G77/Revenues!G42</f>
        <v>4.0816326530612242E-2</v>
      </c>
      <c r="H107" s="402">
        <f>H77/Revenues!H42</f>
        <v>2.7083333333333334E-2</v>
      </c>
      <c r="I107" s="403"/>
      <c r="J107" s="379"/>
      <c r="K107" s="403"/>
      <c r="L107" s="374">
        <f>L77/Revenues!L42</f>
        <v>2.8175976272862086E-2</v>
      </c>
      <c r="M107" s="188"/>
      <c r="N107" s="194"/>
      <c r="O107" s="234"/>
    </row>
    <row r="108" spans="1:15">
      <c r="A108" s="194"/>
      <c r="B108" s="211"/>
      <c r="C108" s="212" t="s">
        <v>564</v>
      </c>
      <c r="D108" s="374">
        <f>D78/Revenues!D43</f>
        <v>0.12769311613242249</v>
      </c>
      <c r="E108" s="375">
        <f>E78/Revenues!E43</f>
        <v>0.15221987315010571</v>
      </c>
      <c r="F108" s="402">
        <f>F78/Revenues!F43</f>
        <v>0.12923728813559321</v>
      </c>
      <c r="G108" s="402">
        <f>G78/Revenues!G43</f>
        <v>0.13152400835073069</v>
      </c>
      <c r="H108" s="402">
        <f>H78/Revenues!H43</f>
        <v>9.8121085594989568E-2</v>
      </c>
      <c r="I108" s="403"/>
      <c r="J108" s="379"/>
      <c r="K108" s="403"/>
      <c r="L108" s="374">
        <f>L78/Revenues!L43</f>
        <v>0.12449186991869919</v>
      </c>
      <c r="M108" s="188"/>
      <c r="N108" s="194"/>
      <c r="O108" s="234"/>
    </row>
    <row r="109" spans="1:15">
      <c r="A109" s="194"/>
      <c r="B109" s="211"/>
      <c r="C109" s="212" t="s">
        <v>40</v>
      </c>
      <c r="D109" s="374">
        <f>D79/Revenues!D44</f>
        <v>4.6109510086455328E-2</v>
      </c>
      <c r="E109" s="375">
        <f>E79/Revenues!E44</f>
        <v>5.5E-2</v>
      </c>
      <c r="F109" s="402">
        <f>F79/Revenues!F44</f>
        <v>4.8333333333333332E-2</v>
      </c>
      <c r="G109" s="402">
        <f>G79/Revenues!G44</f>
        <v>4.878048780487805E-2</v>
      </c>
      <c r="H109" s="402">
        <f>H79/Revenues!H44</f>
        <v>3.2573289902280131E-2</v>
      </c>
      <c r="I109" s="403"/>
      <c r="J109" s="379"/>
      <c r="K109" s="403"/>
      <c r="L109" s="374">
        <f>L79/Revenues!L44</f>
        <v>3.4786085565773693E-2</v>
      </c>
      <c r="M109" s="188"/>
      <c r="N109" s="194"/>
      <c r="O109" s="234"/>
    </row>
    <row r="110" spans="1:15">
      <c r="A110" s="194"/>
      <c r="B110" s="211"/>
      <c r="C110" s="212" t="s">
        <v>575</v>
      </c>
      <c r="D110" s="374">
        <f>D80/Revenues!D45</f>
        <v>0.28582173749529899</v>
      </c>
      <c r="E110" s="375">
        <f>E80/Revenues!E45</f>
        <v>0.33734939759036142</v>
      </c>
      <c r="F110" s="402">
        <f>F80/Revenues!F45</f>
        <v>0.27010622154779967</v>
      </c>
      <c r="G110" s="402">
        <f>G80/Revenues!G45</f>
        <v>0.29613095238095238</v>
      </c>
      <c r="H110" s="402">
        <f>H80/Revenues!H45</f>
        <v>0.23945783132530121</v>
      </c>
      <c r="I110" s="403"/>
      <c r="J110" s="379"/>
      <c r="K110" s="403"/>
      <c r="L110" s="374">
        <f>L80/Revenues!L45</f>
        <v>0.22892416225749559</v>
      </c>
      <c r="M110" s="188"/>
      <c r="N110" s="194"/>
      <c r="O110" s="234"/>
    </row>
    <row r="111" spans="1:15" s="213" customFormat="1">
      <c r="A111" s="197"/>
      <c r="B111" s="211"/>
      <c r="C111" s="212" t="s">
        <v>305</v>
      </c>
      <c r="D111" s="374">
        <f>D81/Revenues!D46</f>
        <v>-4.4404973357015987E-4</v>
      </c>
      <c r="E111" s="375">
        <f>E81/Revenues!E46</f>
        <v>0</v>
      </c>
      <c r="F111" s="402">
        <f>F81/Revenues!F46</f>
        <v>-3.5842293906810036E-3</v>
      </c>
      <c r="G111" s="402">
        <f>G81/Revenues!G46</f>
        <v>3.5587188612099642E-3</v>
      </c>
      <c r="H111" s="402">
        <f>H81/Revenues!H46</f>
        <v>-1.7605633802816902E-3</v>
      </c>
      <c r="I111" s="403"/>
      <c r="J111" s="379"/>
      <c r="K111" s="403"/>
      <c r="L111" s="374">
        <f>L81/Revenues!L46</f>
        <v>0</v>
      </c>
      <c r="M111" s="188"/>
      <c r="N111" s="197"/>
      <c r="O111" s="223"/>
    </row>
    <row r="112" spans="1:15" s="213" customFormat="1">
      <c r="A112" s="197"/>
      <c r="B112" s="211"/>
      <c r="C112" s="185" t="s">
        <v>307</v>
      </c>
      <c r="D112" s="379">
        <f>D82/Revenues!D47</f>
        <v>0.17924386202741377</v>
      </c>
      <c r="E112" s="380">
        <f>E82/Revenues!E47</f>
        <v>0.21656441717791411</v>
      </c>
      <c r="F112" s="403">
        <f>F82/Revenues!F47</f>
        <v>0.17436208991494531</v>
      </c>
      <c r="G112" s="403">
        <f>G82/Revenues!G47</f>
        <v>0.18299881936245574</v>
      </c>
      <c r="H112" s="403">
        <f>H82/Revenues!H47</f>
        <v>0.14379868184541642</v>
      </c>
      <c r="I112" s="403"/>
      <c r="J112" s="379"/>
      <c r="K112" s="403"/>
      <c r="L112" s="379">
        <f>L82/Revenues!L47</f>
        <v>0.14924514737598849</v>
      </c>
      <c r="M112" s="188"/>
      <c r="N112" s="197"/>
      <c r="O112" s="223"/>
    </row>
    <row r="113" spans="1:15">
      <c r="A113" s="194"/>
      <c r="B113" s="218"/>
      <c r="C113" s="212"/>
      <c r="D113" s="379"/>
      <c r="E113" s="380"/>
      <c r="F113" s="403"/>
      <c r="G113" s="403"/>
      <c r="H113" s="403"/>
      <c r="I113" s="403"/>
      <c r="J113" s="379"/>
      <c r="K113" s="403"/>
      <c r="L113" s="379"/>
      <c r="M113" s="188"/>
      <c r="N113" s="194"/>
      <c r="O113" s="234"/>
    </row>
    <row r="114" spans="1:15" s="213" customFormat="1">
      <c r="A114" s="197"/>
      <c r="B114" s="211"/>
      <c r="C114" s="212" t="s">
        <v>450</v>
      </c>
      <c r="D114" s="374">
        <f>D84/Revenues!D49</f>
        <v>6.4230343300110737E-2</v>
      </c>
      <c r="E114" s="375">
        <f>E84/Revenues!E49</f>
        <v>4.5999999999999999E-2</v>
      </c>
      <c r="F114" s="402">
        <f>F84/Revenues!F49</f>
        <v>6.6193853427895979E-2</v>
      </c>
      <c r="G114" s="402">
        <f>G84/Revenues!G49</f>
        <v>9.1116173120728935E-2</v>
      </c>
      <c r="H114" s="402">
        <f>H84/Revenues!H49</f>
        <v>5.6306306306306307E-2</v>
      </c>
      <c r="I114" s="403"/>
      <c r="J114" s="379"/>
      <c r="K114" s="403"/>
      <c r="L114" s="374">
        <f>L84/Revenues!L49</f>
        <v>5.9299191374663072E-2</v>
      </c>
      <c r="M114" s="188"/>
      <c r="N114" s="197"/>
      <c r="O114" s="223"/>
    </row>
    <row r="115" spans="1:15">
      <c r="A115" s="194"/>
      <c r="B115" s="211"/>
      <c r="C115" s="212" t="s">
        <v>92</v>
      </c>
      <c r="D115" s="374">
        <f>D85/Revenues!D50</f>
        <v>-3.1746031746031746E-3</v>
      </c>
      <c r="E115" s="375">
        <f>E85/Revenues!E50</f>
        <v>0</v>
      </c>
      <c r="F115" s="402">
        <f>F85/Revenues!F50</f>
        <v>-1.2658227848101266E-2</v>
      </c>
      <c r="G115" s="402">
        <f>G85/Revenues!G50</f>
        <v>0</v>
      </c>
      <c r="H115" s="402">
        <f>H85/Revenues!H50</f>
        <v>0</v>
      </c>
      <c r="I115" s="403"/>
      <c r="J115" s="379"/>
      <c r="K115" s="403"/>
      <c r="L115" s="374">
        <f>L85/Revenues!L50</f>
        <v>0</v>
      </c>
      <c r="M115" s="254"/>
      <c r="N115" s="194"/>
      <c r="O115" s="234"/>
    </row>
    <row r="116" spans="1:15">
      <c r="A116" s="194"/>
      <c r="B116" s="211"/>
      <c r="C116" s="184" t="s">
        <v>234</v>
      </c>
      <c r="D116" s="379">
        <f>D86/Revenues!D51</f>
        <v>0.16076260762607625</v>
      </c>
      <c r="E116" s="380">
        <f>E86/Revenues!E51</f>
        <v>0.18377321603128055</v>
      </c>
      <c r="F116" s="403">
        <f>F86/Revenues!F51</f>
        <v>0.15879396984924624</v>
      </c>
      <c r="G116" s="403">
        <f>G86/Revenues!G51</f>
        <v>0.16990291262135923</v>
      </c>
      <c r="H116" s="403">
        <f>H86/Revenues!H51</f>
        <v>0.1302851524090462</v>
      </c>
      <c r="I116" s="403"/>
      <c r="J116" s="379"/>
      <c r="K116" s="403"/>
      <c r="L116" s="379">
        <f>L86/Revenues!L51</f>
        <v>0.13469435644726035</v>
      </c>
      <c r="M116" s="254"/>
      <c r="N116" s="194"/>
      <c r="O116" s="234"/>
    </row>
    <row r="117" spans="1:15">
      <c r="A117" s="194"/>
      <c r="B117" s="211"/>
      <c r="C117" s="220"/>
      <c r="D117" s="379"/>
      <c r="E117" s="380"/>
      <c r="F117" s="403"/>
      <c r="G117" s="403"/>
      <c r="H117" s="403"/>
      <c r="I117" s="403"/>
      <c r="J117" s="379"/>
      <c r="K117" s="403"/>
      <c r="L117" s="379"/>
      <c r="M117" s="254"/>
      <c r="N117" s="194"/>
      <c r="O117" s="234"/>
    </row>
    <row r="118" spans="1:15">
      <c r="A118" s="194"/>
      <c r="B118" s="211"/>
      <c r="C118" s="220" t="s">
        <v>257</v>
      </c>
      <c r="D118" s="379">
        <f>D88/Revenues!D53</f>
        <v>9.2118730808597744E-3</v>
      </c>
      <c r="E118" s="380">
        <f>E88/Revenues!E53</f>
        <v>1.6064257028112448E-2</v>
      </c>
      <c r="F118" s="403">
        <f>F88/Revenues!F53</f>
        <v>7.8125E-3</v>
      </c>
      <c r="G118" s="403">
        <f>G88/Revenues!G53</f>
        <v>8.130081300813009E-3</v>
      </c>
      <c r="H118" s="403">
        <f>H88/Revenues!H53</f>
        <v>4.4247787610619468E-3</v>
      </c>
      <c r="I118" s="403"/>
      <c r="J118" s="379"/>
      <c r="K118" s="403"/>
      <c r="L118" s="379">
        <f>L88/Revenues!L53</f>
        <v>1.3157894736842105E-2</v>
      </c>
      <c r="M118" s="188"/>
      <c r="N118" s="194"/>
      <c r="O118" s="234"/>
    </row>
    <row r="119" spans="1:15">
      <c r="A119" s="194"/>
      <c r="B119" s="211"/>
      <c r="C119" s="220"/>
      <c r="D119" s="379"/>
      <c r="E119" s="380"/>
      <c r="F119" s="403"/>
      <c r="G119" s="403"/>
      <c r="H119" s="403"/>
      <c r="I119" s="403"/>
      <c r="J119" s="379"/>
      <c r="K119" s="403"/>
      <c r="L119" s="379"/>
      <c r="M119" s="254"/>
      <c r="N119" s="194"/>
      <c r="O119" s="234"/>
    </row>
    <row r="120" spans="1:15">
      <c r="A120" s="194"/>
      <c r="B120" s="239"/>
      <c r="C120" s="184" t="s">
        <v>53</v>
      </c>
      <c r="D120" s="379">
        <f>D90/Revenues!D77</f>
        <v>9.375E-2</v>
      </c>
      <c r="E120" s="380">
        <f>E90/Revenues!E77</f>
        <v>0.1875</v>
      </c>
      <c r="F120" s="403">
        <f>F90/Revenues!F77</f>
        <v>7.1428571428571425E-2</v>
      </c>
      <c r="G120" s="403">
        <f>G90/Revenues!G77</f>
        <v>0</v>
      </c>
      <c r="H120" s="403">
        <f>H90/Revenues!H77</f>
        <v>0.125</v>
      </c>
      <c r="I120" s="403"/>
      <c r="J120" s="379"/>
      <c r="K120" s="403"/>
      <c r="L120" s="379">
        <f>L90/Revenues!L77</f>
        <v>4.9382716049382713E-2</v>
      </c>
      <c r="M120" s="261"/>
      <c r="N120" s="194"/>
      <c r="O120" s="234"/>
    </row>
    <row r="121" spans="1:15">
      <c r="A121" s="194"/>
      <c r="B121" s="218"/>
      <c r="C121" s="220"/>
      <c r="D121" s="379"/>
      <c r="E121" s="380"/>
      <c r="F121" s="403"/>
      <c r="G121" s="403"/>
      <c r="H121" s="403"/>
      <c r="I121" s="403"/>
      <c r="J121" s="379"/>
      <c r="K121" s="403"/>
      <c r="L121" s="379"/>
      <c r="M121" s="188"/>
      <c r="N121" s="194"/>
      <c r="O121" s="234"/>
    </row>
    <row r="122" spans="1:15" s="213" customFormat="1">
      <c r="A122" s="197"/>
      <c r="B122" s="211"/>
      <c r="C122" s="184" t="s">
        <v>90</v>
      </c>
      <c r="D122" s="379">
        <f>D92/Revenues!D81</f>
        <v>0.15719551528183076</v>
      </c>
      <c r="E122" s="380">
        <f>E92/Revenues!E81</f>
        <v>0.19787556904400608</v>
      </c>
      <c r="F122" s="403">
        <f>F92/Revenues!F81</f>
        <v>0.15294840294840295</v>
      </c>
      <c r="G122" s="403">
        <f>G92/Revenues!G81</f>
        <v>0.1572039072039072</v>
      </c>
      <c r="H122" s="403">
        <f>H92/Revenues!H81</f>
        <v>0.11956181533646322</v>
      </c>
      <c r="I122" s="403"/>
      <c r="J122" s="379"/>
      <c r="K122" s="403"/>
      <c r="L122" s="379">
        <f>L92/Revenues!L81</f>
        <v>0.13577003902731913</v>
      </c>
      <c r="M122" s="257"/>
      <c r="N122" s="197"/>
      <c r="O122" s="223"/>
    </row>
    <row r="123" spans="1:15">
      <c r="A123" s="194"/>
      <c r="B123" s="184"/>
      <c r="C123" s="184"/>
      <c r="D123" s="237"/>
      <c r="E123" s="171"/>
      <c r="F123" s="490"/>
      <c r="G123" s="490"/>
      <c r="H123" s="490"/>
      <c r="I123" s="490"/>
      <c r="J123" s="237"/>
      <c r="K123" s="490"/>
      <c r="L123" s="237"/>
      <c r="M123" s="189"/>
      <c r="N123" s="194"/>
      <c r="O123" s="234"/>
    </row>
    <row r="124" spans="1:15" ht="6" customHeight="1">
      <c r="A124" s="194"/>
      <c r="B124" s="194"/>
      <c r="C124" s="194"/>
      <c r="D124" s="194"/>
      <c r="E124" s="194"/>
      <c r="F124" s="194"/>
      <c r="G124" s="194"/>
      <c r="H124" s="194"/>
      <c r="I124" s="194"/>
      <c r="J124" s="195"/>
      <c r="K124" s="194"/>
      <c r="L124" s="194"/>
      <c r="M124" s="194"/>
      <c r="N124" s="194"/>
      <c r="O124" s="234"/>
    </row>
    <row r="125" spans="1:15" s="213" customFormat="1" ht="14.25">
      <c r="A125" s="866"/>
      <c r="B125" s="868" t="s">
        <v>344</v>
      </c>
      <c r="C125" s="336"/>
      <c r="D125" s="336"/>
      <c r="E125" s="336"/>
      <c r="F125" s="336"/>
      <c r="G125" s="336"/>
      <c r="H125" s="336"/>
      <c r="I125" s="336"/>
      <c r="J125" s="210"/>
      <c r="K125" s="336"/>
      <c r="L125" s="336"/>
      <c r="M125" s="872"/>
      <c r="N125" s="866"/>
      <c r="O125" s="223"/>
    </row>
    <row r="126" spans="1:15" s="213" customFormat="1" ht="14.25">
      <c r="A126" s="866"/>
      <c r="B126" s="868"/>
      <c r="C126" s="336"/>
      <c r="D126" s="336"/>
      <c r="E126" s="336"/>
      <c r="F126" s="336"/>
      <c r="G126" s="336"/>
      <c r="H126" s="336"/>
      <c r="I126" s="336"/>
      <c r="J126" s="210"/>
      <c r="K126" s="336"/>
      <c r="L126" s="336"/>
      <c r="M126" s="872"/>
      <c r="N126" s="866"/>
      <c r="O126" s="223"/>
    </row>
    <row r="127" spans="1:15">
      <c r="A127" s="194"/>
      <c r="B127" s="194"/>
      <c r="C127" s="194"/>
      <c r="D127" s="194"/>
      <c r="E127" s="194"/>
      <c r="F127" s="194"/>
      <c r="G127" s="194"/>
      <c r="H127" s="194"/>
      <c r="I127" s="194"/>
      <c r="J127" s="195"/>
      <c r="K127" s="194"/>
      <c r="L127" s="194"/>
      <c r="M127" s="194"/>
      <c r="N127" s="194"/>
      <c r="O127" s="234"/>
    </row>
    <row r="128" spans="1:15" s="213" customFormat="1">
      <c r="A128" s="197"/>
      <c r="B128" s="201"/>
      <c r="C128" s="262" t="s">
        <v>528</v>
      </c>
      <c r="D128" s="274">
        <v>2011</v>
      </c>
      <c r="E128" s="200" t="s">
        <v>496</v>
      </c>
      <c r="F128" s="201" t="s">
        <v>442</v>
      </c>
      <c r="G128" s="201" t="s">
        <v>378</v>
      </c>
      <c r="H128" s="201" t="s">
        <v>365</v>
      </c>
      <c r="I128" s="201"/>
      <c r="J128" s="529" t="s">
        <v>322</v>
      </c>
      <c r="K128" s="201"/>
      <c r="L128" s="274">
        <v>2010</v>
      </c>
      <c r="M128" s="251"/>
      <c r="N128" s="197"/>
      <c r="O128" s="223"/>
    </row>
    <row r="129" spans="1:15">
      <c r="A129" s="197"/>
      <c r="B129" s="204"/>
      <c r="C129" s="263" t="s">
        <v>235</v>
      </c>
      <c r="D129" s="199"/>
      <c r="E129" s="200"/>
      <c r="F129" s="204"/>
      <c r="G129" s="204"/>
      <c r="H129" s="204"/>
      <c r="I129" s="204"/>
      <c r="J129" s="530" t="s">
        <v>498</v>
      </c>
      <c r="K129" s="204"/>
      <c r="L129" s="199"/>
      <c r="M129" s="252"/>
      <c r="N129" s="197"/>
      <c r="O129" s="234"/>
    </row>
    <row r="130" spans="1:15" ht="9" customHeight="1">
      <c r="A130" s="197"/>
      <c r="B130" s="204"/>
      <c r="C130" s="204"/>
      <c r="D130" s="352"/>
      <c r="E130" s="353"/>
      <c r="F130" s="180"/>
      <c r="G130" s="180"/>
      <c r="H130" s="180"/>
      <c r="I130" s="204"/>
      <c r="J130" s="170"/>
      <c r="K130" s="204"/>
      <c r="L130" s="352"/>
      <c r="M130" s="204"/>
      <c r="N130" s="197"/>
      <c r="O130" s="234"/>
    </row>
    <row r="131" spans="1:15" ht="14.25">
      <c r="A131" s="197"/>
      <c r="B131" s="218"/>
      <c r="C131" s="595" t="s">
        <v>532</v>
      </c>
      <c r="D131" s="609">
        <f>SUM(D132:D133)</f>
        <v>12.129999999999999</v>
      </c>
      <c r="E131" s="486">
        <f>+E132+E133</f>
        <v>12.129999999999999</v>
      </c>
      <c r="F131" s="846">
        <f>+F132+F133</f>
        <v>11.8</v>
      </c>
      <c r="G131" s="846">
        <f>G132+G133</f>
        <v>12.280000000000001</v>
      </c>
      <c r="H131" s="846">
        <f>H132+H133</f>
        <v>12.280000000000001</v>
      </c>
      <c r="I131" s="603"/>
      <c r="J131" s="379">
        <f>D131/L131-1</f>
        <v>-1.2214983713355276E-2</v>
      </c>
      <c r="K131" s="603"/>
      <c r="L131" s="597">
        <v>12.280000000000001</v>
      </c>
      <c r="M131" s="189"/>
      <c r="N131" s="197"/>
      <c r="O131" s="234"/>
    </row>
    <row r="132" spans="1:15" s="271" customFormat="1">
      <c r="A132" s="197"/>
      <c r="B132" s="211"/>
      <c r="C132" s="244" t="s">
        <v>236</v>
      </c>
      <c r="D132" s="610">
        <f>E132</f>
        <v>11.37</v>
      </c>
      <c r="E132" s="843">
        <v>11.37</v>
      </c>
      <c r="F132" s="847">
        <v>10.91</v>
      </c>
      <c r="G132" s="847">
        <v>11.39</v>
      </c>
      <c r="H132" s="847">
        <v>11.39</v>
      </c>
      <c r="I132" s="598"/>
      <c r="J132" s="374">
        <f>D132/L132-1</f>
        <v>-1.7559262510975504E-3</v>
      </c>
      <c r="K132" s="598"/>
      <c r="L132" s="599">
        <v>11.39</v>
      </c>
      <c r="M132" s="254"/>
      <c r="N132" s="197"/>
    </row>
    <row r="133" spans="1:15" ht="14.25" customHeight="1">
      <c r="A133" s="197"/>
      <c r="B133" s="211"/>
      <c r="C133" s="244" t="s">
        <v>237</v>
      </c>
      <c r="D133" s="610">
        <f>E133</f>
        <v>0.76</v>
      </c>
      <c r="E133" s="843">
        <v>0.76</v>
      </c>
      <c r="F133" s="847">
        <v>0.89</v>
      </c>
      <c r="G133" s="847">
        <v>0.89</v>
      </c>
      <c r="H133" s="847">
        <v>0.89</v>
      </c>
      <c r="I133" s="598"/>
      <c r="J133" s="457">
        <f>D133/L133-1</f>
        <v>-0.1460674157303371</v>
      </c>
      <c r="K133" s="598"/>
      <c r="L133" s="599">
        <v>0.89</v>
      </c>
      <c r="M133" s="254"/>
      <c r="N133" s="194"/>
      <c r="O133" s="234"/>
    </row>
    <row r="134" spans="1:15">
      <c r="A134" s="197"/>
      <c r="B134" s="211"/>
      <c r="C134" s="244"/>
      <c r="D134" s="611"/>
      <c r="E134" s="488"/>
      <c r="F134" s="848"/>
      <c r="G134" s="848"/>
      <c r="H134" s="848"/>
      <c r="I134" s="601"/>
      <c r="J134" s="374"/>
      <c r="K134" s="601"/>
      <c r="L134" s="600"/>
      <c r="M134" s="188"/>
      <c r="N134" s="197"/>
      <c r="O134" s="234"/>
    </row>
    <row r="135" spans="1:15">
      <c r="A135" s="194"/>
      <c r="B135" s="218"/>
      <c r="C135" s="595" t="s">
        <v>238</v>
      </c>
      <c r="D135" s="609">
        <f>SUM(D136:D137)</f>
        <v>0.63</v>
      </c>
      <c r="E135" s="486">
        <f>+E136+E137</f>
        <v>0.63</v>
      </c>
      <c r="F135" s="846">
        <f>+F136+F137</f>
        <v>1.68</v>
      </c>
      <c r="G135" s="846">
        <f>+G136+G137</f>
        <v>1.3299999999999998</v>
      </c>
      <c r="H135" s="846">
        <f>H136+H137</f>
        <v>0.52</v>
      </c>
      <c r="I135" s="601"/>
      <c r="J135" s="678">
        <f>D135/L135-1</f>
        <v>0.90909090909090895</v>
      </c>
      <c r="K135" s="601"/>
      <c r="L135" s="602">
        <v>0.33</v>
      </c>
      <c r="M135" s="188"/>
      <c r="N135" s="194"/>
      <c r="O135" s="234"/>
    </row>
    <row r="136" spans="1:15">
      <c r="A136" s="194"/>
      <c r="B136" s="211"/>
      <c r="C136" s="244" t="s">
        <v>434</v>
      </c>
      <c r="D136" s="610">
        <f>E136</f>
        <v>0.15</v>
      </c>
      <c r="E136" s="843">
        <v>0.15</v>
      </c>
      <c r="F136" s="847">
        <v>0.15</v>
      </c>
      <c r="G136" s="847">
        <v>0.15</v>
      </c>
      <c r="H136" s="847">
        <v>0.16</v>
      </c>
      <c r="I136" s="598"/>
      <c r="J136" s="457">
        <f>D136/L136-1</f>
        <v>-0.11764705882352955</v>
      </c>
      <c r="K136" s="598"/>
      <c r="L136" s="599">
        <v>0.17</v>
      </c>
      <c r="M136" s="254"/>
      <c r="N136" s="194"/>
      <c r="O136" s="234"/>
    </row>
    <row r="137" spans="1:15" s="213" customFormat="1">
      <c r="A137" s="197"/>
      <c r="B137" s="211"/>
      <c r="C137" s="244" t="s">
        <v>239</v>
      </c>
      <c r="D137" s="610">
        <f>E137</f>
        <v>0.48</v>
      </c>
      <c r="E137" s="843">
        <v>0.48</v>
      </c>
      <c r="F137" s="847">
        <v>1.53</v>
      </c>
      <c r="G137" s="847">
        <v>1.18</v>
      </c>
      <c r="H137" s="847">
        <v>0.36</v>
      </c>
      <c r="I137" s="598"/>
      <c r="J137" s="457" t="s">
        <v>534</v>
      </c>
      <c r="K137" s="598"/>
      <c r="L137" s="599">
        <v>0.16</v>
      </c>
      <c r="M137" s="254"/>
      <c r="N137" s="197"/>
      <c r="O137" s="223"/>
    </row>
    <row r="138" spans="1:15">
      <c r="A138" s="194"/>
      <c r="B138" s="211"/>
      <c r="C138" s="244"/>
      <c r="D138" s="610"/>
      <c r="E138" s="487"/>
      <c r="F138" s="847"/>
      <c r="G138" s="847"/>
      <c r="H138" s="847"/>
      <c r="I138" s="598"/>
      <c r="J138" s="374"/>
      <c r="K138" s="598"/>
      <c r="L138" s="599"/>
      <c r="M138" s="254"/>
      <c r="N138" s="194"/>
      <c r="O138" s="234"/>
    </row>
    <row r="139" spans="1:15">
      <c r="A139" s="194"/>
      <c r="B139" s="720"/>
      <c r="C139" s="513" t="s">
        <v>240</v>
      </c>
      <c r="D139" s="605">
        <f>+D131+D135</f>
        <v>12.76</v>
      </c>
      <c r="E139" s="389">
        <f>+E131+E135</f>
        <v>12.76</v>
      </c>
      <c r="F139" s="849">
        <f>+F131+F135</f>
        <v>13.48</v>
      </c>
      <c r="G139" s="849">
        <f>+G131+G135</f>
        <v>13.610000000000001</v>
      </c>
      <c r="H139" s="849">
        <f>+H131+H135</f>
        <v>12.8</v>
      </c>
      <c r="I139" s="721"/>
      <c r="J139" s="379">
        <f>D139/L139-1</f>
        <v>1.1895321173671647E-2</v>
      </c>
      <c r="K139" s="721"/>
      <c r="L139" s="605">
        <v>12.610000000000001</v>
      </c>
      <c r="M139" s="722"/>
      <c r="N139" s="194"/>
      <c r="O139" s="234"/>
    </row>
    <row r="140" spans="1:15" ht="14.25">
      <c r="A140" s="194"/>
      <c r="B140" s="239"/>
      <c r="C140" s="264" t="s">
        <v>345</v>
      </c>
      <c r="D140" s="612">
        <f>E140</f>
        <v>1.46</v>
      </c>
      <c r="E140" s="489">
        <v>1.46</v>
      </c>
      <c r="F140" s="850">
        <v>1.56</v>
      </c>
      <c r="G140" s="850">
        <v>2.2000000000000002</v>
      </c>
      <c r="H140" s="850">
        <v>1.38</v>
      </c>
      <c r="I140" s="604"/>
      <c r="J140" s="831">
        <f>D140/L140-1</f>
        <v>0.23728813559322037</v>
      </c>
      <c r="K140" s="604"/>
      <c r="L140" s="606">
        <v>1.18</v>
      </c>
      <c r="M140" s="261"/>
      <c r="N140" s="194"/>
      <c r="O140" s="234"/>
    </row>
    <row r="141" spans="1:15" s="213" customFormat="1">
      <c r="A141" s="197"/>
      <c r="B141" s="720"/>
      <c r="C141" s="220"/>
      <c r="D141" s="613"/>
      <c r="E141" s="389"/>
      <c r="F141" s="849"/>
      <c r="G141" s="849"/>
      <c r="H141" s="849"/>
      <c r="I141" s="721"/>
      <c r="J141" s="379"/>
      <c r="K141" s="721"/>
      <c r="L141" s="608"/>
      <c r="M141" s="722"/>
      <c r="N141" s="197"/>
      <c r="O141" s="223"/>
    </row>
    <row r="142" spans="1:15" ht="14.25">
      <c r="A142" s="194"/>
      <c r="B142" s="211"/>
      <c r="C142" s="596" t="s">
        <v>559</v>
      </c>
      <c r="D142" s="610">
        <f>E142</f>
        <v>1.03</v>
      </c>
      <c r="E142" s="843">
        <v>1.03</v>
      </c>
      <c r="F142" s="847">
        <v>0.65</v>
      </c>
      <c r="G142" s="847">
        <v>1.1200000000000001</v>
      </c>
      <c r="H142" s="847">
        <v>0.94</v>
      </c>
      <c r="I142" s="607"/>
      <c r="J142" s="457">
        <f>D142/L142-1</f>
        <v>0.22619047619047628</v>
      </c>
      <c r="K142" s="607"/>
      <c r="L142" s="599">
        <v>0.84</v>
      </c>
      <c r="M142" s="257"/>
      <c r="N142" s="194"/>
      <c r="O142" s="234"/>
    </row>
    <row r="143" spans="1:15" ht="14.25">
      <c r="A143" s="194"/>
      <c r="B143" s="184"/>
      <c r="C143" s="186" t="s">
        <v>533</v>
      </c>
      <c r="D143" s="613">
        <f>D139-D142</f>
        <v>11.73</v>
      </c>
      <c r="E143" s="389">
        <f>+E139-E142</f>
        <v>11.73</v>
      </c>
      <c r="F143" s="849">
        <f>+F139-F142</f>
        <v>12.83</v>
      </c>
      <c r="G143" s="849">
        <f>G139-G142</f>
        <v>12.490000000000002</v>
      </c>
      <c r="H143" s="849">
        <f>H139-H142</f>
        <v>11.860000000000001</v>
      </c>
      <c r="I143" s="603"/>
      <c r="J143" s="379">
        <f>D143/L143-1</f>
        <v>-3.3984706881904359E-3</v>
      </c>
      <c r="K143" s="603"/>
      <c r="L143" s="608">
        <v>11.770000000000001</v>
      </c>
      <c r="M143" s="189"/>
      <c r="N143" s="194"/>
      <c r="O143" s="234"/>
    </row>
    <row r="144" spans="1:15">
      <c r="A144" s="194"/>
      <c r="B144" s="211"/>
      <c r="C144" s="244"/>
      <c r="D144" s="611"/>
      <c r="E144" s="488"/>
      <c r="F144" s="848"/>
      <c r="G144" s="848"/>
      <c r="H144" s="848"/>
      <c r="I144" s="598"/>
      <c r="J144" s="374"/>
      <c r="K144" s="598"/>
      <c r="L144" s="600"/>
      <c r="M144" s="254"/>
      <c r="N144" s="194"/>
      <c r="O144" s="234"/>
    </row>
    <row r="145" spans="1:15" s="213" customFormat="1" ht="14.25">
      <c r="A145" s="359"/>
      <c r="B145" s="218"/>
      <c r="C145" s="595" t="s">
        <v>560</v>
      </c>
      <c r="D145" s="725">
        <f>E145</f>
        <v>-0.15</v>
      </c>
      <c r="E145" s="844">
        <v>-0.15</v>
      </c>
      <c r="F145" s="851">
        <v>-0.03</v>
      </c>
      <c r="G145" s="851">
        <v>0.22</v>
      </c>
      <c r="H145" s="851">
        <v>0.18</v>
      </c>
      <c r="I145" s="603"/>
      <c r="J145" s="678" t="s">
        <v>375</v>
      </c>
      <c r="K145" s="603"/>
      <c r="L145" s="719">
        <v>0.09</v>
      </c>
      <c r="M145" s="189"/>
      <c r="N145" s="359"/>
      <c r="O145" s="223"/>
    </row>
    <row r="146" spans="1:15" s="243" customFormat="1">
      <c r="A146" s="238"/>
      <c r="B146" s="184"/>
      <c r="C146" s="186"/>
      <c r="D146" s="613"/>
      <c r="E146" s="389"/>
      <c r="F146" s="849"/>
      <c r="G146" s="849"/>
      <c r="H146" s="849"/>
      <c r="I146" s="603"/>
      <c r="J146" s="379"/>
      <c r="K146" s="603"/>
      <c r="L146" s="608"/>
      <c r="M146" s="189"/>
      <c r="N146" s="238"/>
      <c r="O146" s="242"/>
    </row>
    <row r="147" spans="1:15" s="213" customFormat="1">
      <c r="A147" s="359"/>
      <c r="B147" s="184"/>
      <c r="C147" s="595" t="s">
        <v>503</v>
      </c>
      <c r="D147" s="609">
        <f>SUM(D148:D149)</f>
        <v>12.469999999999999</v>
      </c>
      <c r="E147" s="486">
        <f>+E148+E149</f>
        <v>12.469999999999999</v>
      </c>
      <c r="F147" s="846">
        <f>+F148+F149</f>
        <v>11.86</v>
      </c>
      <c r="G147" s="846">
        <f>G148+G149</f>
        <v>12.05</v>
      </c>
      <c r="H147" s="846">
        <f>H148+H149</f>
        <v>12.069999999999999</v>
      </c>
      <c r="I147" s="603"/>
      <c r="J147" s="379">
        <f>D147/L147-1</f>
        <v>2.2131147540983331E-2</v>
      </c>
      <c r="K147" s="603"/>
      <c r="L147" s="609">
        <v>12.200000000000001</v>
      </c>
      <c r="M147" s="257"/>
      <c r="N147" s="359"/>
      <c r="O147" s="223"/>
    </row>
    <row r="148" spans="1:15">
      <c r="A148" s="194"/>
      <c r="B148" s="751"/>
      <c r="C148" s="244" t="s">
        <v>236</v>
      </c>
      <c r="D148" s="752">
        <f>E148</f>
        <v>11.35</v>
      </c>
      <c r="E148" s="845">
        <v>11.35</v>
      </c>
      <c r="F148" s="852">
        <v>10.79</v>
      </c>
      <c r="G148" s="852">
        <f>11.26</f>
        <v>11.26</v>
      </c>
      <c r="H148" s="852">
        <v>11.29</v>
      </c>
      <c r="I148" s="753"/>
      <c r="J148" s="379">
        <f>D148/L148-1</f>
        <v>2.6501766784452485E-3</v>
      </c>
      <c r="K148" s="753"/>
      <c r="L148" s="752">
        <v>11.32</v>
      </c>
      <c r="M148" s="754"/>
      <c r="N148" s="194"/>
      <c r="O148" s="234"/>
    </row>
    <row r="149" spans="1:15" s="213" customFormat="1">
      <c r="A149" s="197"/>
      <c r="B149" s="751"/>
      <c r="C149" s="244" t="s">
        <v>237</v>
      </c>
      <c r="D149" s="752">
        <f>E149</f>
        <v>1.1200000000000001</v>
      </c>
      <c r="E149" s="845">
        <v>1.1200000000000001</v>
      </c>
      <c r="F149" s="852">
        <v>1.07</v>
      </c>
      <c r="G149" s="852">
        <v>0.79</v>
      </c>
      <c r="H149" s="852">
        <v>0.78</v>
      </c>
      <c r="I149" s="753"/>
      <c r="J149" s="678">
        <f>D149/L149-1</f>
        <v>0.27272727272727293</v>
      </c>
      <c r="K149" s="753"/>
      <c r="L149" s="752">
        <v>0.88</v>
      </c>
      <c r="M149" s="754"/>
      <c r="N149" s="197"/>
      <c r="O149" s="223"/>
    </row>
    <row r="150" spans="1:15">
      <c r="A150" s="194"/>
      <c r="B150" s="184"/>
      <c r="C150" s="212"/>
      <c r="D150" s="255"/>
      <c r="E150" s="246"/>
      <c r="F150" s="245"/>
      <c r="G150" s="245"/>
      <c r="H150" s="245"/>
      <c r="I150" s="257"/>
      <c r="J150" s="237"/>
      <c r="K150" s="257"/>
      <c r="L150" s="255"/>
      <c r="M150" s="257"/>
      <c r="N150" s="194"/>
      <c r="O150" s="234"/>
    </row>
    <row r="151" spans="1:15" ht="9" customHeight="1">
      <c r="A151" s="194"/>
      <c r="B151" s="194"/>
      <c r="C151" s="194"/>
      <c r="D151" s="194"/>
      <c r="E151" s="194"/>
      <c r="F151" s="194"/>
      <c r="G151" s="194"/>
      <c r="H151" s="194"/>
      <c r="I151" s="194"/>
      <c r="J151" s="194"/>
      <c r="K151" s="194"/>
      <c r="L151" s="194"/>
      <c r="M151" s="194"/>
      <c r="N151" s="194"/>
      <c r="O151" s="234"/>
    </row>
    <row r="152" spans="1:15" ht="14.25">
      <c r="A152" s="224"/>
      <c r="B152" s="258" t="s">
        <v>531</v>
      </c>
      <c r="C152" s="225"/>
      <c r="D152" s="224"/>
      <c r="E152" s="225"/>
      <c r="F152" s="224"/>
      <c r="G152" s="224"/>
      <c r="H152" s="224"/>
      <c r="I152" s="224"/>
      <c r="J152" s="260"/>
      <c r="K152" s="224"/>
      <c r="L152" s="225"/>
      <c r="M152" s="226"/>
      <c r="N152" s="226"/>
      <c r="O152" s="234"/>
    </row>
    <row r="153" spans="1:15" ht="14.25">
      <c r="A153" s="224"/>
      <c r="B153" s="299" t="s">
        <v>519</v>
      </c>
      <c r="C153" s="225"/>
      <c r="D153" s="224"/>
      <c r="E153" s="225"/>
      <c r="F153" s="224"/>
      <c r="G153" s="224"/>
      <c r="H153" s="224"/>
      <c r="I153" s="224"/>
      <c r="J153" s="260"/>
      <c r="K153" s="224"/>
      <c r="L153" s="225"/>
      <c r="M153" s="226"/>
      <c r="N153" s="226"/>
      <c r="O153" s="234"/>
    </row>
    <row r="154" spans="1:15" ht="14.25">
      <c r="A154" s="336"/>
      <c r="B154" s="299" t="s">
        <v>562</v>
      </c>
      <c r="C154" s="336"/>
      <c r="D154" s="336"/>
      <c r="E154" s="336"/>
      <c r="F154" s="336"/>
      <c r="G154" s="336"/>
      <c r="H154" s="336"/>
      <c r="I154" s="336"/>
      <c r="J154" s="210"/>
      <c r="K154" s="336"/>
      <c r="L154" s="336"/>
      <c r="M154" s="336"/>
      <c r="N154" s="337"/>
      <c r="O154" s="234"/>
    </row>
    <row r="155" spans="1:15" ht="14.25">
      <c r="A155" s="224"/>
      <c r="B155" s="258" t="s">
        <v>561</v>
      </c>
      <c r="C155" s="225"/>
      <c r="D155" s="224"/>
      <c r="E155" s="225"/>
      <c r="F155" s="224"/>
      <c r="G155" s="224"/>
      <c r="H155" s="224"/>
      <c r="I155" s="224"/>
      <c r="J155" s="260"/>
      <c r="K155" s="224"/>
      <c r="L155" s="225"/>
      <c r="M155" s="226"/>
      <c r="N155" s="226"/>
      <c r="O155" s="234"/>
    </row>
    <row r="156" spans="1:15">
      <c r="E156" s="196" t="s">
        <v>509</v>
      </c>
      <c r="M156" s="234"/>
      <c r="N156" s="234"/>
      <c r="O156" s="234"/>
    </row>
    <row r="157" spans="1:15">
      <c r="J157" s="170"/>
      <c r="M157" s="234"/>
      <c r="N157" s="234"/>
      <c r="O157" s="234"/>
    </row>
    <row r="158" spans="1:15">
      <c r="M158" s="234"/>
      <c r="N158" s="234"/>
      <c r="O158" s="234"/>
    </row>
    <row r="159" spans="1:15">
      <c r="M159" s="234"/>
      <c r="N159" s="234"/>
      <c r="O159" s="234"/>
    </row>
    <row r="160" spans="1:15">
      <c r="M160" s="234"/>
      <c r="N160" s="234"/>
      <c r="O160" s="234"/>
    </row>
    <row r="161" spans="10:15">
      <c r="M161" s="234"/>
      <c r="N161" s="234"/>
      <c r="O161" s="234"/>
    </row>
    <row r="162" spans="10:15">
      <c r="M162" s="234"/>
      <c r="N162" s="234"/>
      <c r="O162" s="234"/>
    </row>
    <row r="163" spans="10:15">
      <c r="M163" s="234"/>
      <c r="N163" s="234"/>
      <c r="O163" s="234"/>
    </row>
    <row r="164" spans="10:15" ht="14.25">
      <c r="J164" s="265"/>
      <c r="M164" s="234"/>
      <c r="N164" s="234"/>
      <c r="O164" s="234"/>
    </row>
    <row r="165" spans="10:15">
      <c r="M165" s="234"/>
      <c r="N165" s="234"/>
      <c r="O165" s="234"/>
    </row>
    <row r="166" spans="10:15">
      <c r="M166" s="234"/>
      <c r="N166" s="234"/>
      <c r="O166" s="234"/>
    </row>
    <row r="167" spans="10:15">
      <c r="M167" s="234"/>
      <c r="N167" s="234"/>
      <c r="O167" s="234"/>
    </row>
    <row r="168" spans="10:15">
      <c r="M168" s="234"/>
      <c r="N168" s="234"/>
      <c r="O168" s="234"/>
    </row>
    <row r="169" spans="10:15">
      <c r="M169" s="234"/>
      <c r="N169" s="234"/>
      <c r="O169" s="234"/>
    </row>
    <row r="170" spans="10:15">
      <c r="M170" s="234"/>
      <c r="N170" s="234"/>
      <c r="O170" s="234"/>
    </row>
    <row r="171" spans="10:15">
      <c r="M171" s="234"/>
      <c r="N171" s="234"/>
      <c r="O171" s="234"/>
    </row>
    <row r="177" spans="6:6">
      <c r="F177" s="196" t="s">
        <v>508</v>
      </c>
    </row>
  </sheetData>
  <phoneticPr fontId="13" type="noConversion"/>
  <printOptions horizontalCentered="1"/>
  <pageMargins left="0.75" right="0.75" top="1" bottom="1" header="0.5" footer="0.5"/>
  <pageSetup paperSize="9" scale="62" orientation="portrait" r:id="rId1"/>
  <headerFooter alignWithMargins="0">
    <oddHeader>&amp;CKPN Investor Relations</oddHeader>
    <oddFooter>&amp;L&amp;8Q4 2011 - Restated&amp;C&amp;8&amp;A</oddFooter>
  </headerFooter>
  <rowBreaks count="1" manualBreakCount="1">
    <brk id="96"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BreakPreview" zoomScale="85" zoomScaleNormal="85" zoomScaleSheetLayoutView="85" workbookViewId="0"/>
  </sheetViews>
  <sheetFormatPr defaultRowHeight="12.75"/>
  <cols>
    <col min="1" max="1" width="1.7109375" style="98" customWidth="1"/>
    <col min="2" max="2" width="0.85546875" style="98" customWidth="1"/>
    <col min="3" max="3" width="10.85546875" style="98" customWidth="1"/>
    <col min="4" max="4" width="7.7109375" style="98" customWidth="1"/>
    <col min="5" max="5" width="9.5703125" style="98" customWidth="1"/>
    <col min="6" max="6" width="8.85546875" style="148" customWidth="1"/>
    <col min="7" max="7" width="16.5703125" style="148" bestFit="1" customWidth="1"/>
    <col min="8" max="8" width="9" style="149" bestFit="1" customWidth="1"/>
    <col min="9" max="9" width="11.5703125" style="98" bestFit="1" customWidth="1"/>
    <col min="10" max="10" width="11" style="98" bestFit="1" customWidth="1"/>
    <col min="11" max="11" width="12.42578125" style="98" bestFit="1" customWidth="1"/>
    <col min="12" max="12" width="15.28515625" style="150" bestFit="1" customWidth="1"/>
    <col min="13" max="13" width="38" style="120" customWidth="1"/>
    <col min="14" max="14" width="18.85546875" style="98" customWidth="1"/>
    <col min="15" max="15" width="12.7109375" style="98" customWidth="1"/>
    <col min="16" max="16" width="13.7109375" style="98" customWidth="1"/>
    <col min="17" max="17" width="12" style="150" customWidth="1"/>
    <col min="18" max="18" width="0.85546875" style="98" customWidth="1"/>
    <col min="19" max="19" width="1.7109375" style="98" customWidth="1"/>
    <col min="20" max="20" width="9.140625" style="811"/>
    <col min="21" max="16384" width="9.140625" style="98"/>
  </cols>
  <sheetData>
    <row r="1" spans="1:20" ht="9" customHeight="1">
      <c r="A1" s="93"/>
      <c r="B1" s="93"/>
      <c r="C1" s="93"/>
      <c r="D1" s="93"/>
      <c r="E1" s="93"/>
      <c r="F1" s="94"/>
      <c r="G1" s="94"/>
      <c r="H1" s="95"/>
      <c r="I1" s="93"/>
      <c r="J1" s="93"/>
      <c r="K1" s="93"/>
      <c r="L1" s="96"/>
      <c r="M1" s="97"/>
      <c r="N1" s="93"/>
      <c r="O1" s="93"/>
      <c r="P1" s="93"/>
      <c r="Q1" s="96"/>
      <c r="R1" s="93"/>
      <c r="S1" s="93"/>
    </row>
    <row r="2" spans="1:20" ht="15" customHeight="1">
      <c r="A2" s="93"/>
      <c r="B2" s="99"/>
      <c r="C2" s="1009" t="s">
        <v>225</v>
      </c>
      <c r="D2" s="1010"/>
      <c r="E2" s="1010"/>
      <c r="F2" s="1010"/>
      <c r="G2" s="100"/>
      <c r="H2" s="101"/>
      <c r="I2" s="103"/>
      <c r="J2" s="104"/>
      <c r="K2" s="103"/>
      <c r="L2" s="102"/>
      <c r="M2" s="105"/>
      <c r="N2" s="106"/>
      <c r="O2" s="106"/>
      <c r="P2" s="106"/>
      <c r="Q2" s="107"/>
      <c r="R2" s="102"/>
      <c r="S2" s="93"/>
      <c r="T2" s="816"/>
    </row>
    <row r="3" spans="1:20" ht="8.1" customHeight="1">
      <c r="A3" s="93"/>
      <c r="B3" s="99"/>
      <c r="C3" s="103"/>
      <c r="D3" s="103"/>
      <c r="E3" s="103"/>
      <c r="F3" s="103"/>
      <c r="G3" s="103"/>
      <c r="H3" s="108"/>
      <c r="I3" s="103"/>
      <c r="J3" s="103"/>
      <c r="K3" s="103"/>
      <c r="L3" s="109"/>
      <c r="M3" s="110"/>
      <c r="N3" s="103"/>
      <c r="O3" s="103"/>
      <c r="P3" s="103"/>
      <c r="Q3" s="109"/>
      <c r="R3" s="111"/>
      <c r="S3" s="93"/>
      <c r="T3" s="817"/>
    </row>
    <row r="4" spans="1:20" s="120" customFormat="1" ht="25.5">
      <c r="A4" s="97"/>
      <c r="B4" s="112"/>
      <c r="C4" s="113"/>
      <c r="D4" s="105" t="s">
        <v>155</v>
      </c>
      <c r="E4" s="105" t="s">
        <v>156</v>
      </c>
      <c r="F4" s="114" t="s">
        <v>415</v>
      </c>
      <c r="G4" s="115" t="s">
        <v>416</v>
      </c>
      <c r="H4" s="105" t="s">
        <v>157</v>
      </c>
      <c r="I4" s="151" t="s">
        <v>158</v>
      </c>
      <c r="J4" s="152" t="s">
        <v>159</v>
      </c>
      <c r="K4" s="117" t="s">
        <v>160</v>
      </c>
      <c r="L4" s="116" t="s">
        <v>161</v>
      </c>
      <c r="M4" s="118" t="s">
        <v>162</v>
      </c>
      <c r="N4" s="118" t="s">
        <v>163</v>
      </c>
      <c r="O4" s="118" t="s">
        <v>164</v>
      </c>
      <c r="P4" s="118" t="s">
        <v>165</v>
      </c>
      <c r="Q4" s="118" t="s">
        <v>166</v>
      </c>
      <c r="R4" s="119"/>
      <c r="S4" s="97"/>
      <c r="T4" s="818"/>
    </row>
    <row r="5" spans="1:20" ht="7.5" customHeight="1">
      <c r="A5" s="93"/>
      <c r="B5" s="99"/>
      <c r="C5" s="106"/>
      <c r="D5" s="106"/>
      <c r="E5" s="106"/>
      <c r="F5" s="106"/>
      <c r="G5" s="106"/>
      <c r="H5" s="101"/>
      <c r="I5" s="103"/>
      <c r="J5" s="103"/>
      <c r="K5" s="106"/>
      <c r="L5" s="102"/>
      <c r="M5" s="113"/>
      <c r="N5" s="106"/>
      <c r="O5" s="106"/>
      <c r="P5" s="106"/>
      <c r="Q5" s="102"/>
      <c r="R5" s="121"/>
      <c r="S5" s="93"/>
      <c r="T5" s="817"/>
    </row>
    <row r="6" spans="1:20" s="120" customFormat="1" ht="38.25">
      <c r="A6" s="97"/>
      <c r="B6" s="112"/>
      <c r="C6" s="122" t="s">
        <v>167</v>
      </c>
      <c r="D6" s="123" t="s">
        <v>168</v>
      </c>
      <c r="E6" s="124" t="s">
        <v>169</v>
      </c>
      <c r="F6" s="125">
        <v>1250</v>
      </c>
      <c r="G6" s="126">
        <v>957</v>
      </c>
      <c r="H6" s="127">
        <v>0.05</v>
      </c>
      <c r="I6" s="153" t="s">
        <v>181</v>
      </c>
      <c r="J6" s="154" t="s">
        <v>182</v>
      </c>
      <c r="K6" s="128" t="s">
        <v>183</v>
      </c>
      <c r="L6" s="124" t="s">
        <v>184</v>
      </c>
      <c r="M6" s="129" t="s">
        <v>185</v>
      </c>
      <c r="N6" s="134" t="s">
        <v>251</v>
      </c>
      <c r="O6" s="129" t="s">
        <v>177</v>
      </c>
      <c r="P6" s="129" t="s">
        <v>170</v>
      </c>
      <c r="Q6" s="130" t="s">
        <v>180</v>
      </c>
      <c r="R6" s="131"/>
      <c r="S6" s="97"/>
      <c r="T6" s="818"/>
    </row>
    <row r="7" spans="1:20" ht="8.1" customHeight="1">
      <c r="A7" s="93"/>
      <c r="B7" s="99"/>
      <c r="C7" s="103"/>
      <c r="D7" s="103"/>
      <c r="E7" s="103"/>
      <c r="F7" s="103"/>
      <c r="G7" s="103"/>
      <c r="H7" s="103"/>
      <c r="I7" s="103"/>
      <c r="J7" s="103"/>
      <c r="K7" s="103"/>
      <c r="L7" s="103"/>
      <c r="M7" s="110"/>
      <c r="N7" s="160"/>
      <c r="O7" s="103"/>
      <c r="P7" s="103"/>
      <c r="Q7" s="109"/>
      <c r="R7" s="111"/>
      <c r="S7" s="93"/>
      <c r="T7" s="817"/>
    </row>
    <row r="8" spans="1:20" s="120" customFormat="1" ht="38.25">
      <c r="A8" s="97"/>
      <c r="B8" s="112"/>
      <c r="C8" s="122" t="s">
        <v>167</v>
      </c>
      <c r="D8" s="123" t="s">
        <v>168</v>
      </c>
      <c r="E8" s="124" t="s">
        <v>169</v>
      </c>
      <c r="F8" s="125">
        <v>850</v>
      </c>
      <c r="G8" s="126">
        <v>540</v>
      </c>
      <c r="H8" s="127">
        <v>4.4999999999999998E-2</v>
      </c>
      <c r="I8" s="153" t="s">
        <v>186</v>
      </c>
      <c r="J8" s="154" t="s">
        <v>187</v>
      </c>
      <c r="K8" s="128" t="s">
        <v>188</v>
      </c>
      <c r="L8" s="124" t="s">
        <v>189</v>
      </c>
      <c r="M8" s="129" t="s">
        <v>190</v>
      </c>
      <c r="N8" s="134" t="s">
        <v>229</v>
      </c>
      <c r="O8" s="129" t="s">
        <v>177</v>
      </c>
      <c r="P8" s="129" t="s">
        <v>170</v>
      </c>
      <c r="Q8" s="130" t="s">
        <v>180</v>
      </c>
      <c r="R8" s="131"/>
      <c r="S8" s="97"/>
      <c r="T8" s="818"/>
    </row>
    <row r="9" spans="1:20" ht="8.1" customHeight="1">
      <c r="A9" s="93"/>
      <c r="B9" s="99"/>
      <c r="C9" s="103"/>
      <c r="D9" s="103"/>
      <c r="E9" s="103"/>
      <c r="F9" s="103"/>
      <c r="G9" s="103"/>
      <c r="H9" s="103"/>
      <c r="I9" s="103"/>
      <c r="J9" s="103"/>
      <c r="K9" s="103"/>
      <c r="L9" s="103"/>
      <c r="M9" s="110"/>
      <c r="N9" s="160"/>
      <c r="O9" s="103"/>
      <c r="P9" s="103"/>
      <c r="Q9" s="109"/>
      <c r="R9" s="111"/>
      <c r="S9" s="93"/>
      <c r="T9" s="817"/>
    </row>
    <row r="10" spans="1:20" s="120" customFormat="1" ht="51">
      <c r="A10" s="97"/>
      <c r="B10" s="112"/>
      <c r="C10" s="122" t="s">
        <v>167</v>
      </c>
      <c r="D10" s="123" t="s">
        <v>168</v>
      </c>
      <c r="E10" s="124" t="s">
        <v>169</v>
      </c>
      <c r="F10" s="125">
        <v>850</v>
      </c>
      <c r="G10" s="126">
        <v>545</v>
      </c>
      <c r="H10" s="127">
        <v>6.25E-2</v>
      </c>
      <c r="I10" s="153" t="s">
        <v>191</v>
      </c>
      <c r="J10" s="154" t="s">
        <v>192</v>
      </c>
      <c r="K10" s="128" t="s">
        <v>193</v>
      </c>
      <c r="L10" s="124" t="s">
        <v>194</v>
      </c>
      <c r="M10" s="129" t="s">
        <v>195</v>
      </c>
      <c r="N10" s="134" t="s">
        <v>230</v>
      </c>
      <c r="O10" s="129" t="s">
        <v>177</v>
      </c>
      <c r="P10" s="129" t="s">
        <v>170</v>
      </c>
      <c r="Q10" s="130" t="s">
        <v>180</v>
      </c>
      <c r="R10" s="131"/>
      <c r="S10" s="97"/>
      <c r="T10" s="818"/>
    </row>
    <row r="11" spans="1:20" ht="8.1" customHeight="1">
      <c r="A11" s="93"/>
      <c r="B11" s="99"/>
      <c r="C11" s="103"/>
      <c r="D11" s="103"/>
      <c r="E11" s="103"/>
      <c r="F11" s="103"/>
      <c r="G11" s="103"/>
      <c r="H11" s="103"/>
      <c r="I11" s="103"/>
      <c r="J11" s="103"/>
      <c r="K11" s="103"/>
      <c r="L11" s="103"/>
      <c r="M11" s="110"/>
      <c r="N11" s="160"/>
      <c r="O11" s="103"/>
      <c r="P11" s="103"/>
      <c r="Q11" s="109"/>
      <c r="R11" s="111"/>
      <c r="S11" s="93"/>
      <c r="T11" s="817"/>
    </row>
    <row r="12" spans="1:20" s="120" customFormat="1" ht="51">
      <c r="A12" s="97"/>
      <c r="B12" s="112"/>
      <c r="C12" s="122" t="s">
        <v>167</v>
      </c>
      <c r="D12" s="123" t="s">
        <v>168</v>
      </c>
      <c r="E12" s="124" t="s">
        <v>169</v>
      </c>
      <c r="F12" s="125">
        <v>650</v>
      </c>
      <c r="G12" s="132">
        <v>650</v>
      </c>
      <c r="H12" s="127">
        <v>4.7500000000000001E-2</v>
      </c>
      <c r="I12" s="155" t="s">
        <v>472</v>
      </c>
      <c r="J12" s="154" t="s">
        <v>467</v>
      </c>
      <c r="K12" s="133" t="s">
        <v>475</v>
      </c>
      <c r="L12" s="124" t="s">
        <v>197</v>
      </c>
      <c r="M12" s="129" t="s">
        <v>185</v>
      </c>
      <c r="N12" s="134" t="s">
        <v>417</v>
      </c>
      <c r="O12" s="129" t="s">
        <v>177</v>
      </c>
      <c r="P12" s="129" t="s">
        <v>170</v>
      </c>
      <c r="Q12" s="130" t="s">
        <v>180</v>
      </c>
      <c r="R12" s="131"/>
      <c r="S12" s="97"/>
      <c r="T12" s="818"/>
    </row>
    <row r="13" spans="1:20" ht="8.1" customHeight="1">
      <c r="A13" s="93"/>
      <c r="B13" s="99"/>
      <c r="C13" s="103"/>
      <c r="D13" s="103"/>
      <c r="E13" s="103"/>
      <c r="F13" s="103"/>
      <c r="G13" s="103"/>
      <c r="H13" s="103"/>
      <c r="I13" s="103"/>
      <c r="J13" s="103"/>
      <c r="K13" s="103"/>
      <c r="L13" s="109"/>
      <c r="M13" s="110"/>
      <c r="N13" s="160"/>
      <c r="O13" s="103"/>
      <c r="P13" s="103"/>
      <c r="Q13" s="109"/>
      <c r="R13" s="111"/>
      <c r="S13" s="93"/>
      <c r="T13" s="817"/>
    </row>
    <row r="14" spans="1:20" s="120" customFormat="1" ht="54" customHeight="1">
      <c r="A14" s="97"/>
      <c r="B14" s="112"/>
      <c r="C14" s="122" t="s">
        <v>167</v>
      </c>
      <c r="D14" s="123" t="s">
        <v>168</v>
      </c>
      <c r="E14" s="124" t="s">
        <v>169</v>
      </c>
      <c r="F14" s="125">
        <v>750</v>
      </c>
      <c r="G14" s="126">
        <f>750</f>
        <v>750</v>
      </c>
      <c r="H14" s="127">
        <v>6.25E-2</v>
      </c>
      <c r="I14" s="153" t="s">
        <v>198</v>
      </c>
      <c r="J14" s="154" t="s">
        <v>468</v>
      </c>
      <c r="K14" s="128" t="s">
        <v>199</v>
      </c>
      <c r="L14" s="124" t="s">
        <v>200</v>
      </c>
      <c r="M14" s="129" t="s">
        <v>195</v>
      </c>
      <c r="N14" s="134" t="s">
        <v>248</v>
      </c>
      <c r="O14" s="129" t="s">
        <v>177</v>
      </c>
      <c r="P14" s="129" t="s">
        <v>170</v>
      </c>
      <c r="Q14" s="130" t="s">
        <v>180</v>
      </c>
      <c r="R14" s="131"/>
      <c r="S14" s="97"/>
      <c r="T14" s="818"/>
    </row>
    <row r="15" spans="1:20" ht="8.1" customHeight="1">
      <c r="A15" s="93"/>
      <c r="B15" s="99"/>
      <c r="C15" s="103"/>
      <c r="D15" s="103"/>
      <c r="E15" s="103"/>
      <c r="F15" s="103"/>
      <c r="G15" s="103"/>
      <c r="H15" s="103"/>
      <c r="I15" s="103"/>
      <c r="J15" s="103"/>
      <c r="K15" s="103"/>
      <c r="L15" s="109"/>
      <c r="M15" s="110"/>
      <c r="N15" s="160"/>
      <c r="O15" s="103"/>
      <c r="P15" s="103"/>
      <c r="Q15" s="109"/>
      <c r="R15" s="111"/>
      <c r="S15" s="93"/>
      <c r="T15" s="817"/>
    </row>
    <row r="16" spans="1:20" s="120" customFormat="1" ht="53.25" customHeight="1">
      <c r="A16" s="97"/>
      <c r="B16" s="112"/>
      <c r="C16" s="122" t="s">
        <v>167</v>
      </c>
      <c r="D16" s="123" t="s">
        <v>168</v>
      </c>
      <c r="E16" s="124" t="s">
        <v>169</v>
      </c>
      <c r="F16" s="125">
        <v>1000</v>
      </c>
      <c r="G16" s="126">
        <v>1000</v>
      </c>
      <c r="H16" s="127">
        <v>0.04</v>
      </c>
      <c r="I16" s="153" t="s">
        <v>201</v>
      </c>
      <c r="J16" s="154" t="s">
        <v>202</v>
      </c>
      <c r="K16" s="128" t="s">
        <v>203</v>
      </c>
      <c r="L16" s="124" t="s">
        <v>204</v>
      </c>
      <c r="M16" s="129"/>
      <c r="N16" s="134" t="s">
        <v>228</v>
      </c>
      <c r="O16" s="129" t="s">
        <v>177</v>
      </c>
      <c r="P16" s="129" t="s">
        <v>170</v>
      </c>
      <c r="Q16" s="130" t="s">
        <v>180</v>
      </c>
      <c r="R16" s="131"/>
      <c r="S16" s="97"/>
      <c r="T16" s="818"/>
    </row>
    <row r="17" spans="1:20" ht="8.1" customHeight="1">
      <c r="A17" s="93"/>
      <c r="B17" s="99"/>
      <c r="C17" s="103"/>
      <c r="D17" s="103"/>
      <c r="E17" s="103"/>
      <c r="F17" s="103"/>
      <c r="G17" s="103"/>
      <c r="H17" s="103"/>
      <c r="I17" s="103"/>
      <c r="J17" s="103"/>
      <c r="K17" s="103"/>
      <c r="L17" s="109"/>
      <c r="M17" s="110"/>
      <c r="N17" s="160"/>
      <c r="O17" s="103"/>
      <c r="P17" s="103"/>
      <c r="Q17" s="109"/>
      <c r="R17" s="111"/>
      <c r="S17" s="93"/>
      <c r="T17" s="817"/>
    </row>
    <row r="18" spans="1:20" s="120" customFormat="1" ht="51">
      <c r="A18" s="97"/>
      <c r="B18" s="112"/>
      <c r="C18" s="122" t="s">
        <v>167</v>
      </c>
      <c r="D18" s="123" t="s">
        <v>168</v>
      </c>
      <c r="E18" s="124" t="s">
        <v>205</v>
      </c>
      <c r="F18" s="125">
        <v>275</v>
      </c>
      <c r="G18" s="126">
        <v>328</v>
      </c>
      <c r="H18" s="127">
        <v>5.7500000000000002E-2</v>
      </c>
      <c r="I18" s="153" t="s">
        <v>186</v>
      </c>
      <c r="J18" s="154" t="s">
        <v>187</v>
      </c>
      <c r="K18" s="128" t="s">
        <v>206</v>
      </c>
      <c r="L18" s="124" t="s">
        <v>207</v>
      </c>
      <c r="M18" s="129" t="s">
        <v>208</v>
      </c>
      <c r="N18" s="134" t="s">
        <v>231</v>
      </c>
      <c r="O18" s="129" t="s">
        <v>177</v>
      </c>
      <c r="P18" s="129" t="s">
        <v>170</v>
      </c>
      <c r="Q18" s="130" t="s">
        <v>180</v>
      </c>
      <c r="R18" s="131"/>
      <c r="S18" s="97"/>
      <c r="T18" s="818"/>
    </row>
    <row r="19" spans="1:20" ht="8.1" customHeight="1">
      <c r="A19" s="93"/>
      <c r="B19" s="99"/>
      <c r="C19" s="103"/>
      <c r="D19" s="103"/>
      <c r="E19" s="103"/>
      <c r="F19" s="103"/>
      <c r="G19" s="103"/>
      <c r="H19" s="103"/>
      <c r="I19" s="103"/>
      <c r="J19" s="103"/>
      <c r="K19" s="103"/>
      <c r="L19" s="109"/>
      <c r="M19" s="110"/>
      <c r="N19" s="160"/>
      <c r="O19" s="103"/>
      <c r="P19" s="103"/>
      <c r="Q19" s="109"/>
      <c r="R19" s="111"/>
      <c r="S19" s="93"/>
      <c r="T19" s="817"/>
    </row>
    <row r="20" spans="1:20" s="120" customFormat="1" ht="51">
      <c r="A20" s="97"/>
      <c r="B20" s="112"/>
      <c r="C20" s="122" t="s">
        <v>167</v>
      </c>
      <c r="D20" s="123" t="s">
        <v>168</v>
      </c>
      <c r="E20" s="124" t="s">
        <v>169</v>
      </c>
      <c r="F20" s="125">
        <f>850+75</f>
        <v>925</v>
      </c>
      <c r="G20" s="126">
        <f>850+75</f>
        <v>925</v>
      </c>
      <c r="H20" s="127">
        <v>6.5000000000000002E-2</v>
      </c>
      <c r="I20" s="153" t="s">
        <v>209</v>
      </c>
      <c r="J20" s="154" t="s">
        <v>210</v>
      </c>
      <c r="K20" s="128" t="s">
        <v>211</v>
      </c>
      <c r="L20" s="124" t="s">
        <v>212</v>
      </c>
      <c r="M20" s="129" t="s">
        <v>213</v>
      </c>
      <c r="N20" s="134" t="s">
        <v>249</v>
      </c>
      <c r="O20" s="129" t="s">
        <v>177</v>
      </c>
      <c r="P20" s="129" t="s">
        <v>170</v>
      </c>
      <c r="Q20" s="130" t="s">
        <v>180</v>
      </c>
      <c r="R20" s="131"/>
      <c r="S20" s="97"/>
      <c r="T20" s="818"/>
    </row>
    <row r="21" spans="1:20" ht="8.1" customHeight="1">
      <c r="A21" s="93"/>
      <c r="B21" s="99"/>
      <c r="C21" s="103"/>
      <c r="D21" s="103"/>
      <c r="E21" s="103"/>
      <c r="F21" s="103"/>
      <c r="G21" s="103"/>
      <c r="H21" s="103"/>
      <c r="I21" s="103"/>
      <c r="J21" s="103"/>
      <c r="K21" s="103"/>
      <c r="L21" s="109"/>
      <c r="M21" s="110"/>
      <c r="N21" s="160"/>
      <c r="O21" s="103"/>
      <c r="P21" s="103"/>
      <c r="Q21" s="109"/>
      <c r="R21" s="111"/>
      <c r="S21" s="93"/>
      <c r="T21" s="817"/>
    </row>
    <row r="22" spans="1:20" s="120" customFormat="1" ht="38.25">
      <c r="A22" s="97"/>
      <c r="B22" s="112"/>
      <c r="C22" s="122" t="s">
        <v>167</v>
      </c>
      <c r="D22" s="123" t="s">
        <v>168</v>
      </c>
      <c r="E22" s="124" t="s">
        <v>169</v>
      </c>
      <c r="F22" s="125">
        <v>1000</v>
      </c>
      <c r="G22" s="126">
        <v>1000</v>
      </c>
      <c r="H22" s="127">
        <v>4.7500000000000001E-2</v>
      </c>
      <c r="I22" s="155" t="s">
        <v>471</v>
      </c>
      <c r="J22" s="154" t="s">
        <v>214</v>
      </c>
      <c r="K22" s="133" t="s">
        <v>215</v>
      </c>
      <c r="L22" s="124" t="s">
        <v>216</v>
      </c>
      <c r="M22" s="129" t="s">
        <v>217</v>
      </c>
      <c r="N22" s="134" t="s">
        <v>232</v>
      </c>
      <c r="O22" s="129" t="s">
        <v>177</v>
      </c>
      <c r="P22" s="129" t="s">
        <v>170</v>
      </c>
      <c r="Q22" s="130" t="s">
        <v>180</v>
      </c>
      <c r="R22" s="131"/>
      <c r="S22" s="97"/>
      <c r="T22" s="818"/>
    </row>
    <row r="23" spans="1:20" ht="8.1" customHeight="1">
      <c r="A23" s="93"/>
      <c r="B23" s="99"/>
      <c r="C23" s="103"/>
      <c r="D23" s="103"/>
      <c r="E23" s="103"/>
      <c r="F23" s="103"/>
      <c r="G23" s="103"/>
      <c r="H23" s="103"/>
      <c r="I23" s="103"/>
      <c r="J23" s="103"/>
      <c r="K23" s="103"/>
      <c r="L23" s="109"/>
      <c r="M23" s="110"/>
      <c r="N23" s="160"/>
      <c r="O23" s="103"/>
      <c r="P23" s="103"/>
      <c r="Q23" s="109"/>
      <c r="R23" s="111"/>
      <c r="S23" s="93"/>
      <c r="T23" s="817"/>
    </row>
    <row r="24" spans="1:20" s="120" customFormat="1" ht="63" customHeight="1">
      <c r="A24" s="97"/>
      <c r="B24" s="112"/>
      <c r="C24" s="122" t="s">
        <v>167</v>
      </c>
      <c r="D24" s="123" t="s">
        <v>168</v>
      </c>
      <c r="E24" s="124" t="s">
        <v>169</v>
      </c>
      <c r="F24" s="125">
        <v>750</v>
      </c>
      <c r="G24" s="126">
        <f>750</f>
        <v>750</v>
      </c>
      <c r="H24" s="127">
        <v>7.4999999999999997E-2</v>
      </c>
      <c r="I24" s="153" t="s">
        <v>198</v>
      </c>
      <c r="J24" s="154" t="s">
        <v>468</v>
      </c>
      <c r="K24" s="128" t="s">
        <v>218</v>
      </c>
      <c r="L24" s="124" t="s">
        <v>219</v>
      </c>
      <c r="M24" s="129" t="s">
        <v>195</v>
      </c>
      <c r="N24" s="134" t="s">
        <v>250</v>
      </c>
      <c r="O24" s="129" t="s">
        <v>177</v>
      </c>
      <c r="P24" s="129" t="s">
        <v>170</v>
      </c>
      <c r="Q24" s="130" t="s">
        <v>180</v>
      </c>
      <c r="R24" s="131"/>
      <c r="S24" s="97"/>
      <c r="T24" s="818"/>
    </row>
    <row r="25" spans="1:20" ht="8.1" customHeight="1">
      <c r="A25" s="93"/>
      <c r="B25" s="99"/>
      <c r="C25" s="103"/>
      <c r="D25" s="103"/>
      <c r="E25" s="103"/>
      <c r="F25" s="103"/>
      <c r="G25" s="103"/>
      <c r="H25" s="103"/>
      <c r="I25" s="103"/>
      <c r="J25" s="103"/>
      <c r="K25" s="103"/>
      <c r="L25" s="109"/>
      <c r="M25" s="110"/>
      <c r="N25" s="160"/>
      <c r="O25" s="103"/>
      <c r="P25" s="103"/>
      <c r="Q25" s="109"/>
      <c r="R25" s="111"/>
      <c r="S25" s="93"/>
      <c r="T25" s="817"/>
    </row>
    <row r="26" spans="1:20" s="120" customFormat="1" ht="51">
      <c r="A26" s="97"/>
      <c r="B26" s="112"/>
      <c r="C26" s="122" t="s">
        <v>167</v>
      </c>
      <c r="D26" s="123" t="s">
        <v>168</v>
      </c>
      <c r="E26" s="124" t="s">
        <v>205</v>
      </c>
      <c r="F26" s="125">
        <v>250</v>
      </c>
      <c r="G26" s="132">
        <v>290</v>
      </c>
      <c r="H26" s="127">
        <v>0.06</v>
      </c>
      <c r="I26" s="155" t="s">
        <v>196</v>
      </c>
      <c r="J26" s="154" t="s">
        <v>467</v>
      </c>
      <c r="K26" s="133" t="s">
        <v>474</v>
      </c>
      <c r="L26" s="124" t="s">
        <v>220</v>
      </c>
      <c r="M26" s="129" t="s">
        <v>221</v>
      </c>
      <c r="N26" s="134" t="s">
        <v>418</v>
      </c>
      <c r="O26" s="129" t="s">
        <v>177</v>
      </c>
      <c r="P26" s="129" t="s">
        <v>170</v>
      </c>
      <c r="Q26" s="130" t="s">
        <v>180</v>
      </c>
      <c r="R26" s="131"/>
      <c r="S26" s="97"/>
      <c r="T26" s="818"/>
    </row>
    <row r="27" spans="1:20" ht="7.5" customHeight="1">
      <c r="A27" s="93"/>
      <c r="B27" s="99"/>
      <c r="C27" s="103"/>
      <c r="D27" s="103"/>
      <c r="E27" s="103"/>
      <c r="F27" s="103"/>
      <c r="G27" s="103"/>
      <c r="H27" s="103"/>
      <c r="I27" s="103"/>
      <c r="J27" s="103"/>
      <c r="K27" s="103"/>
      <c r="L27" s="109"/>
      <c r="M27" s="110"/>
      <c r="N27" s="160"/>
      <c r="O27" s="103"/>
      <c r="P27" s="103"/>
      <c r="Q27" s="109"/>
      <c r="R27" s="111"/>
      <c r="S27" s="93"/>
      <c r="T27" s="817"/>
    </row>
    <row r="28" spans="1:20" s="120" customFormat="1" ht="68.25" customHeight="1">
      <c r="A28" s="97"/>
      <c r="B28" s="112"/>
      <c r="C28" s="122" t="s">
        <v>167</v>
      </c>
      <c r="D28" s="123" t="s">
        <v>168</v>
      </c>
      <c r="E28" s="124" t="s">
        <v>169</v>
      </c>
      <c r="F28" s="125">
        <v>1000</v>
      </c>
      <c r="G28" s="126">
        <v>1000</v>
      </c>
      <c r="H28" s="127">
        <v>3.7499999999999999E-2</v>
      </c>
      <c r="I28" s="787">
        <v>40442</v>
      </c>
      <c r="J28" s="788">
        <v>40442</v>
      </c>
      <c r="K28" s="789" t="s">
        <v>524</v>
      </c>
      <c r="L28" s="124" t="s">
        <v>331</v>
      </c>
      <c r="M28" s="129" t="s">
        <v>446</v>
      </c>
      <c r="N28" s="134" t="s">
        <v>332</v>
      </c>
      <c r="O28" s="129" t="s">
        <v>177</v>
      </c>
      <c r="P28" s="129" t="s">
        <v>170</v>
      </c>
      <c r="Q28" s="130" t="s">
        <v>180</v>
      </c>
      <c r="R28" s="131"/>
      <c r="S28" s="97"/>
      <c r="T28" s="818"/>
    </row>
    <row r="29" spans="1:20" ht="7.5" customHeight="1">
      <c r="A29" s="93"/>
      <c r="B29" s="99"/>
      <c r="C29" s="103"/>
      <c r="D29" s="103"/>
      <c r="E29" s="103"/>
      <c r="F29" s="103"/>
      <c r="G29" s="103"/>
      <c r="H29" s="103"/>
      <c r="I29" s="103"/>
      <c r="J29" s="103"/>
      <c r="K29" s="103"/>
      <c r="L29" s="109"/>
      <c r="M29" s="110"/>
      <c r="N29" s="160"/>
      <c r="O29" s="103"/>
      <c r="P29" s="103"/>
      <c r="Q29" s="109"/>
      <c r="R29" s="111"/>
      <c r="S29" s="93"/>
      <c r="T29" s="817"/>
    </row>
    <row r="30" spans="1:20" s="120" customFormat="1" ht="69" customHeight="1">
      <c r="A30" s="97"/>
      <c r="B30" s="112"/>
      <c r="C30" s="122" t="s">
        <v>167</v>
      </c>
      <c r="D30" s="123" t="s">
        <v>168</v>
      </c>
      <c r="E30" s="124" t="s">
        <v>169</v>
      </c>
      <c r="F30" s="125">
        <v>500</v>
      </c>
      <c r="G30" s="126">
        <v>500</v>
      </c>
      <c r="H30" s="127">
        <v>4.4999999999999998E-2</v>
      </c>
      <c r="I30" s="787" t="s">
        <v>527</v>
      </c>
      <c r="J30" s="788">
        <v>40820</v>
      </c>
      <c r="K30" s="789" t="s">
        <v>523</v>
      </c>
      <c r="L30" s="124" t="s">
        <v>447</v>
      </c>
      <c r="M30" s="129" t="s">
        <v>501</v>
      </c>
      <c r="N30" s="134" t="s">
        <v>448</v>
      </c>
      <c r="O30" s="129" t="s">
        <v>177</v>
      </c>
      <c r="P30" s="129" t="s">
        <v>170</v>
      </c>
      <c r="Q30" s="130" t="s">
        <v>180</v>
      </c>
      <c r="R30" s="131"/>
      <c r="S30" s="97"/>
      <c r="T30" s="818"/>
    </row>
    <row r="31" spans="1:20" ht="7.5" customHeight="1">
      <c r="A31" s="93"/>
      <c r="B31" s="99"/>
      <c r="C31" s="103"/>
      <c r="D31" s="103"/>
      <c r="E31" s="103"/>
      <c r="F31" s="103"/>
      <c r="G31" s="103"/>
      <c r="H31" s="103"/>
      <c r="I31" s="103"/>
      <c r="J31" s="103"/>
      <c r="K31" s="103"/>
      <c r="L31" s="109"/>
      <c r="M31" s="110"/>
      <c r="N31" s="160"/>
      <c r="O31" s="103"/>
      <c r="P31" s="103"/>
      <c r="Q31" s="109"/>
      <c r="R31" s="111"/>
      <c r="S31" s="93"/>
      <c r="T31" s="817"/>
    </row>
    <row r="32" spans="1:20" s="120" customFormat="1" ht="68.25" customHeight="1">
      <c r="A32" s="97"/>
      <c r="B32" s="112"/>
      <c r="C32" s="122" t="s">
        <v>167</v>
      </c>
      <c r="D32" s="123" t="s">
        <v>168</v>
      </c>
      <c r="E32" s="124" t="s">
        <v>169</v>
      </c>
      <c r="F32" s="125">
        <v>700</v>
      </c>
      <c r="G32" s="126">
        <v>700</v>
      </c>
      <c r="H32" s="127">
        <v>5.6250000000000001E-2</v>
      </c>
      <c r="I32" s="787" t="s">
        <v>526</v>
      </c>
      <c r="J32" s="788" t="s">
        <v>469</v>
      </c>
      <c r="K32" s="789" t="s">
        <v>473</v>
      </c>
      <c r="L32" s="124" t="s">
        <v>243</v>
      </c>
      <c r="M32" s="129" t="s">
        <v>449</v>
      </c>
      <c r="N32" s="134" t="s">
        <v>244</v>
      </c>
      <c r="O32" s="129" t="s">
        <v>177</v>
      </c>
      <c r="P32" s="129" t="s">
        <v>170</v>
      </c>
      <c r="Q32" s="130" t="s">
        <v>180</v>
      </c>
      <c r="R32" s="131"/>
      <c r="S32" s="97"/>
      <c r="T32" s="818"/>
    </row>
    <row r="33" spans="1:20" ht="7.5" customHeight="1">
      <c r="A33" s="93"/>
      <c r="B33" s="99"/>
      <c r="C33" s="103"/>
      <c r="D33" s="103"/>
      <c r="E33" s="103"/>
      <c r="F33" s="103"/>
      <c r="G33" s="103"/>
      <c r="H33" s="103"/>
      <c r="I33" s="103"/>
      <c r="J33" s="103"/>
      <c r="K33" s="103"/>
      <c r="L33" s="109"/>
      <c r="M33" s="110"/>
      <c r="N33" s="160"/>
      <c r="O33" s="103"/>
      <c r="P33" s="103"/>
      <c r="Q33" s="109"/>
      <c r="R33" s="111"/>
      <c r="S33" s="93"/>
      <c r="T33" s="817"/>
    </row>
    <row r="34" spans="1:20" s="120" customFormat="1" ht="51.75" customHeight="1">
      <c r="A34" s="97"/>
      <c r="B34" s="112"/>
      <c r="C34" s="122" t="s">
        <v>167</v>
      </c>
      <c r="D34" s="123" t="s">
        <v>168</v>
      </c>
      <c r="E34" s="124" t="s">
        <v>205</v>
      </c>
      <c r="F34" s="125">
        <v>500</v>
      </c>
      <c r="G34" s="132">
        <v>467</v>
      </c>
      <c r="H34" s="127">
        <v>0.05</v>
      </c>
      <c r="I34" s="787" t="s">
        <v>525</v>
      </c>
      <c r="J34" s="788" t="s">
        <v>504</v>
      </c>
      <c r="K34" s="789" t="s">
        <v>522</v>
      </c>
      <c r="L34" s="124" t="s">
        <v>505</v>
      </c>
      <c r="M34" s="129" t="s">
        <v>506</v>
      </c>
      <c r="N34" s="134" t="s">
        <v>507</v>
      </c>
      <c r="O34" s="129" t="s">
        <v>177</v>
      </c>
      <c r="P34" s="129" t="s">
        <v>170</v>
      </c>
      <c r="Q34" s="130" t="s">
        <v>180</v>
      </c>
      <c r="R34" s="131"/>
      <c r="S34" s="97"/>
      <c r="T34" s="818"/>
    </row>
    <row r="35" spans="1:20" ht="7.5" customHeight="1">
      <c r="A35" s="93"/>
      <c r="B35" s="99"/>
      <c r="C35" s="103"/>
      <c r="D35" s="103"/>
      <c r="E35" s="103"/>
      <c r="F35" s="103"/>
      <c r="G35" s="103"/>
      <c r="H35" s="103"/>
      <c r="I35" s="103"/>
      <c r="J35" s="103"/>
      <c r="K35" s="103"/>
      <c r="L35" s="109"/>
      <c r="M35" s="110"/>
      <c r="N35" s="160"/>
      <c r="O35" s="103"/>
      <c r="P35" s="103"/>
      <c r="Q35" s="109"/>
      <c r="R35" s="111"/>
      <c r="S35" s="93"/>
      <c r="T35" s="817"/>
    </row>
    <row r="36" spans="1:20" s="120" customFormat="1" ht="51">
      <c r="A36" s="97"/>
      <c r="B36" s="112"/>
      <c r="C36" s="122" t="s">
        <v>167</v>
      </c>
      <c r="D36" s="123" t="s">
        <v>168</v>
      </c>
      <c r="E36" s="124" t="s">
        <v>205</v>
      </c>
      <c r="F36" s="125">
        <v>850</v>
      </c>
      <c r="G36" s="132">
        <v>971</v>
      </c>
      <c r="H36" s="127">
        <v>5.7500000000000002E-2</v>
      </c>
      <c r="I36" s="787" t="s">
        <v>520</v>
      </c>
      <c r="J36" s="788" t="s">
        <v>470</v>
      </c>
      <c r="K36" s="789" t="s">
        <v>521</v>
      </c>
      <c r="L36" s="124" t="s">
        <v>245</v>
      </c>
      <c r="M36" s="129" t="s">
        <v>246</v>
      </c>
      <c r="N36" s="134" t="s">
        <v>476</v>
      </c>
      <c r="O36" s="129" t="s">
        <v>177</v>
      </c>
      <c r="P36" s="129" t="s">
        <v>170</v>
      </c>
      <c r="Q36" s="130" t="s">
        <v>180</v>
      </c>
      <c r="R36" s="131"/>
      <c r="S36" s="97"/>
      <c r="T36" s="818"/>
    </row>
    <row r="37" spans="1:20" ht="7.5" customHeight="1">
      <c r="A37" s="93"/>
      <c r="B37" s="99"/>
      <c r="C37" s="103"/>
      <c r="D37" s="103"/>
      <c r="E37" s="103"/>
      <c r="F37" s="103"/>
      <c r="G37" s="103"/>
      <c r="H37" s="103"/>
      <c r="I37" s="103"/>
      <c r="J37" s="103"/>
      <c r="K37" s="103"/>
      <c r="L37" s="109"/>
      <c r="M37" s="110"/>
      <c r="N37" s="160"/>
      <c r="O37" s="103"/>
      <c r="P37" s="103"/>
      <c r="Q37" s="109"/>
      <c r="R37" s="111"/>
      <c r="S37" s="93"/>
      <c r="T37" s="817"/>
    </row>
    <row r="38" spans="1:20" s="120" customFormat="1" ht="51">
      <c r="A38" s="97"/>
      <c r="B38" s="112"/>
      <c r="C38" s="135" t="s">
        <v>171</v>
      </c>
      <c r="D38" s="123" t="s">
        <v>172</v>
      </c>
      <c r="E38" s="124" t="s">
        <v>173</v>
      </c>
      <c r="F38" s="125">
        <v>1000</v>
      </c>
      <c r="G38" s="126">
        <v>756</v>
      </c>
      <c r="H38" s="127">
        <v>8.3750000000000005E-2</v>
      </c>
      <c r="I38" s="787" t="s">
        <v>174</v>
      </c>
      <c r="J38" s="788" t="s">
        <v>175</v>
      </c>
      <c r="K38" s="789" t="s">
        <v>222</v>
      </c>
      <c r="L38" s="124" t="s">
        <v>223</v>
      </c>
      <c r="M38" s="129" t="s">
        <v>502</v>
      </c>
      <c r="N38" s="134" t="s">
        <v>176</v>
      </c>
      <c r="O38" s="129" t="s">
        <v>177</v>
      </c>
      <c r="P38" s="129" t="s">
        <v>178</v>
      </c>
      <c r="Q38" s="130" t="s">
        <v>179</v>
      </c>
      <c r="R38" s="131"/>
      <c r="S38" s="97"/>
      <c r="T38" s="818"/>
    </row>
    <row r="39" spans="1:20" ht="8.1" customHeight="1">
      <c r="A39" s="93"/>
      <c r="B39" s="99"/>
      <c r="C39" s="103"/>
      <c r="D39" s="103"/>
      <c r="E39" s="103"/>
      <c r="F39" s="103"/>
      <c r="G39" s="103"/>
      <c r="H39" s="108"/>
      <c r="I39" s="103"/>
      <c r="J39" s="103"/>
      <c r="K39" s="103"/>
      <c r="L39" s="109"/>
      <c r="M39" s="110"/>
      <c r="N39" s="103"/>
      <c r="O39" s="103"/>
      <c r="P39" s="103"/>
      <c r="Q39" s="109"/>
      <c r="R39" s="111"/>
      <c r="S39" s="93"/>
      <c r="T39" s="817"/>
    </row>
    <row r="40" spans="1:20" ht="14.25">
      <c r="A40" s="93"/>
      <c r="B40" s="99"/>
      <c r="C40" s="136" t="s">
        <v>224</v>
      </c>
      <c r="D40" s="137"/>
      <c r="E40" s="138"/>
      <c r="F40" s="139"/>
      <c r="G40" s="140">
        <f>SUM(G6:G38)</f>
        <v>12129</v>
      </c>
      <c r="H40" s="141"/>
      <c r="I40" s="142"/>
      <c r="J40" s="143"/>
      <c r="K40" s="142"/>
      <c r="L40" s="144"/>
      <c r="M40" s="145"/>
      <c r="N40" s="146"/>
      <c r="O40" s="146"/>
      <c r="P40" s="146"/>
      <c r="Q40" s="144"/>
      <c r="R40" s="147"/>
      <c r="S40" s="93"/>
      <c r="T40" s="816"/>
    </row>
    <row r="41" spans="1:20" ht="14.25">
      <c r="A41" s="93"/>
      <c r="B41" s="99"/>
      <c r="C41" s="495"/>
      <c r="D41" s="496"/>
      <c r="E41" s="497"/>
      <c r="F41" s="498"/>
      <c r="G41" s="498"/>
      <c r="H41" s="141"/>
      <c r="I41" s="142"/>
      <c r="J41" s="143"/>
      <c r="K41" s="142"/>
      <c r="L41" s="144"/>
      <c r="M41" s="145"/>
      <c r="N41" s="146"/>
      <c r="O41" s="146"/>
      <c r="P41" s="146"/>
      <c r="Q41" s="144"/>
      <c r="R41" s="147"/>
      <c r="S41" s="93"/>
      <c r="T41" s="816"/>
    </row>
    <row r="42" spans="1:20" s="512" customFormat="1" ht="14.25">
      <c r="A42" s="499"/>
      <c r="B42" s="500"/>
      <c r="C42" s="501"/>
      <c r="D42" s="502"/>
      <c r="E42" s="503"/>
      <c r="F42" s="504"/>
      <c r="G42" s="504"/>
      <c r="H42" s="505"/>
      <c r="I42" s="506"/>
      <c r="J42" s="507"/>
      <c r="K42" s="506"/>
      <c r="L42" s="508"/>
      <c r="M42" s="509"/>
      <c r="N42" s="510"/>
      <c r="O42" s="510"/>
      <c r="P42" s="510"/>
      <c r="Q42" s="508"/>
      <c r="R42" s="511"/>
      <c r="S42" s="499"/>
      <c r="T42" s="819"/>
    </row>
    <row r="43" spans="1:20" ht="8.1" customHeight="1">
      <c r="A43" s="93"/>
      <c r="B43" s="99"/>
      <c r="C43" s="103"/>
      <c r="D43" s="103"/>
      <c r="E43" s="103"/>
      <c r="F43" s="103"/>
      <c r="G43" s="103"/>
      <c r="H43" s="108"/>
      <c r="I43" s="103"/>
      <c r="J43" s="103"/>
      <c r="K43" s="103"/>
      <c r="L43" s="109"/>
      <c r="M43" s="110"/>
      <c r="N43" s="103"/>
      <c r="O43" s="103"/>
      <c r="P43" s="103"/>
      <c r="Q43" s="109"/>
      <c r="R43" s="111"/>
      <c r="S43" s="93"/>
      <c r="T43" s="817"/>
    </row>
    <row r="44" spans="1:20" ht="9" customHeight="1">
      <c r="A44" s="93"/>
      <c r="B44" s="93"/>
      <c r="C44" s="93"/>
      <c r="D44" s="93"/>
      <c r="E44" s="93"/>
      <c r="F44" s="93"/>
      <c r="G44" s="93"/>
      <c r="H44" s="93"/>
      <c r="I44" s="93"/>
      <c r="J44" s="93"/>
      <c r="K44" s="93"/>
      <c r="L44" s="93"/>
      <c r="M44" s="97"/>
      <c r="N44" s="93"/>
      <c r="O44" s="93"/>
      <c r="P44" s="93"/>
      <c r="Q44" s="93"/>
      <c r="R44" s="93"/>
      <c r="S44" s="93"/>
    </row>
    <row r="45" spans="1:20" s="811" customFormat="1">
      <c r="F45" s="812"/>
      <c r="G45" s="812"/>
      <c r="H45" s="813"/>
      <c r="L45" s="814"/>
      <c r="M45" s="815"/>
      <c r="Q45" s="814"/>
      <c r="R45" s="814"/>
      <c r="S45" s="814"/>
      <c r="T45" s="814"/>
    </row>
    <row r="46" spans="1:20" s="811" customFormat="1">
      <c r="F46" s="812"/>
      <c r="G46" s="812"/>
      <c r="H46" s="813"/>
      <c r="L46" s="814"/>
      <c r="M46" s="815"/>
      <c r="Q46" s="814"/>
      <c r="R46" s="814"/>
      <c r="S46" s="814"/>
      <c r="T46" s="814"/>
    </row>
    <row r="47" spans="1:20" s="811" customFormat="1">
      <c r="F47" s="812"/>
      <c r="G47" s="812"/>
      <c r="H47" s="813"/>
      <c r="L47" s="814"/>
      <c r="M47" s="815"/>
      <c r="Q47" s="814"/>
      <c r="R47" s="814"/>
      <c r="S47" s="814"/>
      <c r="T47" s="814"/>
    </row>
    <row r="48" spans="1:20" s="811" customFormat="1">
      <c r="F48" s="812"/>
      <c r="G48" s="812"/>
      <c r="H48" s="813"/>
      <c r="L48" s="814"/>
      <c r="M48" s="815"/>
      <c r="Q48" s="814"/>
      <c r="R48" s="814"/>
      <c r="S48" s="814"/>
      <c r="T48" s="814"/>
    </row>
    <row r="49" spans="6:20" s="811" customFormat="1">
      <c r="F49" s="812"/>
      <c r="G49" s="812"/>
      <c r="H49" s="813"/>
      <c r="L49" s="814"/>
      <c r="M49" s="815"/>
      <c r="Q49" s="814"/>
      <c r="R49" s="814"/>
      <c r="S49" s="814"/>
      <c r="T49" s="814"/>
    </row>
  </sheetData>
  <mergeCells count="1">
    <mergeCell ref="C2:F2"/>
  </mergeCells>
  <phoneticPr fontId="13" type="noConversion"/>
  <printOptions horizontalCentered="1"/>
  <pageMargins left="0.75" right="0.75" top="1" bottom="1" header="0.5" footer="0.5"/>
  <pageSetup paperSize="9" scale="40" orientation="landscape" r:id="rId1"/>
  <headerFooter alignWithMargins="0">
    <oddHeader>&amp;CKPN Investor Relations</oddHeader>
    <oddFooter>&amp;L&amp;8Q4 2011 - Restated&amp;C&amp;8&amp;A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3"/>
  <sheetViews>
    <sheetView view="pageBreakPreview" zoomScale="85" zoomScaleNormal="85" zoomScaleSheetLayoutView="85" workbookViewId="0"/>
  </sheetViews>
  <sheetFormatPr defaultRowHeight="12.75"/>
  <cols>
    <col min="1" max="1" width="1.7109375" style="41" customWidth="1"/>
    <col min="2" max="2" width="0.85546875" style="41" customWidth="1"/>
    <col min="3" max="3" width="51.42578125" style="41" customWidth="1"/>
    <col min="4" max="4" width="7.42578125" style="41" customWidth="1"/>
    <col min="5" max="5" width="9" style="41" customWidth="1"/>
    <col min="6" max="6" width="5.7109375" style="41" customWidth="1"/>
    <col min="7" max="7" width="9" style="41" customWidth="1"/>
    <col min="8" max="8" width="5.7109375" style="41" customWidth="1"/>
    <col min="9" max="9" width="9" style="41" customWidth="1"/>
    <col min="10" max="10" width="5.7109375" style="41" customWidth="1"/>
    <col min="11" max="11" width="9" style="41" customWidth="1"/>
    <col min="12" max="12" width="5.7109375" style="41" customWidth="1"/>
    <col min="13" max="13" width="9" style="41" customWidth="1"/>
    <col min="14" max="14" width="6.5703125" style="41" customWidth="1"/>
    <col min="15" max="15" width="9" style="41" customWidth="1"/>
    <col min="16" max="16" width="5.7109375" style="41" customWidth="1"/>
    <col min="17" max="17" width="9.28515625" style="526" customWidth="1"/>
    <col min="18" max="18" width="5.7109375" style="41" customWidth="1"/>
    <col min="19" max="19" width="3.140625" style="41" customWidth="1"/>
    <col min="20" max="20" width="1.7109375" style="41" customWidth="1"/>
    <col min="21" max="16384" width="9.140625" style="41"/>
  </cols>
  <sheetData>
    <row r="1" spans="1:20" ht="9" customHeight="1">
      <c r="A1" s="37"/>
      <c r="B1" s="38"/>
      <c r="C1" s="39"/>
      <c r="D1" s="39"/>
      <c r="E1" s="40"/>
      <c r="F1" s="40"/>
      <c r="G1" s="40"/>
      <c r="H1" s="40"/>
      <c r="I1" s="40"/>
      <c r="J1" s="40"/>
      <c r="K1" s="40"/>
      <c r="L1" s="40"/>
      <c r="M1" s="40"/>
      <c r="N1" s="40"/>
      <c r="O1" s="40"/>
      <c r="P1" s="40"/>
      <c r="Q1" s="519"/>
      <c r="R1" s="40"/>
      <c r="S1" s="38"/>
      <c r="T1" s="37"/>
    </row>
    <row r="2" spans="1:20" ht="15" customHeight="1">
      <c r="A2" s="37"/>
      <c r="B2" s="42"/>
      <c r="C2" s="43" t="s">
        <v>435</v>
      </c>
      <c r="D2" s="1"/>
      <c r="E2" s="44">
        <v>2005</v>
      </c>
      <c r="F2" s="45" t="s">
        <v>101</v>
      </c>
      <c r="G2" s="44">
        <v>2006</v>
      </c>
      <c r="H2" s="45" t="s">
        <v>101</v>
      </c>
      <c r="I2" s="44">
        <v>2007</v>
      </c>
      <c r="J2" s="45" t="s">
        <v>101</v>
      </c>
      <c r="K2" s="44">
        <v>2008</v>
      </c>
      <c r="L2" s="45" t="s">
        <v>101</v>
      </c>
      <c r="M2" s="44">
        <v>2009</v>
      </c>
      <c r="N2" s="45" t="s">
        <v>101</v>
      </c>
      <c r="O2" s="44">
        <v>2010</v>
      </c>
      <c r="P2" s="45" t="s">
        <v>101</v>
      </c>
      <c r="Q2" s="44">
        <v>2011</v>
      </c>
      <c r="R2" s="45" t="s">
        <v>101</v>
      </c>
      <c r="S2" s="42"/>
      <c r="T2" s="37"/>
    </row>
    <row r="3" spans="1:20" ht="13.5">
      <c r="A3" s="37"/>
      <c r="B3" s="46"/>
      <c r="C3" s="47" t="s">
        <v>102</v>
      </c>
      <c r="D3" s="1"/>
      <c r="E3" s="89" t="s">
        <v>103</v>
      </c>
      <c r="F3" s="48"/>
      <c r="G3" s="89" t="s">
        <v>104</v>
      </c>
      <c r="H3" s="48"/>
      <c r="I3" s="89" t="s">
        <v>105</v>
      </c>
      <c r="J3" s="48"/>
      <c r="K3" s="89" t="s">
        <v>106</v>
      </c>
      <c r="L3" s="48"/>
      <c r="M3" s="90" t="s">
        <v>105</v>
      </c>
      <c r="N3" s="48"/>
      <c r="O3" s="90" t="s">
        <v>105</v>
      </c>
      <c r="P3" s="48"/>
      <c r="Q3" s="90" t="s">
        <v>105</v>
      </c>
      <c r="R3" s="48"/>
      <c r="S3" s="46"/>
      <c r="T3" s="37"/>
    </row>
    <row r="4" spans="1:20" ht="13.5">
      <c r="A4" s="37"/>
      <c r="B4" s="46"/>
      <c r="C4" s="49"/>
      <c r="D4" s="49"/>
      <c r="E4" s="50"/>
      <c r="F4" s="48"/>
      <c r="G4" s="50"/>
      <c r="H4" s="48"/>
      <c r="I4" s="90" t="s">
        <v>107</v>
      </c>
      <c r="J4" s="48"/>
      <c r="K4" s="89" t="s">
        <v>108</v>
      </c>
      <c r="L4" s="48"/>
      <c r="M4" s="90" t="s">
        <v>254</v>
      </c>
      <c r="N4" s="48"/>
      <c r="O4" s="90" t="s">
        <v>325</v>
      </c>
      <c r="P4" s="48"/>
      <c r="Q4" s="90" t="s">
        <v>325</v>
      </c>
      <c r="R4" s="48"/>
      <c r="S4" s="46"/>
      <c r="T4" s="37"/>
    </row>
    <row r="5" spans="1:20" ht="13.5">
      <c r="A5" s="37"/>
      <c r="B5" s="46"/>
      <c r="C5" s="49"/>
      <c r="D5" s="49"/>
      <c r="E5" s="50"/>
      <c r="F5" s="48"/>
      <c r="G5" s="50"/>
      <c r="H5" s="48"/>
      <c r="I5" s="90" t="s">
        <v>109</v>
      </c>
      <c r="J5" s="48"/>
      <c r="K5" s="89" t="s">
        <v>110</v>
      </c>
      <c r="L5" s="48"/>
      <c r="M5" s="90" t="s">
        <v>252</v>
      </c>
      <c r="N5" s="48"/>
      <c r="O5" s="90" t="s">
        <v>109</v>
      </c>
      <c r="P5" s="48"/>
      <c r="Q5" s="90" t="s">
        <v>419</v>
      </c>
      <c r="R5" s="48"/>
      <c r="S5" s="46"/>
      <c r="T5" s="37"/>
    </row>
    <row r="6" spans="1:20" ht="13.5">
      <c r="A6" s="37"/>
      <c r="B6" s="46"/>
      <c r="C6" s="49"/>
      <c r="D6" s="49"/>
      <c r="E6" s="50"/>
      <c r="F6" s="48"/>
      <c r="G6" s="50"/>
      <c r="H6" s="48"/>
      <c r="I6" s="89" t="s">
        <v>111</v>
      </c>
      <c r="J6" s="48"/>
      <c r="K6" s="48"/>
      <c r="L6" s="48"/>
      <c r="M6" s="90" t="s">
        <v>253</v>
      </c>
      <c r="N6" s="48"/>
      <c r="O6" s="90" t="s">
        <v>362</v>
      </c>
      <c r="P6" s="48"/>
      <c r="Q6" s="90" t="s">
        <v>443</v>
      </c>
      <c r="R6" s="48"/>
      <c r="S6" s="46"/>
      <c r="T6" s="37"/>
    </row>
    <row r="7" spans="1:20" ht="13.5">
      <c r="A7" s="37"/>
      <c r="B7" s="46"/>
      <c r="C7" s="49"/>
      <c r="D7" s="49"/>
      <c r="E7" s="50"/>
      <c r="F7" s="48"/>
      <c r="G7" s="50"/>
      <c r="H7" s="48"/>
      <c r="I7" s="89" t="s">
        <v>112</v>
      </c>
      <c r="J7" s="48"/>
      <c r="K7" s="48"/>
      <c r="L7" s="48"/>
      <c r="M7" s="90" t="s">
        <v>255</v>
      </c>
      <c r="N7" s="48"/>
      <c r="O7" s="168"/>
      <c r="P7" s="48"/>
      <c r="Q7" s="90" t="s">
        <v>444</v>
      </c>
      <c r="R7" s="48"/>
      <c r="S7" s="46"/>
      <c r="T7" s="37"/>
    </row>
    <row r="8" spans="1:20" ht="13.5">
      <c r="A8" s="37"/>
      <c r="B8" s="46"/>
      <c r="C8" s="49"/>
      <c r="D8" s="49"/>
      <c r="E8" s="50"/>
      <c r="F8" s="48"/>
      <c r="G8" s="50"/>
      <c r="H8" s="48"/>
      <c r="I8" s="50"/>
      <c r="J8" s="48"/>
      <c r="K8" s="50"/>
      <c r="L8" s="48"/>
      <c r="M8" s="50"/>
      <c r="N8" s="48"/>
      <c r="O8" s="168"/>
      <c r="P8" s="48"/>
      <c r="Q8" s="90" t="s">
        <v>541</v>
      </c>
      <c r="R8" s="48"/>
      <c r="S8" s="46"/>
      <c r="T8" s="37"/>
    </row>
    <row r="9" spans="1:20" ht="13.5">
      <c r="A9" s="37"/>
      <c r="B9" s="46"/>
      <c r="C9" s="49"/>
      <c r="D9" s="49"/>
      <c r="E9" s="50"/>
      <c r="F9" s="48"/>
      <c r="G9" s="50"/>
      <c r="H9" s="48"/>
      <c r="I9" s="50"/>
      <c r="J9" s="48"/>
      <c r="K9" s="50"/>
      <c r="L9" s="48"/>
      <c r="M9" s="50"/>
      <c r="N9" s="48"/>
      <c r="O9" s="168"/>
      <c r="P9" s="48"/>
      <c r="Q9" s="90" t="s">
        <v>542</v>
      </c>
      <c r="R9" s="48"/>
      <c r="S9" s="46"/>
      <c r="T9" s="37"/>
    </row>
    <row r="10" spans="1:20" ht="14.25">
      <c r="A10" s="37"/>
      <c r="B10" s="51"/>
      <c r="C10" s="52" t="s">
        <v>113</v>
      </c>
      <c r="D10" s="52"/>
      <c r="E10" s="53"/>
      <c r="F10" s="54"/>
      <c r="G10" s="53"/>
      <c r="H10" s="54"/>
      <c r="I10" s="53" t="s">
        <v>115</v>
      </c>
      <c r="J10" s="54"/>
      <c r="K10" s="54" t="s">
        <v>115</v>
      </c>
      <c r="L10" s="54"/>
      <c r="M10" s="54" t="s">
        <v>132</v>
      </c>
      <c r="N10" s="54"/>
      <c r="O10" s="494" t="s">
        <v>361</v>
      </c>
      <c r="P10" s="54"/>
      <c r="Q10" s="521" t="s">
        <v>543</v>
      </c>
      <c r="R10" s="54"/>
      <c r="S10" s="51"/>
      <c r="T10" s="37"/>
    </row>
    <row r="11" spans="1:20" ht="12" customHeight="1">
      <c r="A11" s="37"/>
      <c r="B11" s="55"/>
      <c r="C11" s="56" t="s">
        <v>116</v>
      </c>
      <c r="D11" s="163"/>
      <c r="E11" s="680">
        <v>15.26</v>
      </c>
      <c r="F11" s="681"/>
      <c r="G11" s="680">
        <v>15.26</v>
      </c>
      <c r="H11" s="681"/>
      <c r="I11" s="680">
        <v>15.26</v>
      </c>
      <c r="J11" s="681"/>
      <c r="K11" s="682">
        <v>15.53</v>
      </c>
      <c r="L11" s="683">
        <f>K11/I11-1</f>
        <v>1.7693315858453351E-2</v>
      </c>
      <c r="M11" s="682">
        <v>15.97</v>
      </c>
      <c r="N11" s="683">
        <f>M11/K11-1</f>
        <v>2.8332260141661347E-2</v>
      </c>
      <c r="O11" s="682">
        <v>16.13</v>
      </c>
      <c r="P11" s="683">
        <f>O11/M11-1</f>
        <v>1.0018785222291715E-2</v>
      </c>
      <c r="Q11" s="682">
        <v>15.97</v>
      </c>
      <c r="R11" s="683">
        <f>Q11/O11-1</f>
        <v>-9.9194048357097442E-3</v>
      </c>
      <c r="S11" s="55"/>
      <c r="T11" s="37"/>
    </row>
    <row r="12" spans="1:20" ht="12" customHeight="1">
      <c r="A12" s="37"/>
      <c r="B12" s="55"/>
      <c r="C12" s="56" t="s">
        <v>117</v>
      </c>
      <c r="D12" s="163"/>
      <c r="E12" s="680">
        <v>21.96</v>
      </c>
      <c r="F12" s="681"/>
      <c r="G12" s="680">
        <v>21.96</v>
      </c>
      <c r="H12" s="681"/>
      <c r="I12" s="680">
        <v>21.96</v>
      </c>
      <c r="J12" s="681"/>
      <c r="K12" s="682">
        <v>22.36</v>
      </c>
      <c r="L12" s="683">
        <f>K12/I12-1</f>
        <v>1.8214936247723079E-2</v>
      </c>
      <c r="M12" s="682">
        <v>22.98</v>
      </c>
      <c r="N12" s="683">
        <f>M12/K12-1</f>
        <v>2.7728085867620766E-2</v>
      </c>
      <c r="O12" s="682">
        <v>23.21</v>
      </c>
      <c r="P12" s="683">
        <f>O12/M12-1</f>
        <v>1.0008703220191428E-2</v>
      </c>
      <c r="Q12" s="682">
        <v>22.98</v>
      </c>
      <c r="R12" s="683">
        <f>Q12/O12-1</f>
        <v>-9.9095217578629713E-3</v>
      </c>
      <c r="S12" s="55"/>
      <c r="T12" s="37"/>
    </row>
    <row r="13" spans="1:20" ht="12" customHeight="1">
      <c r="A13" s="37"/>
      <c r="B13" s="55"/>
      <c r="C13" s="56" t="s">
        <v>118</v>
      </c>
      <c r="D13" s="56"/>
      <c r="E13" s="60"/>
      <c r="F13" s="59"/>
      <c r="G13" s="60"/>
      <c r="H13" s="59"/>
      <c r="I13" s="682">
        <v>12.88</v>
      </c>
      <c r="J13" s="681"/>
      <c r="K13" s="682">
        <f>I13/I11*K11</f>
        <v>13.107889908256881</v>
      </c>
      <c r="L13" s="683">
        <f>K13/I13-1</f>
        <v>1.7693315858453351E-2</v>
      </c>
      <c r="M13" s="682">
        <v>12.37</v>
      </c>
      <c r="N13" s="683">
        <f>M13/K13-1</f>
        <v>-5.629356924885931E-2</v>
      </c>
      <c r="O13" s="682">
        <v>12.64</v>
      </c>
      <c r="P13" s="683">
        <f>O13/M13-1</f>
        <v>2.1827000808407604E-2</v>
      </c>
      <c r="Q13" s="682">
        <v>13.75</v>
      </c>
      <c r="R13" s="683">
        <f>Q13/O13-1</f>
        <v>8.7816455696202445E-2</v>
      </c>
      <c r="S13" s="55"/>
      <c r="T13" s="37"/>
    </row>
    <row r="14" spans="1:20" ht="12" customHeight="1">
      <c r="A14" s="37"/>
      <c r="B14" s="55"/>
      <c r="C14" s="56" t="s">
        <v>119</v>
      </c>
      <c r="D14" s="56"/>
      <c r="E14" s="60"/>
      <c r="F14" s="59"/>
      <c r="G14" s="60"/>
      <c r="H14" s="59"/>
      <c r="I14" s="682">
        <v>18.8</v>
      </c>
      <c r="J14" s="681"/>
      <c r="K14" s="682">
        <f>I14/I12*K12</f>
        <v>19.142440801457195</v>
      </c>
      <c r="L14" s="683">
        <f>K14/I14-1</f>
        <v>1.8214936247723079E-2</v>
      </c>
      <c r="M14" s="682">
        <v>18.920000000000002</v>
      </c>
      <c r="N14" s="683">
        <f>M14/K14-1</f>
        <v>-1.1620294599017922E-2</v>
      </c>
      <c r="O14" s="682">
        <v>19.37</v>
      </c>
      <c r="P14" s="683">
        <f>O14/M14-1</f>
        <v>2.3784355179703898E-2</v>
      </c>
      <c r="Q14" s="682">
        <v>20.11</v>
      </c>
      <c r="R14" s="683">
        <f>Q14/O14-1</f>
        <v>3.8203407330924088E-2</v>
      </c>
      <c r="S14" s="55"/>
      <c r="T14" s="37"/>
    </row>
    <row r="15" spans="1:20" ht="12" customHeight="1">
      <c r="A15" s="37"/>
      <c r="B15" s="55"/>
      <c r="C15" s="56"/>
      <c r="D15" s="56"/>
      <c r="E15" s="60"/>
      <c r="F15" s="59"/>
      <c r="G15" s="60"/>
      <c r="H15" s="59"/>
      <c r="I15" s="61"/>
      <c r="J15" s="61"/>
      <c r="K15" s="61"/>
      <c r="L15" s="62"/>
      <c r="M15" s="61"/>
      <c r="N15" s="62"/>
      <c r="O15" s="61"/>
      <c r="P15" s="62"/>
      <c r="Q15" s="522"/>
      <c r="R15" s="62"/>
      <c r="S15" s="55"/>
      <c r="T15" s="37"/>
    </row>
    <row r="16" spans="1:20" ht="12" customHeight="1">
      <c r="A16" s="37"/>
      <c r="B16" s="55"/>
      <c r="C16" s="52" t="s">
        <v>120</v>
      </c>
      <c r="D16" s="56"/>
      <c r="E16" s="60"/>
      <c r="F16" s="59"/>
      <c r="G16" s="60"/>
      <c r="H16" s="59"/>
      <c r="I16" s="63" t="s">
        <v>115</v>
      </c>
      <c r="K16" s="54" t="s">
        <v>115</v>
      </c>
      <c r="L16" s="64"/>
      <c r="M16" s="54" t="s">
        <v>131</v>
      </c>
      <c r="N16" s="64"/>
      <c r="O16" s="54"/>
      <c r="P16" s="64"/>
      <c r="Q16" s="522"/>
      <c r="R16" s="64"/>
      <c r="S16" s="55"/>
      <c r="T16" s="37"/>
    </row>
    <row r="17" spans="1:20" ht="12" customHeight="1">
      <c r="A17" s="37"/>
      <c r="B17" s="55"/>
      <c r="C17" s="56" t="s">
        <v>121</v>
      </c>
      <c r="D17" s="56"/>
      <c r="E17" s="60"/>
      <c r="F17" s="59"/>
      <c r="G17" s="60"/>
      <c r="H17" s="59"/>
      <c r="I17" s="682">
        <v>15.97</v>
      </c>
      <c r="J17" s="681"/>
      <c r="K17" s="682">
        <v>15.13</v>
      </c>
      <c r="L17" s="683">
        <f>K17/I17-1</f>
        <v>-5.2598622417031948E-2</v>
      </c>
      <c r="M17" s="682">
        <v>14.29</v>
      </c>
      <c r="N17" s="683">
        <f>M17/K17-1</f>
        <v>-5.5518836748182476E-2</v>
      </c>
      <c r="O17" s="680">
        <v>14.29</v>
      </c>
      <c r="P17" s="683"/>
      <c r="Q17" s="680">
        <v>14.29</v>
      </c>
      <c r="R17" s="683"/>
      <c r="S17" s="55"/>
      <c r="T17" s="37"/>
    </row>
    <row r="18" spans="1:20" ht="12" customHeight="1">
      <c r="A18" s="37"/>
      <c r="B18" s="55"/>
      <c r="C18" s="56" t="s">
        <v>122</v>
      </c>
      <c r="D18" s="56"/>
      <c r="E18" s="60"/>
      <c r="F18" s="59"/>
      <c r="G18" s="60"/>
      <c r="H18" s="59"/>
      <c r="I18" s="682">
        <v>20.170000000000002</v>
      </c>
      <c r="J18" s="681"/>
      <c r="K18" s="680">
        <v>20.170000000000002</v>
      </c>
      <c r="L18" s="684"/>
      <c r="M18" s="682">
        <v>19.329999999999998</v>
      </c>
      <c r="N18" s="683">
        <f>M18/K18-1</f>
        <v>-4.1646008924144939E-2</v>
      </c>
      <c r="O18" s="680">
        <v>19.329999999999998</v>
      </c>
      <c r="P18" s="683"/>
      <c r="Q18" s="680">
        <v>19.329999999999998</v>
      </c>
      <c r="R18" s="683"/>
      <c r="S18" s="55"/>
      <c r="T18" s="37"/>
    </row>
    <row r="19" spans="1:20" ht="12" customHeight="1">
      <c r="A19" s="37"/>
      <c r="B19" s="55"/>
      <c r="C19" s="56" t="s">
        <v>123</v>
      </c>
      <c r="D19" s="56"/>
      <c r="E19" s="60"/>
      <c r="F19" s="59"/>
      <c r="G19" s="60"/>
      <c r="H19" s="59"/>
      <c r="I19" s="685">
        <v>26.89</v>
      </c>
      <c r="J19" s="681"/>
      <c r="K19" s="680">
        <v>26.89</v>
      </c>
      <c r="L19" s="684"/>
      <c r="M19" s="682">
        <v>26.05</v>
      </c>
      <c r="N19" s="683">
        <f>M19/K19-1</f>
        <v>-3.1238378579397486E-2</v>
      </c>
      <c r="O19" s="680">
        <v>26.05</v>
      </c>
      <c r="P19" s="683"/>
      <c r="Q19" s="680">
        <v>26.05</v>
      </c>
      <c r="R19" s="683"/>
      <c r="S19" s="55"/>
      <c r="T19" s="37"/>
    </row>
    <row r="20" spans="1:20" ht="12" customHeight="1">
      <c r="A20" s="37"/>
      <c r="B20" s="55"/>
      <c r="C20" s="52"/>
      <c r="D20" s="52"/>
      <c r="E20" s="60"/>
      <c r="F20" s="60"/>
      <c r="G20" s="60"/>
      <c r="H20" s="60"/>
      <c r="I20" s="60"/>
      <c r="J20" s="65"/>
      <c r="K20" s="65"/>
      <c r="L20" s="65"/>
      <c r="M20" s="65"/>
      <c r="N20" s="65"/>
      <c r="O20" s="65"/>
      <c r="P20" s="65"/>
      <c r="Q20" s="522"/>
      <c r="R20" s="65"/>
      <c r="S20" s="55"/>
      <c r="T20" s="37"/>
    </row>
    <row r="21" spans="1:20" ht="12" customHeight="1">
      <c r="A21" s="37"/>
      <c r="B21" s="55"/>
      <c r="C21" s="52" t="s">
        <v>124</v>
      </c>
      <c r="D21" s="52"/>
      <c r="E21" s="53"/>
      <c r="F21" s="53"/>
      <c r="G21" s="53"/>
      <c r="H21" s="53"/>
      <c r="I21" s="53" t="s">
        <v>114</v>
      </c>
      <c r="J21" s="66"/>
      <c r="K21" s="54" t="s">
        <v>115</v>
      </c>
      <c r="L21" s="66"/>
      <c r="M21" s="54" t="s">
        <v>114</v>
      </c>
      <c r="N21" s="66"/>
      <c r="O21" s="54" t="s">
        <v>115</v>
      </c>
      <c r="P21" s="66"/>
      <c r="Q21" s="523" t="s">
        <v>115</v>
      </c>
      <c r="R21" s="66"/>
      <c r="S21" s="55"/>
      <c r="T21" s="37"/>
    </row>
    <row r="22" spans="1:20" ht="12" customHeight="1">
      <c r="A22" s="37"/>
      <c r="B22" s="55"/>
      <c r="C22" s="67" t="s">
        <v>125</v>
      </c>
      <c r="D22" s="164"/>
      <c r="E22" s="686">
        <v>3.5900000000000001E-2</v>
      </c>
      <c r="F22" s="681"/>
      <c r="G22" s="686">
        <v>3.5900000000000001E-2</v>
      </c>
      <c r="H22" s="681"/>
      <c r="I22" s="687">
        <v>3.6299999999999999E-2</v>
      </c>
      <c r="J22" s="681">
        <v>1.1142061281336879E-2</v>
      </c>
      <c r="K22" s="687">
        <v>3.6900000000000002E-2</v>
      </c>
      <c r="L22" s="683">
        <f>K22/I22-1</f>
        <v>1.6528925619834878E-2</v>
      </c>
      <c r="M22" s="687">
        <v>3.7900000000000003E-2</v>
      </c>
      <c r="N22" s="683">
        <f>M22/K22-1</f>
        <v>2.7100271002709952E-2</v>
      </c>
      <c r="O22" s="687">
        <v>5.4399999999999997E-2</v>
      </c>
      <c r="P22" s="683">
        <f>O22/M22-1</f>
        <v>0.4353562005277043</v>
      </c>
      <c r="Q22" s="698">
        <v>7.5399999999999995E-2</v>
      </c>
      <c r="R22" s="683">
        <f>Q22/O22-1</f>
        <v>0.38602941176470584</v>
      </c>
      <c r="S22" s="55"/>
      <c r="T22" s="37"/>
    </row>
    <row r="23" spans="1:20" ht="12" customHeight="1">
      <c r="A23" s="37"/>
      <c r="B23" s="55"/>
      <c r="C23" s="67" t="s">
        <v>126</v>
      </c>
      <c r="D23" s="164"/>
      <c r="E23" s="686">
        <v>2.4299999999999999E-2</v>
      </c>
      <c r="F23" s="681"/>
      <c r="G23" s="686">
        <v>2.4299999999999999E-2</v>
      </c>
      <c r="H23" s="681"/>
      <c r="I23" s="687">
        <v>2.46E-2</v>
      </c>
      <c r="J23" s="681">
        <v>1.2345679012345734E-2</v>
      </c>
      <c r="K23" s="687">
        <v>2.5000000000000001E-2</v>
      </c>
      <c r="L23" s="683">
        <f>K23/I23-1</f>
        <v>1.6260162601626105E-2</v>
      </c>
      <c r="M23" s="687">
        <v>2.5700000000000001E-2</v>
      </c>
      <c r="N23" s="683">
        <f>M23/K23-1</f>
        <v>2.8000000000000025E-2</v>
      </c>
      <c r="O23" s="686">
        <v>2.5700000000000001E-2</v>
      </c>
      <c r="P23" s="683"/>
      <c r="Q23" s="698">
        <v>2.9399999999999999E-2</v>
      </c>
      <c r="R23" s="683">
        <f>Q23/O23-1</f>
        <v>0.14396887159533067</v>
      </c>
      <c r="S23" s="55"/>
      <c r="T23" s="37"/>
    </row>
    <row r="24" spans="1:20" ht="12" customHeight="1">
      <c r="A24" s="37"/>
      <c r="B24" s="55"/>
      <c r="C24" s="67" t="s">
        <v>127</v>
      </c>
      <c r="D24" s="164"/>
      <c r="E24" s="686">
        <v>1.2999999999999999E-2</v>
      </c>
      <c r="F24" s="681"/>
      <c r="G24" s="686">
        <v>1.2999999999999999E-2</v>
      </c>
      <c r="H24" s="681"/>
      <c r="I24" s="687">
        <v>1.11E-2</v>
      </c>
      <c r="J24" s="681">
        <v>-0.14615384615384608</v>
      </c>
      <c r="K24" s="687">
        <v>1.1299999999999999E-2</v>
      </c>
      <c r="L24" s="683">
        <f>K24/I24-1</f>
        <v>1.8018018018017834E-2</v>
      </c>
      <c r="M24" s="687">
        <v>1.1599999999999999E-2</v>
      </c>
      <c r="N24" s="683">
        <f>M24/K24-1</f>
        <v>2.6548672566371723E-2</v>
      </c>
      <c r="O24" s="686">
        <v>1.1599999999999999E-2</v>
      </c>
      <c r="P24" s="683"/>
      <c r="Q24" s="698">
        <v>2.9399999999999999E-2</v>
      </c>
      <c r="R24" s="683">
        <f>Q24/O24-1</f>
        <v>1.5344827586206899</v>
      </c>
      <c r="S24" s="55"/>
      <c r="T24" s="37"/>
    </row>
    <row r="25" spans="1:20" ht="12" customHeight="1">
      <c r="A25" s="37"/>
      <c r="B25" s="55"/>
      <c r="C25" s="67" t="s">
        <v>128</v>
      </c>
      <c r="D25" s="164"/>
      <c r="E25" s="686">
        <v>8.6999999999999994E-3</v>
      </c>
      <c r="F25" s="681"/>
      <c r="G25" s="686">
        <v>8.6999999999999994E-3</v>
      </c>
      <c r="H25" s="681"/>
      <c r="I25" s="687">
        <v>1.11E-2</v>
      </c>
      <c r="J25" s="681">
        <v>0.27586206896551735</v>
      </c>
      <c r="K25" s="687">
        <v>1.1299999999999999E-2</v>
      </c>
      <c r="L25" s="683">
        <f>K25/I25-1</f>
        <v>1.8018018018017834E-2</v>
      </c>
      <c r="M25" s="687">
        <v>1.1599999999999999E-2</v>
      </c>
      <c r="N25" s="683">
        <f>M25/K25-1</f>
        <v>2.6548672566371723E-2</v>
      </c>
      <c r="O25" s="686">
        <v>1.1599999999999999E-2</v>
      </c>
      <c r="P25" s="683"/>
      <c r="Q25" s="698">
        <v>2.9399999999999999E-2</v>
      </c>
      <c r="R25" s="683">
        <f>Q25/O25-1</f>
        <v>1.5344827586206899</v>
      </c>
      <c r="S25" s="55"/>
      <c r="T25" s="37"/>
    </row>
    <row r="26" spans="1:20" ht="12" customHeight="1">
      <c r="A26" s="37"/>
      <c r="B26" s="55"/>
      <c r="C26" s="67"/>
      <c r="D26" s="67"/>
      <c r="E26" s="60"/>
      <c r="F26" s="60"/>
      <c r="G26" s="60"/>
      <c r="H26" s="60"/>
      <c r="I26" s="60"/>
      <c r="J26" s="65"/>
      <c r="K26" s="65"/>
      <c r="L26" s="65"/>
      <c r="M26" s="65"/>
      <c r="N26" s="65"/>
      <c r="O26" s="65"/>
      <c r="P26" s="65"/>
      <c r="Q26" s="522"/>
      <c r="R26" s="65"/>
      <c r="S26" s="55"/>
      <c r="T26" s="37"/>
    </row>
    <row r="27" spans="1:20" ht="12" customHeight="1">
      <c r="A27" s="37"/>
      <c r="B27" s="51"/>
      <c r="C27" s="68" t="s">
        <v>129</v>
      </c>
      <c r="D27" s="68"/>
      <c r="E27" s="53"/>
      <c r="F27" s="53"/>
      <c r="G27" s="53"/>
      <c r="H27" s="53"/>
      <c r="I27" s="53" t="s">
        <v>114</v>
      </c>
      <c r="J27" s="69"/>
      <c r="K27" s="54" t="s">
        <v>115</v>
      </c>
      <c r="L27" s="69"/>
      <c r="M27" s="54" t="s">
        <v>114</v>
      </c>
      <c r="N27" s="69"/>
      <c r="O27" s="54" t="s">
        <v>115</v>
      </c>
      <c r="P27" s="69"/>
      <c r="Q27" s="521" t="s">
        <v>115</v>
      </c>
      <c r="R27" s="69"/>
      <c r="S27" s="51"/>
      <c r="T27" s="37"/>
    </row>
    <row r="28" spans="1:20" ht="12" customHeight="1">
      <c r="A28" s="37"/>
      <c r="B28" s="51"/>
      <c r="C28" s="67" t="s">
        <v>125</v>
      </c>
      <c r="D28" s="164"/>
      <c r="E28" s="686">
        <v>4.3499999999999997E-2</v>
      </c>
      <c r="F28" s="681"/>
      <c r="G28" s="686">
        <v>4.3499999999999997E-2</v>
      </c>
      <c r="H28" s="681"/>
      <c r="I28" s="687">
        <v>4.3999999999999997E-2</v>
      </c>
      <c r="J28" s="681">
        <v>1.1494252873563315E-2</v>
      </c>
      <c r="K28" s="687">
        <v>4.4699999999999997E-2</v>
      </c>
      <c r="L28" s="683">
        <f>K28/I28-1</f>
        <v>1.5909090909090873E-2</v>
      </c>
      <c r="M28" s="687">
        <v>4.5900000000000003E-2</v>
      </c>
      <c r="N28" s="683">
        <f>M28/K28-1</f>
        <v>2.6845637583892801E-2</v>
      </c>
      <c r="O28" s="687">
        <v>5.4399999999999997E-2</v>
      </c>
      <c r="P28" s="683">
        <f>O28/M28-1</f>
        <v>0.18518518518518512</v>
      </c>
      <c r="Q28" s="698">
        <v>7.5399999999999995E-2</v>
      </c>
      <c r="R28" s="683">
        <f>Q28/O28-1</f>
        <v>0.38602941176470584</v>
      </c>
      <c r="S28" s="51"/>
      <c r="T28" s="37"/>
    </row>
    <row r="29" spans="1:20" ht="12" customHeight="1">
      <c r="A29" s="37"/>
      <c r="B29" s="46"/>
      <c r="C29" s="49" t="s">
        <v>126</v>
      </c>
      <c r="D29" s="165"/>
      <c r="E29" s="686">
        <v>3.6900000000000002E-2</v>
      </c>
      <c r="F29" s="681"/>
      <c r="G29" s="686">
        <v>3.6900000000000002E-2</v>
      </c>
      <c r="H29" s="681"/>
      <c r="I29" s="687">
        <v>3.73E-2</v>
      </c>
      <c r="J29" s="681">
        <v>1.0840108401083848E-2</v>
      </c>
      <c r="K29" s="687">
        <v>3.7900000000000003E-2</v>
      </c>
      <c r="L29" s="683">
        <f>K29/I29-1</f>
        <v>1.6085790884718509E-2</v>
      </c>
      <c r="M29" s="687">
        <v>3.8899999999999997E-2</v>
      </c>
      <c r="N29" s="683">
        <f>M29/K29-1</f>
        <v>2.638522427440626E-2</v>
      </c>
      <c r="O29" s="686">
        <v>3.8899999999999997E-2</v>
      </c>
      <c r="P29" s="683"/>
      <c r="Q29" s="698">
        <v>2.9399999999999999E-2</v>
      </c>
      <c r="R29" s="683">
        <f>Q29/O29-1</f>
        <v>-0.24421593830334187</v>
      </c>
      <c r="S29" s="46"/>
      <c r="T29" s="37"/>
    </row>
    <row r="30" spans="1:20" ht="12" customHeight="1">
      <c r="A30" s="37"/>
      <c r="B30" s="55"/>
      <c r="C30" s="67" t="s">
        <v>127</v>
      </c>
      <c r="D30" s="164"/>
      <c r="E30" s="686">
        <v>1.7500000000000002E-2</v>
      </c>
      <c r="F30" s="681"/>
      <c r="G30" s="686">
        <v>1.7500000000000002E-2</v>
      </c>
      <c r="H30" s="681"/>
      <c r="I30" s="687">
        <v>1.77E-2</v>
      </c>
      <c r="J30" s="681">
        <v>1.1428571428571344E-2</v>
      </c>
      <c r="K30" s="687">
        <v>1.7999999999999999E-2</v>
      </c>
      <c r="L30" s="683">
        <f>K30/I30-1</f>
        <v>1.6949152542372836E-2</v>
      </c>
      <c r="M30" s="687">
        <v>1.8499999999999999E-2</v>
      </c>
      <c r="N30" s="683">
        <f>M30/K30-1</f>
        <v>2.7777777777777901E-2</v>
      </c>
      <c r="O30" s="686">
        <v>1.8499999999999999E-2</v>
      </c>
      <c r="P30" s="683"/>
      <c r="Q30" s="698">
        <v>2.9399999999999999E-2</v>
      </c>
      <c r="R30" s="683">
        <f>Q30/O30-1</f>
        <v>0.58918918918918917</v>
      </c>
      <c r="S30" s="55"/>
      <c r="T30" s="37"/>
    </row>
    <row r="31" spans="1:20" ht="12" customHeight="1">
      <c r="A31" s="37"/>
      <c r="B31" s="55"/>
      <c r="C31" s="67"/>
      <c r="D31" s="67"/>
      <c r="E31" s="60"/>
      <c r="F31" s="60"/>
      <c r="G31" s="60"/>
      <c r="H31" s="60"/>
      <c r="I31" s="60"/>
      <c r="J31" s="65"/>
      <c r="K31" s="65"/>
      <c r="L31" s="65"/>
      <c r="M31" s="65"/>
      <c r="N31" s="65"/>
      <c r="O31" s="65"/>
      <c r="P31" s="65"/>
      <c r="Q31" s="522"/>
      <c r="R31" s="65"/>
      <c r="S31" s="55"/>
      <c r="T31" s="37"/>
    </row>
    <row r="32" spans="1:20" ht="12" customHeight="1">
      <c r="A32" s="37"/>
      <c r="B32" s="55"/>
      <c r="C32" s="52" t="s">
        <v>130</v>
      </c>
      <c r="D32" s="52"/>
      <c r="E32" s="53" t="s">
        <v>115</v>
      </c>
      <c r="F32" s="53"/>
      <c r="G32" s="53"/>
      <c r="H32" s="53"/>
      <c r="I32" s="50" t="s">
        <v>132</v>
      </c>
      <c r="J32" s="69"/>
      <c r="K32" s="91" t="s">
        <v>133</v>
      </c>
      <c r="L32" s="69"/>
      <c r="M32" s="54" t="s">
        <v>114</v>
      </c>
      <c r="N32" s="69"/>
      <c r="O32" s="54" t="s">
        <v>115</v>
      </c>
      <c r="P32" s="69"/>
      <c r="Q32" s="523" t="s">
        <v>115</v>
      </c>
      <c r="R32" s="69"/>
      <c r="S32" s="55"/>
      <c r="T32" s="37"/>
    </row>
    <row r="33" spans="1:20" ht="12" customHeight="1">
      <c r="A33" s="37"/>
      <c r="B33" s="55"/>
      <c r="C33" s="67" t="s">
        <v>125</v>
      </c>
      <c r="D33" s="164"/>
      <c r="E33" s="686">
        <v>4.3499999999999997E-2</v>
      </c>
      <c r="F33" s="681"/>
      <c r="G33" s="686">
        <v>4.3499999999999997E-2</v>
      </c>
      <c r="H33" s="681"/>
      <c r="I33" s="687">
        <v>4.3999999999999997E-2</v>
      </c>
      <c r="J33" s="681">
        <f>I33/G33-1</f>
        <v>1.1494252873563315E-2</v>
      </c>
      <c r="K33" s="687">
        <v>4.4699999999999997E-2</v>
      </c>
      <c r="L33" s="683">
        <f>K33/I33-1</f>
        <v>1.5909090909090873E-2</v>
      </c>
      <c r="M33" s="687">
        <v>4.5900000000000003E-2</v>
      </c>
      <c r="N33" s="683">
        <f>M33/K33-1</f>
        <v>2.6845637583892801E-2</v>
      </c>
      <c r="O33" s="687">
        <v>5.4399999999999997E-2</v>
      </c>
      <c r="P33" s="683">
        <f>O33/M33-1</f>
        <v>0.18518518518518512</v>
      </c>
      <c r="Q33" s="698">
        <v>7.5399999999999995E-2</v>
      </c>
      <c r="R33" s="683">
        <f>Q33/O33-1</f>
        <v>0.38602941176470584</v>
      </c>
      <c r="S33" s="55"/>
      <c r="T33" s="37"/>
    </row>
    <row r="34" spans="1:20" ht="12" customHeight="1">
      <c r="A34" s="37"/>
      <c r="B34" s="55"/>
      <c r="C34" s="67" t="s">
        <v>126</v>
      </c>
      <c r="D34" s="164"/>
      <c r="E34" s="687">
        <v>0.1394</v>
      </c>
      <c r="F34" s="681">
        <v>-0.12929419113054341</v>
      </c>
      <c r="G34" s="686">
        <v>0.1394</v>
      </c>
      <c r="H34" s="681"/>
      <c r="I34" s="687">
        <v>0.12939999999999999</v>
      </c>
      <c r="J34" s="681">
        <f>I34/G34-1</f>
        <v>-7.1736011477761874E-2</v>
      </c>
      <c r="K34" s="687">
        <v>0.1177</v>
      </c>
      <c r="L34" s="683">
        <f>K34/I34-1</f>
        <v>-9.0417310664605788E-2</v>
      </c>
      <c r="M34" s="687">
        <v>0.1187</v>
      </c>
      <c r="N34" s="683">
        <f>M34/K34-1</f>
        <v>8.4961767204758676E-3</v>
      </c>
      <c r="O34" s="687">
        <v>0.115</v>
      </c>
      <c r="P34" s="683">
        <f>O34/M34-1</f>
        <v>-3.1171019376579623E-2</v>
      </c>
      <c r="Q34" s="698">
        <v>0.1094</v>
      </c>
      <c r="R34" s="683">
        <f>Q34/O34-1</f>
        <v>-4.869565217391314E-2</v>
      </c>
      <c r="S34" s="55"/>
      <c r="T34" s="37"/>
    </row>
    <row r="35" spans="1:20" ht="12" customHeight="1">
      <c r="A35" s="37"/>
      <c r="B35" s="51"/>
      <c r="C35" s="56" t="s">
        <v>134</v>
      </c>
      <c r="D35" s="163"/>
      <c r="E35" s="687">
        <v>0.1341</v>
      </c>
      <c r="F35" s="683">
        <v>-0.1348387096774194</v>
      </c>
      <c r="G35" s="686">
        <v>0.1341</v>
      </c>
      <c r="H35" s="683"/>
      <c r="I35" s="687">
        <v>0.1245</v>
      </c>
      <c r="J35" s="681">
        <f>I35/G35-1</f>
        <v>-7.1588366890380284E-2</v>
      </c>
      <c r="K35" s="687">
        <v>0.1177</v>
      </c>
      <c r="L35" s="683">
        <f>K35/I35-1</f>
        <v>-5.4618473895582387E-2</v>
      </c>
      <c r="M35" s="687">
        <v>0.1187</v>
      </c>
      <c r="N35" s="683">
        <f>M35/K35-1</f>
        <v>8.4961767204758676E-3</v>
      </c>
      <c r="O35" s="687">
        <v>0.115</v>
      </c>
      <c r="P35" s="683">
        <f>O35/M35-1</f>
        <v>-3.1171019376579623E-2</v>
      </c>
      <c r="Q35" s="698">
        <v>0.1094</v>
      </c>
      <c r="R35" s="683">
        <f>Q35/O35-1</f>
        <v>-4.869565217391314E-2</v>
      </c>
      <c r="S35" s="51"/>
      <c r="T35" s="37"/>
    </row>
    <row r="36" spans="1:20" ht="12" customHeight="1">
      <c r="A36" s="37"/>
      <c r="B36" s="51"/>
      <c r="C36" s="56" t="s">
        <v>135</v>
      </c>
      <c r="D36" s="163"/>
      <c r="E36" s="687">
        <v>0.12790000000000001</v>
      </c>
      <c r="F36" s="681">
        <v>-0.13872053872053858</v>
      </c>
      <c r="G36" s="686">
        <v>0.12790000000000001</v>
      </c>
      <c r="H36" s="681"/>
      <c r="I36" s="687">
        <v>0.11840000000000001</v>
      </c>
      <c r="J36" s="681">
        <f>I36/G36-1</f>
        <v>-7.4276778733385562E-2</v>
      </c>
      <c r="K36" s="687">
        <v>0.1177</v>
      </c>
      <c r="L36" s="683">
        <f>K36/I36-1</f>
        <v>-5.9121621621621712E-3</v>
      </c>
      <c r="M36" s="687">
        <v>0.1187</v>
      </c>
      <c r="N36" s="683">
        <f>M36/K36-1</f>
        <v>8.4961767204758676E-3</v>
      </c>
      <c r="O36" s="687">
        <v>0.115</v>
      </c>
      <c r="P36" s="683">
        <f>O36/M36-1</f>
        <v>-3.1171019376579623E-2</v>
      </c>
      <c r="Q36" s="698">
        <v>0.1094</v>
      </c>
      <c r="R36" s="683">
        <f>Q36/O36-1</f>
        <v>-4.869565217391314E-2</v>
      </c>
      <c r="S36" s="51"/>
      <c r="T36" s="37"/>
    </row>
    <row r="37" spans="1:20" ht="12" customHeight="1">
      <c r="A37" s="37"/>
      <c r="B37" s="51"/>
      <c r="C37" s="67"/>
      <c r="D37" s="67"/>
      <c r="E37" s="60"/>
      <c r="F37" s="60"/>
      <c r="G37" s="60"/>
      <c r="H37" s="60"/>
      <c r="I37" s="60"/>
      <c r="J37" s="65"/>
      <c r="K37" s="65"/>
      <c r="L37" s="65"/>
      <c r="M37" s="65"/>
      <c r="N37" s="65"/>
      <c r="O37" s="65"/>
      <c r="P37" s="65"/>
      <c r="Q37" s="521"/>
      <c r="R37" s="65"/>
      <c r="S37" s="51"/>
      <c r="T37" s="37"/>
    </row>
    <row r="38" spans="1:20" ht="12" customHeight="1">
      <c r="A38" s="37"/>
      <c r="B38" s="55"/>
      <c r="C38" s="52" t="s">
        <v>136</v>
      </c>
      <c r="D38" s="52"/>
      <c r="E38" s="70"/>
      <c r="F38" s="70"/>
      <c r="G38" s="70"/>
      <c r="H38" s="70"/>
      <c r="I38" s="53" t="s">
        <v>114</v>
      </c>
      <c r="J38" s="71"/>
      <c r="K38" s="54" t="s">
        <v>115</v>
      </c>
      <c r="L38" s="71"/>
      <c r="M38" s="54" t="s">
        <v>114</v>
      </c>
      <c r="N38" s="71"/>
      <c r="O38" s="54"/>
      <c r="P38" s="71"/>
      <c r="Q38" s="523" t="s">
        <v>115</v>
      </c>
      <c r="R38" s="71"/>
      <c r="S38" s="55"/>
      <c r="T38" s="37"/>
    </row>
    <row r="39" spans="1:20" ht="12" customHeight="1">
      <c r="A39" s="37"/>
      <c r="B39" s="55"/>
      <c r="C39" s="72" t="s">
        <v>125</v>
      </c>
      <c r="D39" s="166"/>
      <c r="E39" s="686">
        <v>8.6999999999999994E-2</v>
      </c>
      <c r="F39" s="681"/>
      <c r="G39" s="686">
        <v>8.6999999999999994E-2</v>
      </c>
      <c r="H39" s="681"/>
      <c r="I39" s="687">
        <v>8.7999999999999995E-2</v>
      </c>
      <c r="J39" s="681">
        <v>1.1494252873563315E-2</v>
      </c>
      <c r="K39" s="687">
        <v>8.9399999999999993E-2</v>
      </c>
      <c r="L39" s="683">
        <f>K39/I39-1</f>
        <v>1.5909090909090873E-2</v>
      </c>
      <c r="M39" s="687">
        <v>9.1899999999999996E-2</v>
      </c>
      <c r="N39" s="683">
        <f>M39/K39-1</f>
        <v>2.7964205816554788E-2</v>
      </c>
      <c r="O39" s="686">
        <v>9.1899999999999996E-2</v>
      </c>
      <c r="P39" s="683"/>
      <c r="Q39" s="698">
        <v>7.5399999999999995E-2</v>
      </c>
      <c r="R39" s="683">
        <f>Q39/O39-1</f>
        <v>-0.17954298150163217</v>
      </c>
      <c r="S39" s="55"/>
      <c r="T39" s="37"/>
    </row>
    <row r="40" spans="1:20" ht="12" customHeight="1">
      <c r="A40" s="37"/>
      <c r="B40" s="46"/>
      <c r="C40" s="56" t="s">
        <v>137</v>
      </c>
      <c r="D40" s="163"/>
      <c r="E40" s="686">
        <v>6.2600000000000003E-2</v>
      </c>
      <c r="F40" s="681"/>
      <c r="G40" s="686">
        <v>6.2600000000000003E-2</v>
      </c>
      <c r="H40" s="681"/>
      <c r="I40" s="687">
        <v>6.3299999999999995E-2</v>
      </c>
      <c r="J40" s="681">
        <v>1.1182108626198062E-2</v>
      </c>
      <c r="K40" s="687">
        <v>6.4299999999999996E-2</v>
      </c>
      <c r="L40" s="683">
        <f>K40/I40-1</f>
        <v>1.579778830963674E-2</v>
      </c>
      <c r="M40" s="687">
        <v>6.6100000000000006E-2</v>
      </c>
      <c r="N40" s="683">
        <f>M40/K40-1</f>
        <v>2.7993779160186749E-2</v>
      </c>
      <c r="O40" s="686">
        <v>6.6100000000000006E-2</v>
      </c>
      <c r="P40" s="683"/>
      <c r="Q40" s="686">
        <v>6.6100000000000006E-2</v>
      </c>
      <c r="R40" s="683"/>
      <c r="S40" s="46"/>
      <c r="T40" s="37"/>
    </row>
    <row r="41" spans="1:20" ht="12" customHeight="1">
      <c r="A41" s="37"/>
      <c r="B41" s="46"/>
      <c r="C41" s="56" t="s">
        <v>138</v>
      </c>
      <c r="D41" s="163"/>
      <c r="E41" s="686">
        <v>6.0199999999999997E-2</v>
      </c>
      <c r="F41" s="681"/>
      <c r="G41" s="686">
        <v>6.0199999999999997E-2</v>
      </c>
      <c r="H41" s="681"/>
      <c r="I41" s="687">
        <v>6.0900000000000003E-2</v>
      </c>
      <c r="J41" s="681">
        <v>1.1627906976744207E-2</v>
      </c>
      <c r="K41" s="687">
        <v>6.1899999999999997E-2</v>
      </c>
      <c r="L41" s="683">
        <f>K41/I41-1</f>
        <v>1.6420361247947435E-2</v>
      </c>
      <c r="M41" s="687">
        <v>6.3600000000000004E-2</v>
      </c>
      <c r="N41" s="683">
        <f>M41/K41-1</f>
        <v>2.7463651050080973E-2</v>
      </c>
      <c r="O41" s="686">
        <v>6.3600000000000004E-2</v>
      </c>
      <c r="P41" s="683"/>
      <c r="Q41" s="686">
        <v>6.3600000000000004E-2</v>
      </c>
      <c r="R41" s="683"/>
      <c r="S41" s="46"/>
      <c r="T41" s="37"/>
    </row>
    <row r="42" spans="1:20" ht="12" customHeight="1">
      <c r="A42" s="37"/>
      <c r="B42" s="51"/>
      <c r="C42" s="56" t="s">
        <v>139</v>
      </c>
      <c r="D42" s="163"/>
      <c r="E42" s="686">
        <v>6.9500000000000006E-2</v>
      </c>
      <c r="F42" s="681"/>
      <c r="G42" s="686">
        <v>6.9500000000000006E-2</v>
      </c>
      <c r="H42" s="681"/>
      <c r="I42" s="687">
        <v>7.0300000000000001E-2</v>
      </c>
      <c r="J42" s="681">
        <v>1.1510791366906359E-2</v>
      </c>
      <c r="K42" s="687">
        <v>7.1400000000000005E-2</v>
      </c>
      <c r="L42" s="683">
        <f>K42/I42-1</f>
        <v>1.5647226173542084E-2</v>
      </c>
      <c r="M42" s="687">
        <v>7.3400000000000007E-2</v>
      </c>
      <c r="N42" s="683">
        <f>M42/K42-1</f>
        <v>2.801120448179284E-2</v>
      </c>
      <c r="O42" s="686">
        <v>7.3400000000000007E-2</v>
      </c>
      <c r="P42" s="683"/>
      <c r="Q42" s="686">
        <v>7.3400000000000007E-2</v>
      </c>
      <c r="R42" s="683"/>
      <c r="S42" s="51"/>
      <c r="T42" s="37"/>
    </row>
    <row r="43" spans="1:20" ht="12" customHeight="1">
      <c r="A43" s="37"/>
      <c r="B43" s="51"/>
      <c r="C43" s="56" t="s">
        <v>140</v>
      </c>
      <c r="D43" s="163"/>
      <c r="E43" s="686">
        <v>6.2600000000000003E-2</v>
      </c>
      <c r="F43" s="681"/>
      <c r="G43" s="686">
        <v>6.2600000000000003E-2</v>
      </c>
      <c r="H43" s="681"/>
      <c r="I43" s="687">
        <v>6.3299999999999995E-2</v>
      </c>
      <c r="J43" s="681">
        <v>1.1182108626198062E-2</v>
      </c>
      <c r="K43" s="687">
        <v>6.4299999999999996E-2</v>
      </c>
      <c r="L43" s="683">
        <f>K43/I43-1</f>
        <v>1.579778830963674E-2</v>
      </c>
      <c r="M43" s="687">
        <v>6.6100000000000006E-2</v>
      </c>
      <c r="N43" s="683">
        <f>M43/K43-1</f>
        <v>2.7993779160186749E-2</v>
      </c>
      <c r="O43" s="686">
        <v>6.6100000000000006E-2</v>
      </c>
      <c r="P43" s="683"/>
      <c r="Q43" s="686">
        <v>6.6100000000000006E-2</v>
      </c>
      <c r="R43" s="683"/>
      <c r="S43" s="51"/>
      <c r="T43" s="37"/>
    </row>
    <row r="44" spans="1:20" ht="12" customHeight="1">
      <c r="A44" s="37"/>
      <c r="B44" s="46"/>
      <c r="C44" s="56"/>
      <c r="D44" s="56"/>
      <c r="E44" s="60"/>
      <c r="F44" s="60"/>
      <c r="G44" s="60"/>
      <c r="H44" s="60"/>
      <c r="I44" s="60"/>
      <c r="J44" s="65"/>
      <c r="K44" s="65"/>
      <c r="L44" s="65"/>
      <c r="M44" s="65"/>
      <c r="N44" s="65"/>
      <c r="O44" s="65"/>
      <c r="P44" s="65"/>
      <c r="Q44" s="520"/>
      <c r="R44" s="65"/>
      <c r="S44" s="46"/>
      <c r="T44" s="37"/>
    </row>
    <row r="45" spans="1:20" ht="12" customHeight="1">
      <c r="A45" s="37"/>
      <c r="B45" s="46"/>
      <c r="C45" s="52" t="s">
        <v>141</v>
      </c>
      <c r="D45" s="52"/>
      <c r="E45" s="53"/>
      <c r="F45" s="70"/>
      <c r="G45" s="53" t="s">
        <v>115</v>
      </c>
      <c r="H45" s="70"/>
      <c r="I45" s="53" t="s">
        <v>142</v>
      </c>
      <c r="J45" s="73"/>
      <c r="K45" s="66" t="s">
        <v>114</v>
      </c>
      <c r="L45" s="73"/>
      <c r="M45" s="66" t="s">
        <v>115</v>
      </c>
      <c r="N45" s="73"/>
      <c r="O45" s="66" t="s">
        <v>142</v>
      </c>
      <c r="P45" s="73"/>
      <c r="Q45" s="521" t="s">
        <v>131</v>
      </c>
      <c r="R45" s="73"/>
      <c r="S45" s="46"/>
      <c r="T45" s="37"/>
    </row>
    <row r="46" spans="1:20" ht="12" customHeight="1">
      <c r="A46" s="37"/>
      <c r="B46" s="46"/>
      <c r="C46" s="56" t="s">
        <v>143</v>
      </c>
      <c r="D46" s="163"/>
      <c r="E46" s="680">
        <v>1.91</v>
      </c>
      <c r="F46" s="688"/>
      <c r="G46" s="682">
        <v>0.74</v>
      </c>
      <c r="H46" s="681">
        <f>G46/E46-1</f>
        <v>-0.61256544502617793</v>
      </c>
      <c r="I46" s="682">
        <v>0.37</v>
      </c>
      <c r="J46" s="681">
        <f>I46/G46-1</f>
        <v>-0.5</v>
      </c>
      <c r="K46" s="682">
        <v>0.19</v>
      </c>
      <c r="L46" s="689">
        <f>K46/I46-1</f>
        <v>-0.48648648648648651</v>
      </c>
      <c r="M46" s="682">
        <v>0.1</v>
      </c>
      <c r="N46" s="683">
        <f>M46/K46-1</f>
        <v>-0.47368421052631582</v>
      </c>
      <c r="O46" s="680">
        <v>0.1</v>
      </c>
      <c r="P46" s="689"/>
      <c r="Q46" s="723">
        <v>0.11</v>
      </c>
      <c r="R46" s="683">
        <f>Q46/O46-1</f>
        <v>9.9999999999999867E-2</v>
      </c>
      <c r="S46" s="46"/>
      <c r="T46" s="37"/>
    </row>
    <row r="47" spans="1:20" ht="12" customHeight="1">
      <c r="A47" s="37"/>
      <c r="B47" s="46"/>
      <c r="C47" s="56" t="s">
        <v>144</v>
      </c>
      <c r="D47" s="163"/>
      <c r="E47" s="680">
        <v>9.59</v>
      </c>
      <c r="F47" s="688"/>
      <c r="G47" s="682">
        <v>8.35</v>
      </c>
      <c r="H47" s="681">
        <f>G47/E47-1</f>
        <v>-0.12930135557872791</v>
      </c>
      <c r="I47" s="682">
        <v>8</v>
      </c>
      <c r="J47" s="681">
        <f>I47/G47-1</f>
        <v>-4.1916167664670656E-2</v>
      </c>
      <c r="K47" s="682">
        <v>7.83</v>
      </c>
      <c r="L47" s="689">
        <f>K47/I47-1</f>
        <v>-2.1249999999999991E-2</v>
      </c>
      <c r="M47" s="682">
        <v>6.52</v>
      </c>
      <c r="N47" s="683">
        <f>M47/K47-1</f>
        <v>-0.16730523627075355</v>
      </c>
      <c r="O47" s="680">
        <v>6.52</v>
      </c>
      <c r="P47" s="683"/>
      <c r="Q47" s="682">
        <v>6.54</v>
      </c>
      <c r="R47" s="683">
        <f>Q47/O47-1</f>
        <v>3.0674846625766694E-3</v>
      </c>
      <c r="S47" s="46"/>
      <c r="T47" s="37"/>
    </row>
    <row r="48" spans="1:20" ht="12" customHeight="1">
      <c r="A48" s="37"/>
      <c r="B48" s="55"/>
      <c r="C48" s="67"/>
      <c r="D48" s="67"/>
      <c r="E48" s="75"/>
      <c r="F48" s="75"/>
      <c r="G48" s="75"/>
      <c r="H48" s="75"/>
      <c r="I48" s="75"/>
      <c r="J48" s="76"/>
      <c r="K48" s="76"/>
      <c r="L48" s="76"/>
      <c r="M48" s="76"/>
      <c r="N48" s="76"/>
      <c r="O48" s="76"/>
      <c r="P48" s="76"/>
      <c r="Q48" s="522"/>
      <c r="R48" s="76"/>
      <c r="S48" s="55"/>
      <c r="T48" s="37"/>
    </row>
    <row r="49" spans="1:22" ht="12" customHeight="1">
      <c r="A49" s="37"/>
      <c r="B49" s="46"/>
      <c r="C49" s="52" t="s">
        <v>145</v>
      </c>
      <c r="D49" s="52"/>
      <c r="E49" s="77"/>
      <c r="F49" s="78"/>
      <c r="G49" s="77"/>
      <c r="H49" s="78"/>
      <c r="I49" s="77"/>
      <c r="J49" s="79"/>
      <c r="K49" s="79"/>
      <c r="L49" s="79"/>
      <c r="M49" s="66" t="s">
        <v>115</v>
      </c>
      <c r="N49" s="79"/>
      <c r="O49" s="53" t="s">
        <v>142</v>
      </c>
      <c r="P49" s="79"/>
      <c r="Q49" s="521" t="s">
        <v>131</v>
      </c>
      <c r="R49" s="79"/>
      <c r="S49" s="46"/>
      <c r="T49" s="37"/>
    </row>
    <row r="50" spans="1:22" ht="12" customHeight="1">
      <c r="A50" s="37"/>
      <c r="B50" s="51"/>
      <c r="C50" s="56" t="s">
        <v>146</v>
      </c>
      <c r="D50" s="163"/>
      <c r="E50" s="690">
        <v>7.0666666600000001E-3</v>
      </c>
      <c r="F50" s="681"/>
      <c r="G50" s="690">
        <v>7.0666666600000001E-3</v>
      </c>
      <c r="H50" s="681"/>
      <c r="I50" s="690">
        <v>7.0666666600000001E-3</v>
      </c>
      <c r="J50" s="681"/>
      <c r="K50" s="690">
        <v>7.0666666600000001E-3</v>
      </c>
      <c r="L50" s="683"/>
      <c r="M50" s="687">
        <v>5.0000000000000001E-3</v>
      </c>
      <c r="N50" s="681">
        <f>M50/K50-1</f>
        <v>-0.2924528295211819</v>
      </c>
      <c r="O50" s="687">
        <v>5.1999999999999998E-3</v>
      </c>
      <c r="P50" s="683">
        <f>O50/M50-1</f>
        <v>4.0000000000000036E-2</v>
      </c>
      <c r="Q50" s="698">
        <v>5.3E-3</v>
      </c>
      <c r="R50" s="683">
        <f>Q50/O50-1</f>
        <v>1.9230769230769384E-2</v>
      </c>
      <c r="S50" s="51"/>
      <c r="T50" s="37"/>
    </row>
    <row r="51" spans="1:22" ht="12" customHeight="1">
      <c r="A51" s="37"/>
      <c r="B51" s="51"/>
      <c r="C51" s="56" t="s">
        <v>147</v>
      </c>
      <c r="D51" s="163"/>
      <c r="E51" s="690">
        <v>8.9999999999999993E-3</v>
      </c>
      <c r="F51" s="681"/>
      <c r="G51" s="690">
        <v>8.9999999999999993E-3</v>
      </c>
      <c r="H51" s="681"/>
      <c r="I51" s="690">
        <v>8.9999999999999993E-3</v>
      </c>
      <c r="J51" s="681"/>
      <c r="K51" s="690">
        <v>8.9999999999999993E-3</v>
      </c>
      <c r="L51" s="683"/>
      <c r="M51" s="687">
        <v>6.8999999999999999E-3</v>
      </c>
      <c r="N51" s="681">
        <f>M51/K51-1</f>
        <v>-0.23333333333333328</v>
      </c>
      <c r="O51" s="687">
        <v>7.1000000000000004E-3</v>
      </c>
      <c r="P51" s="683">
        <f>O51/M51-1</f>
        <v>2.898550724637694E-2</v>
      </c>
      <c r="Q51" s="698">
        <v>7.1999999999999998E-3</v>
      </c>
      <c r="R51" s="683">
        <f>Q51/O51-1</f>
        <v>1.4084507042253502E-2</v>
      </c>
      <c r="S51" s="51"/>
      <c r="T51" s="37"/>
    </row>
    <row r="52" spans="1:22" ht="12" customHeight="1">
      <c r="A52" s="37"/>
      <c r="B52" s="55"/>
      <c r="C52" s="67"/>
      <c r="D52" s="67"/>
      <c r="E52" s="70"/>
      <c r="F52" s="70"/>
      <c r="G52" s="70"/>
      <c r="H52" s="70"/>
      <c r="I52" s="70"/>
      <c r="J52" s="69"/>
      <c r="K52" s="69"/>
      <c r="L52" s="69"/>
      <c r="M52" s="66" t="s">
        <v>115</v>
      </c>
      <c r="N52" s="69"/>
      <c r="O52" s="53" t="s">
        <v>142</v>
      </c>
      <c r="P52" s="69"/>
      <c r="Q52" s="523" t="s">
        <v>131</v>
      </c>
      <c r="R52" s="69"/>
      <c r="S52" s="55"/>
      <c r="T52" s="37"/>
    </row>
    <row r="53" spans="1:22" ht="12" customHeight="1">
      <c r="A53" s="37"/>
      <c r="B53" s="55"/>
      <c r="C53" s="56" t="s">
        <v>148</v>
      </c>
      <c r="D53" s="163"/>
      <c r="E53" s="690">
        <v>7.0000000000000001E-3</v>
      </c>
      <c r="F53" s="681"/>
      <c r="G53" s="690">
        <v>7.0000000000000001E-3</v>
      </c>
      <c r="H53" s="681"/>
      <c r="I53" s="690">
        <v>7.0000000000000001E-3</v>
      </c>
      <c r="J53" s="681"/>
      <c r="K53" s="690">
        <v>7.0000000000000001E-3</v>
      </c>
      <c r="L53" s="683"/>
      <c r="M53" s="691">
        <v>5.0000000000000001E-3</v>
      </c>
      <c r="N53" s="683">
        <f>M53/K53-1</f>
        <v>-0.2857142857142857</v>
      </c>
      <c r="O53" s="687">
        <v>5.1999999999999998E-3</v>
      </c>
      <c r="P53" s="683">
        <f>O53/M53-1</f>
        <v>4.0000000000000036E-2</v>
      </c>
      <c r="Q53" s="698">
        <v>5.3E-3</v>
      </c>
      <c r="R53" s="683">
        <f>Q53/O53-1</f>
        <v>1.9230769230769384E-2</v>
      </c>
      <c r="S53" s="55"/>
      <c r="T53" s="37"/>
    </row>
    <row r="54" spans="1:22" ht="12" customHeight="1">
      <c r="A54" s="37"/>
      <c r="B54" s="55"/>
      <c r="C54" s="56" t="s">
        <v>149</v>
      </c>
      <c r="D54" s="163"/>
      <c r="E54" s="690">
        <v>1.06E-2</v>
      </c>
      <c r="F54" s="681"/>
      <c r="G54" s="690">
        <v>1.06E-2</v>
      </c>
      <c r="H54" s="681"/>
      <c r="I54" s="690">
        <v>1.06E-2</v>
      </c>
      <c r="J54" s="681"/>
      <c r="K54" s="690">
        <v>1.06E-2</v>
      </c>
      <c r="L54" s="683"/>
      <c r="M54" s="691">
        <v>7.0000000000000001E-3</v>
      </c>
      <c r="N54" s="683">
        <f>M54/K54-1</f>
        <v>-0.339622641509434</v>
      </c>
      <c r="O54" s="687">
        <v>7.1000000000000004E-3</v>
      </c>
      <c r="P54" s="683">
        <v>2.801120448179284E-2</v>
      </c>
      <c r="Q54" s="698">
        <v>7.4000000000000003E-3</v>
      </c>
      <c r="R54" s="683">
        <f>Q54/O54-1</f>
        <v>4.2253521126760507E-2</v>
      </c>
      <c r="S54" s="55"/>
      <c r="T54" s="37"/>
    </row>
    <row r="55" spans="1:22" ht="12" customHeight="1">
      <c r="A55" s="37"/>
      <c r="B55" s="55"/>
      <c r="C55" s="56"/>
      <c r="D55" s="56"/>
      <c r="E55" s="80"/>
      <c r="F55" s="80"/>
      <c r="G55" s="80"/>
      <c r="H55" s="80"/>
      <c r="I55" s="80"/>
      <c r="J55" s="62"/>
      <c r="K55" s="62"/>
      <c r="L55" s="62"/>
      <c r="M55" s="62"/>
      <c r="N55" s="62"/>
      <c r="O55" s="62"/>
      <c r="P55" s="62"/>
      <c r="Q55" s="522"/>
      <c r="R55" s="62"/>
      <c r="S55" s="55"/>
      <c r="T55" s="37"/>
    </row>
    <row r="56" spans="1:22" ht="12" customHeight="1">
      <c r="A56" s="37"/>
      <c r="B56" s="46"/>
      <c r="C56" s="52" t="s">
        <v>150</v>
      </c>
      <c r="D56" s="52"/>
      <c r="E56" s="78"/>
      <c r="F56" s="70"/>
      <c r="G56" s="78"/>
      <c r="H56" s="70"/>
      <c r="I56" s="78"/>
      <c r="J56" s="73"/>
      <c r="K56" s="78" t="s">
        <v>114</v>
      </c>
      <c r="L56" s="73"/>
      <c r="M56" s="78"/>
      <c r="N56" s="73"/>
      <c r="O56" s="78"/>
      <c r="P56" s="73"/>
      <c r="Q56" s="521" t="s">
        <v>445</v>
      </c>
      <c r="R56" s="73"/>
      <c r="S56" s="46"/>
      <c r="T56" s="37"/>
    </row>
    <row r="57" spans="1:22" ht="12" customHeight="1">
      <c r="A57" s="37"/>
      <c r="B57" s="46"/>
      <c r="C57" s="56" t="s">
        <v>302</v>
      </c>
      <c r="D57" s="163"/>
      <c r="E57" s="58"/>
      <c r="F57" s="82"/>
      <c r="G57" s="58"/>
      <c r="H57" s="82"/>
      <c r="I57" s="58"/>
      <c r="J57" s="57"/>
      <c r="K57" s="682">
        <v>21.01</v>
      </c>
      <c r="L57" s="681"/>
      <c r="M57" s="680">
        <v>21.01</v>
      </c>
      <c r="N57" s="681"/>
      <c r="O57" s="680">
        <v>21.01</v>
      </c>
      <c r="P57" s="681"/>
      <c r="Q57" s="680">
        <v>21.01</v>
      </c>
      <c r="R57" s="681"/>
      <c r="S57" s="46"/>
      <c r="T57" s="37"/>
      <c r="V57" s="83"/>
    </row>
    <row r="58" spans="1:22" ht="12" customHeight="1">
      <c r="A58" s="37"/>
      <c r="B58" s="46"/>
      <c r="C58" s="56" t="s">
        <v>303</v>
      </c>
      <c r="D58" s="163"/>
      <c r="E58" s="58"/>
      <c r="F58" s="82"/>
      <c r="G58" s="58"/>
      <c r="H58" s="82"/>
      <c r="I58" s="58"/>
      <c r="J58" s="57"/>
      <c r="K58" s="682">
        <v>29.41</v>
      </c>
      <c r="L58" s="681"/>
      <c r="M58" s="680">
        <v>29.41</v>
      </c>
      <c r="N58" s="681"/>
      <c r="O58" s="680">
        <v>29.41</v>
      </c>
      <c r="P58" s="681"/>
      <c r="Q58" s="680">
        <v>29.41</v>
      </c>
      <c r="R58" s="681"/>
      <c r="S58" s="46"/>
      <c r="T58" s="37"/>
    </row>
    <row r="59" spans="1:22" ht="12" customHeight="1">
      <c r="A59" s="37"/>
      <c r="B59" s="46"/>
      <c r="C59" s="56" t="s">
        <v>304</v>
      </c>
      <c r="D59" s="163"/>
      <c r="E59" s="692"/>
      <c r="F59" s="694"/>
      <c r="G59" s="695"/>
      <c r="H59" s="694"/>
      <c r="I59" s="695"/>
      <c r="J59" s="694"/>
      <c r="K59" s="682">
        <v>42.02</v>
      </c>
      <c r="L59" s="683"/>
      <c r="M59" s="680">
        <v>42.02</v>
      </c>
      <c r="N59" s="683"/>
      <c r="O59" s="680">
        <v>42.02</v>
      </c>
      <c r="P59" s="683"/>
      <c r="Q59" s="682">
        <v>37.82</v>
      </c>
      <c r="R59" s="683">
        <f>Q59/O59-1</f>
        <v>-9.9952403617325158E-2</v>
      </c>
      <c r="S59" s="46"/>
      <c r="T59" s="37"/>
    </row>
    <row r="60" spans="1:22" ht="12" customHeight="1">
      <c r="A60" s="37"/>
      <c r="B60" s="55"/>
      <c r="C60" s="56"/>
      <c r="D60" s="56"/>
      <c r="E60" s="80"/>
      <c r="F60" s="80"/>
      <c r="G60" s="80"/>
      <c r="H60" s="80"/>
      <c r="I60" s="80"/>
      <c r="J60" s="62"/>
      <c r="K60" s="62"/>
      <c r="L60" s="62"/>
      <c r="M60" s="62"/>
      <c r="N60" s="62"/>
      <c r="O60" s="62"/>
      <c r="P60" s="62"/>
      <c r="Q60" s="522"/>
      <c r="R60" s="62"/>
      <c r="S60" s="55"/>
      <c r="T60" s="37"/>
    </row>
    <row r="61" spans="1:22" ht="12" customHeight="1">
      <c r="A61" s="37"/>
      <c r="B61" s="46"/>
      <c r="C61" s="56"/>
      <c r="D61" s="56"/>
      <c r="E61" s="60"/>
      <c r="F61" s="59"/>
      <c r="G61" s="60"/>
      <c r="H61" s="59"/>
      <c r="I61" s="60"/>
      <c r="J61" s="62"/>
      <c r="K61" s="62"/>
      <c r="L61" s="62"/>
      <c r="M61" s="62"/>
      <c r="N61" s="62"/>
      <c r="O61" s="62"/>
      <c r="P61" s="62"/>
      <c r="Q61" s="520"/>
      <c r="R61" s="62"/>
      <c r="S61" s="46"/>
      <c r="T61" s="37"/>
    </row>
    <row r="62" spans="1:22" ht="12" customHeight="1">
      <c r="A62" s="37"/>
      <c r="B62" s="46"/>
      <c r="C62" s="52" t="s">
        <v>326</v>
      </c>
      <c r="D62" s="52"/>
      <c r="E62" s="78"/>
      <c r="F62" s="70"/>
      <c r="G62" s="84"/>
      <c r="H62" s="73"/>
      <c r="I62" s="84"/>
      <c r="J62" s="73"/>
      <c r="K62" s="78"/>
      <c r="L62" s="73"/>
      <c r="M62" s="78"/>
      <c r="N62" s="73"/>
      <c r="O62" s="87" t="s">
        <v>142</v>
      </c>
      <c r="P62" s="73"/>
      <c r="Q62" s="521" t="s">
        <v>445</v>
      </c>
      <c r="R62" s="73"/>
      <c r="S62" s="46"/>
      <c r="T62" s="37"/>
    </row>
    <row r="63" spans="1:22" ht="12" customHeight="1">
      <c r="A63" s="37"/>
      <c r="B63" s="46"/>
      <c r="C63" s="56" t="s">
        <v>327</v>
      </c>
      <c r="D63" s="56"/>
      <c r="E63" s="81"/>
      <c r="F63" s="82"/>
      <c r="G63" s="81"/>
      <c r="H63" s="74"/>
      <c r="I63" s="81"/>
      <c r="J63" s="57"/>
      <c r="K63" s="81"/>
      <c r="L63" s="92"/>
      <c r="M63" s="58"/>
      <c r="N63" s="92"/>
      <c r="O63" s="682">
        <v>25.21</v>
      </c>
      <c r="P63" s="689">
        <v>2.801120448179284E-2</v>
      </c>
      <c r="Q63" s="680">
        <v>25.21</v>
      </c>
      <c r="R63" s="689"/>
      <c r="S63" s="46"/>
      <c r="T63" s="37"/>
    </row>
    <row r="64" spans="1:22" ht="12" customHeight="1">
      <c r="A64" s="37"/>
      <c r="B64" s="46"/>
      <c r="C64" s="56" t="s">
        <v>328</v>
      </c>
      <c r="D64" s="56"/>
      <c r="E64" s="85"/>
      <c r="F64" s="82"/>
      <c r="G64" s="85"/>
      <c r="H64" s="74"/>
      <c r="I64" s="81"/>
      <c r="J64" s="57"/>
      <c r="K64" s="81"/>
      <c r="L64" s="92"/>
      <c r="M64" s="58"/>
      <c r="N64" s="92"/>
      <c r="O64" s="682">
        <v>33.61</v>
      </c>
      <c r="P64" s="689">
        <v>2.801120448179284E-2</v>
      </c>
      <c r="Q64" s="680">
        <v>33.61</v>
      </c>
      <c r="R64" s="689"/>
      <c r="S64" s="46"/>
      <c r="T64" s="37"/>
    </row>
    <row r="65" spans="1:20" ht="12" customHeight="1">
      <c r="A65" s="37"/>
      <c r="B65" s="46"/>
      <c r="C65" s="56" t="s">
        <v>329</v>
      </c>
      <c r="D65" s="56"/>
      <c r="E65" s="692"/>
      <c r="F65" s="696"/>
      <c r="G65" s="692"/>
      <c r="H65" s="697"/>
      <c r="I65" s="692"/>
      <c r="J65" s="694"/>
      <c r="K65" s="692"/>
      <c r="L65" s="693"/>
      <c r="M65" s="695"/>
      <c r="N65" s="693"/>
      <c r="O65" s="682">
        <v>46.22</v>
      </c>
      <c r="P65" s="683">
        <v>2.801120448179284E-2</v>
      </c>
      <c r="Q65" s="682">
        <v>42.02</v>
      </c>
      <c r="R65" s="683">
        <f>Q65/O65-1</f>
        <v>-9.0869753353526539E-2</v>
      </c>
      <c r="S65" s="46"/>
      <c r="T65" s="37"/>
    </row>
    <row r="66" spans="1:20" ht="12" customHeight="1">
      <c r="A66" s="37"/>
      <c r="B66" s="55"/>
      <c r="C66" s="56"/>
      <c r="D66" s="56"/>
      <c r="E66" s="80"/>
      <c r="F66" s="80"/>
      <c r="G66" s="80"/>
      <c r="H66" s="62"/>
      <c r="I66" s="80"/>
      <c r="J66" s="62"/>
      <c r="K66" s="80"/>
      <c r="L66" s="62"/>
      <c r="M66" s="62"/>
      <c r="N66" s="62"/>
      <c r="O66" s="62"/>
      <c r="P66" s="62"/>
      <c r="Q66" s="522"/>
      <c r="R66" s="62"/>
      <c r="S66" s="55"/>
      <c r="T66" s="37"/>
    </row>
    <row r="67" spans="1:20" ht="12" customHeight="1">
      <c r="A67" s="37"/>
      <c r="B67" s="55"/>
      <c r="C67" s="52" t="s">
        <v>151</v>
      </c>
      <c r="D67" s="56"/>
      <c r="E67" s="80"/>
      <c r="F67" s="80"/>
      <c r="G67" s="80"/>
      <c r="H67" s="62"/>
      <c r="I67" s="86" t="s">
        <v>131</v>
      </c>
      <c r="J67" s="62"/>
      <c r="K67" s="87" t="s">
        <v>142</v>
      </c>
      <c r="L67" s="62"/>
      <c r="M67" s="87" t="s">
        <v>131</v>
      </c>
      <c r="N67" s="62"/>
      <c r="O67" s="87" t="s">
        <v>114</v>
      </c>
      <c r="P67" s="62"/>
      <c r="Q67" s="523" t="s">
        <v>540</v>
      </c>
      <c r="R67" s="62"/>
      <c r="S67" s="55"/>
      <c r="T67" s="37"/>
    </row>
    <row r="68" spans="1:20" ht="12" customHeight="1">
      <c r="A68" s="37"/>
      <c r="B68" s="55"/>
      <c r="C68" s="56" t="s">
        <v>152</v>
      </c>
      <c r="D68" s="56"/>
      <c r="E68" s="682">
        <v>11.722689075630251</v>
      </c>
      <c r="F68" s="696"/>
      <c r="G68" s="680">
        <v>11.722689075630251</v>
      </c>
      <c r="H68" s="689"/>
      <c r="I68" s="700">
        <v>5.84</v>
      </c>
      <c r="J68" s="681">
        <f>I68/G68-1</f>
        <v>-0.50182078853046597</v>
      </c>
      <c r="K68" s="682">
        <v>6.3</v>
      </c>
      <c r="L68" s="689">
        <f>K68/I68-1</f>
        <v>7.8767123287671215E-2</v>
      </c>
      <c r="M68" s="682">
        <v>7.14</v>
      </c>
      <c r="N68" s="689">
        <f>M68/K68-1</f>
        <v>0.1333333333333333</v>
      </c>
      <c r="O68" s="680">
        <v>7.14</v>
      </c>
      <c r="P68" s="689"/>
      <c r="Q68" s="682">
        <v>7.56</v>
      </c>
      <c r="R68" s="683">
        <f>Q68/O68-1</f>
        <v>5.8823529411764719E-2</v>
      </c>
      <c r="S68" s="55"/>
      <c r="T68" s="37"/>
    </row>
    <row r="69" spans="1:20" ht="12" customHeight="1">
      <c r="A69" s="37"/>
      <c r="B69" s="55"/>
      <c r="C69" s="56" t="s">
        <v>153</v>
      </c>
      <c r="D69" s="56"/>
      <c r="E69" s="80"/>
      <c r="F69" s="80"/>
      <c r="G69" s="682">
        <v>16.764705882352942</v>
      </c>
      <c r="H69" s="689"/>
      <c r="I69" s="682">
        <v>8.36</v>
      </c>
      <c r="J69" s="681">
        <f>I69/G69-1</f>
        <v>-0.50133333333333341</v>
      </c>
      <c r="K69" s="680">
        <v>8.36</v>
      </c>
      <c r="L69" s="689"/>
      <c r="M69" s="680">
        <v>8.36</v>
      </c>
      <c r="N69" s="689"/>
      <c r="O69" s="682">
        <v>8.4</v>
      </c>
      <c r="P69" s="683">
        <v>2.801120448179284E-2</v>
      </c>
      <c r="Q69" s="682">
        <f>11/1.19</f>
        <v>9.2436974789915975</v>
      </c>
      <c r="R69" s="683">
        <f>Q69/O69-1</f>
        <v>0.10044017607042832</v>
      </c>
      <c r="S69" s="55"/>
      <c r="T69" s="37"/>
    </row>
    <row r="70" spans="1:20" ht="12" customHeight="1">
      <c r="A70" s="37"/>
      <c r="B70" s="55"/>
      <c r="C70" s="56"/>
      <c r="D70" s="56"/>
      <c r="E70" s="80"/>
      <c r="F70" s="80"/>
      <c r="G70" s="80"/>
      <c r="H70" s="62"/>
      <c r="I70" s="80"/>
      <c r="J70" s="62"/>
      <c r="K70" s="62"/>
      <c r="L70" s="62"/>
      <c r="M70" s="62"/>
      <c r="N70" s="62"/>
      <c r="O70" s="62"/>
      <c r="P70" s="62"/>
      <c r="Q70" s="522"/>
      <c r="R70" s="62"/>
      <c r="S70" s="55"/>
      <c r="T70" s="37"/>
    </row>
    <row r="71" spans="1:20" ht="10.5" customHeight="1">
      <c r="A71" s="37"/>
      <c r="B71" s="37"/>
      <c r="C71" s="37"/>
      <c r="D71" s="37"/>
      <c r="E71" s="37"/>
      <c r="F71" s="37"/>
      <c r="G71" s="37"/>
      <c r="H71" s="37"/>
      <c r="I71" s="37"/>
      <c r="J71" s="37"/>
      <c r="K71" s="37"/>
      <c r="L71" s="37"/>
      <c r="M71" s="37"/>
      <c r="N71" s="37"/>
      <c r="O71" s="37"/>
      <c r="P71" s="37"/>
      <c r="Q71" s="519"/>
      <c r="R71" s="37"/>
      <c r="S71" s="37"/>
      <c r="T71" s="37"/>
    </row>
    <row r="72" spans="1:20">
      <c r="A72" s="27"/>
      <c r="B72" s="27"/>
      <c r="C72" s="27"/>
      <c r="D72" s="28"/>
      <c r="E72" s="28"/>
      <c r="F72" s="28"/>
      <c r="G72" s="28"/>
      <c r="H72" s="28"/>
      <c r="I72" s="28"/>
      <c r="J72" s="28"/>
      <c r="K72" s="28"/>
      <c r="L72" s="28"/>
      <c r="M72" s="28"/>
      <c r="N72" s="28"/>
      <c r="O72" s="28"/>
      <c r="P72" s="28"/>
      <c r="Q72" s="524"/>
      <c r="R72" s="28"/>
      <c r="S72" s="27"/>
      <c r="T72" s="28"/>
    </row>
    <row r="73" spans="1:20" ht="13.5">
      <c r="B73" s="46"/>
      <c r="C73" s="52"/>
      <c r="D73" s="52"/>
      <c r="Q73" s="525"/>
      <c r="S73" s="46"/>
    </row>
    <row r="74" spans="1:20" ht="13.5">
      <c r="A74" s="46"/>
      <c r="B74" s="46"/>
      <c r="C74" s="56"/>
      <c r="D74" s="56"/>
      <c r="E74" s="52"/>
      <c r="Q74" s="525"/>
      <c r="S74" s="46"/>
    </row>
    <row r="75" spans="1:20" ht="13.5">
      <c r="A75" s="46"/>
      <c r="B75" s="46"/>
      <c r="C75" s="56"/>
      <c r="D75" s="56"/>
      <c r="E75" s="56"/>
      <c r="Q75" s="525"/>
      <c r="S75" s="46"/>
    </row>
    <row r="76" spans="1:20" ht="13.5">
      <c r="A76" s="46"/>
      <c r="B76" s="46"/>
      <c r="C76" s="56"/>
      <c r="D76" s="56"/>
      <c r="E76" s="56"/>
      <c r="S76" s="46"/>
    </row>
    <row r="117" spans="7:22">
      <c r="G117" s="88"/>
      <c r="H117" s="88"/>
      <c r="I117" s="88"/>
      <c r="J117" s="88"/>
      <c r="K117" s="88"/>
      <c r="L117" s="88"/>
      <c r="M117" s="88"/>
      <c r="N117" s="88"/>
      <c r="O117" s="88"/>
      <c r="P117" s="88"/>
      <c r="Q117" s="527"/>
      <c r="R117" s="88"/>
      <c r="T117" s="88"/>
      <c r="U117" s="88"/>
      <c r="V117" s="88"/>
    </row>
    <row r="118" spans="7:22">
      <c r="G118" s="88"/>
      <c r="H118" s="88"/>
      <c r="I118" s="88"/>
      <c r="J118" s="88"/>
      <c r="K118" s="88"/>
      <c r="L118" s="88"/>
      <c r="M118" s="88"/>
      <c r="N118" s="88"/>
      <c r="O118" s="88"/>
      <c r="P118" s="88"/>
      <c r="Q118" s="527"/>
      <c r="R118" s="88"/>
      <c r="T118" s="88"/>
      <c r="U118" s="88"/>
      <c r="V118" s="88"/>
    </row>
    <row r="119" spans="7:22">
      <c r="G119" s="88"/>
      <c r="H119" s="88"/>
      <c r="I119" s="88"/>
      <c r="J119" s="88"/>
      <c r="K119" s="88"/>
      <c r="L119" s="88"/>
      <c r="M119" s="88"/>
      <c r="N119" s="88"/>
      <c r="O119" s="88"/>
      <c r="P119" s="88"/>
      <c r="Q119" s="527"/>
      <c r="R119" s="88"/>
      <c r="T119" s="88"/>
      <c r="U119" s="88"/>
      <c r="V119" s="88"/>
    </row>
    <row r="120" spans="7:22">
      <c r="G120" s="88"/>
      <c r="H120" s="88"/>
      <c r="I120" s="88"/>
      <c r="J120" s="88"/>
      <c r="K120" s="88"/>
      <c r="L120" s="88"/>
      <c r="M120" s="88"/>
      <c r="N120" s="88"/>
      <c r="O120" s="88"/>
      <c r="P120" s="88"/>
      <c r="Q120" s="527"/>
      <c r="R120" s="88"/>
      <c r="T120" s="88"/>
      <c r="U120" s="88"/>
      <c r="V120" s="88"/>
    </row>
    <row r="121" spans="7:22">
      <c r="G121" s="88"/>
      <c r="H121" s="88"/>
      <c r="I121" s="88"/>
      <c r="J121" s="88"/>
      <c r="K121" s="88"/>
      <c r="L121" s="88"/>
      <c r="M121" s="88"/>
      <c r="N121" s="88"/>
      <c r="O121" s="88"/>
      <c r="P121" s="88"/>
      <c r="Q121" s="527"/>
      <c r="R121" s="88"/>
      <c r="T121" s="88"/>
      <c r="U121" s="88"/>
      <c r="V121" s="88"/>
    </row>
    <row r="122" spans="7:22">
      <c r="G122" s="88"/>
      <c r="H122" s="88"/>
      <c r="I122" s="88"/>
      <c r="J122" s="88"/>
      <c r="K122" s="88"/>
      <c r="L122" s="88"/>
      <c r="M122" s="88"/>
      <c r="N122" s="88"/>
      <c r="O122" s="88"/>
      <c r="P122" s="88"/>
      <c r="Q122" s="527"/>
      <c r="R122" s="88"/>
      <c r="T122" s="88"/>
      <c r="U122" s="88"/>
      <c r="V122" s="88"/>
    </row>
    <row r="123" spans="7:22">
      <c r="G123" s="88"/>
      <c r="H123" s="88"/>
      <c r="I123" s="88"/>
      <c r="J123" s="88"/>
      <c r="K123" s="88"/>
      <c r="L123" s="88"/>
      <c r="M123" s="88"/>
      <c r="N123" s="88"/>
      <c r="O123" s="88"/>
      <c r="P123" s="88"/>
      <c r="Q123" s="527"/>
      <c r="R123" s="88"/>
      <c r="T123" s="88"/>
      <c r="U123" s="88"/>
      <c r="V123" s="88"/>
    </row>
    <row r="124" spans="7:22">
      <c r="G124" s="88"/>
      <c r="H124" s="88"/>
      <c r="I124" s="88"/>
      <c r="J124" s="59"/>
      <c r="K124" s="60"/>
      <c r="L124" s="88"/>
      <c r="M124" s="60"/>
      <c r="N124" s="88"/>
      <c r="O124" s="60"/>
      <c r="P124" s="88"/>
      <c r="Q124" s="527"/>
      <c r="R124" s="88"/>
      <c r="T124" s="88"/>
      <c r="U124" s="88"/>
      <c r="V124" s="88"/>
    </row>
    <row r="125" spans="7:22">
      <c r="G125" s="88"/>
      <c r="H125" s="88"/>
      <c r="I125" s="88"/>
      <c r="J125" s="59"/>
      <c r="K125" s="60"/>
      <c r="L125" s="88"/>
      <c r="M125" s="60"/>
      <c r="N125" s="88"/>
      <c r="O125" s="60"/>
      <c r="P125" s="88"/>
      <c r="Q125" s="527"/>
      <c r="R125" s="88"/>
      <c r="T125" s="88"/>
      <c r="U125" s="88"/>
      <c r="V125" s="88"/>
    </row>
    <row r="126" spans="7:22">
      <c r="G126" s="88"/>
      <c r="H126" s="88"/>
      <c r="I126" s="88"/>
      <c r="J126" s="59"/>
      <c r="K126" s="60"/>
      <c r="L126" s="88"/>
      <c r="M126" s="60"/>
      <c r="N126" s="88"/>
      <c r="O126" s="60"/>
      <c r="P126" s="88"/>
      <c r="Q126" s="527"/>
      <c r="R126" s="88"/>
      <c r="T126" s="88"/>
      <c r="U126" s="88"/>
      <c r="V126" s="88"/>
    </row>
    <row r="127" spans="7:22">
      <c r="G127" s="88"/>
      <c r="H127" s="88"/>
      <c r="I127" s="88"/>
      <c r="J127" s="59"/>
      <c r="K127" s="60"/>
      <c r="L127" s="88"/>
      <c r="M127" s="60"/>
      <c r="N127" s="88"/>
      <c r="O127" s="60"/>
      <c r="P127" s="88"/>
      <c r="Q127" s="527"/>
      <c r="R127" s="88"/>
      <c r="T127" s="88"/>
      <c r="U127" s="88"/>
      <c r="V127" s="88"/>
    </row>
    <row r="128" spans="7:22">
      <c r="G128" s="88"/>
      <c r="H128" s="88"/>
      <c r="I128" s="88"/>
      <c r="J128" s="88"/>
      <c r="K128" s="88"/>
      <c r="L128" s="88"/>
      <c r="M128" s="88"/>
      <c r="N128" s="88"/>
      <c r="O128" s="88"/>
      <c r="P128" s="88"/>
      <c r="Q128" s="527"/>
      <c r="R128" s="88"/>
      <c r="T128" s="88"/>
      <c r="U128" s="88"/>
      <c r="V128" s="88"/>
    </row>
    <row r="129" spans="7:22">
      <c r="G129" s="88"/>
      <c r="H129" s="88"/>
      <c r="I129" s="88"/>
      <c r="J129" s="88"/>
      <c r="K129" s="88"/>
      <c r="L129" s="88"/>
      <c r="M129" s="88"/>
      <c r="N129" s="88"/>
      <c r="O129" s="88"/>
      <c r="P129" s="88"/>
      <c r="Q129" s="527"/>
      <c r="R129" s="88"/>
      <c r="T129" s="88"/>
      <c r="U129" s="88"/>
      <c r="V129" s="88"/>
    </row>
    <row r="130" spans="7:22">
      <c r="G130" s="88"/>
      <c r="H130" s="88"/>
      <c r="I130" s="88"/>
      <c r="J130" s="88"/>
      <c r="K130" s="88"/>
      <c r="L130" s="88"/>
      <c r="M130" s="88"/>
      <c r="N130" s="88"/>
      <c r="O130" s="88"/>
      <c r="P130" s="88"/>
      <c r="Q130" s="527"/>
      <c r="R130" s="88"/>
      <c r="T130" s="88"/>
      <c r="U130" s="88"/>
      <c r="V130" s="88"/>
    </row>
    <row r="131" spans="7:22">
      <c r="G131" s="88"/>
      <c r="H131" s="88"/>
      <c r="I131" s="88"/>
      <c r="J131" s="88"/>
      <c r="K131" s="88"/>
      <c r="L131" s="88"/>
      <c r="M131" s="88"/>
      <c r="N131" s="88"/>
      <c r="O131" s="88"/>
      <c r="P131" s="88"/>
      <c r="Q131" s="527"/>
      <c r="R131" s="88"/>
      <c r="T131" s="88"/>
      <c r="U131" s="88"/>
      <c r="V131" s="88"/>
    </row>
    <row r="132" spans="7:22">
      <c r="G132" s="88"/>
      <c r="H132" s="88"/>
      <c r="I132" s="88"/>
      <c r="J132" s="88"/>
      <c r="K132" s="88"/>
      <c r="L132" s="88"/>
      <c r="M132" s="88"/>
      <c r="N132" s="88"/>
      <c r="O132" s="88"/>
      <c r="P132" s="88"/>
      <c r="Q132" s="527"/>
      <c r="R132" s="88"/>
      <c r="T132" s="88"/>
      <c r="U132" s="88"/>
      <c r="V132" s="88"/>
    </row>
    <row r="133" spans="7:22">
      <c r="G133" s="88"/>
      <c r="H133" s="88"/>
      <c r="I133" s="88"/>
      <c r="J133" s="88"/>
      <c r="K133" s="88"/>
      <c r="L133" s="88"/>
      <c r="M133" s="88"/>
      <c r="N133" s="88"/>
      <c r="O133" s="88"/>
      <c r="P133" s="88"/>
      <c r="Q133" s="527"/>
      <c r="R133" s="88"/>
      <c r="T133" s="88"/>
      <c r="U133" s="88"/>
      <c r="V133" s="88"/>
    </row>
    <row r="134" spans="7:22">
      <c r="G134" s="88"/>
      <c r="H134" s="88"/>
      <c r="I134" s="88"/>
      <c r="J134" s="88"/>
      <c r="K134" s="88"/>
      <c r="L134" s="88"/>
      <c r="M134" s="88"/>
      <c r="N134" s="88"/>
      <c r="O134" s="88"/>
      <c r="P134" s="88"/>
      <c r="Q134" s="527"/>
      <c r="R134" s="88"/>
      <c r="T134" s="88"/>
      <c r="U134" s="88"/>
      <c r="V134" s="88"/>
    </row>
    <row r="135" spans="7:22">
      <c r="G135" s="88"/>
      <c r="H135" s="88"/>
      <c r="I135" s="88"/>
      <c r="J135" s="88"/>
      <c r="K135" s="88"/>
      <c r="L135" s="88"/>
      <c r="M135" s="88"/>
      <c r="N135" s="88"/>
      <c r="O135" s="88"/>
      <c r="P135" s="88"/>
      <c r="Q135" s="527"/>
      <c r="R135" s="88"/>
      <c r="T135" s="88"/>
      <c r="U135" s="88"/>
      <c r="V135" s="88"/>
    </row>
    <row r="136" spans="7:22">
      <c r="G136" s="88"/>
      <c r="H136" s="88"/>
      <c r="I136" s="88"/>
      <c r="J136" s="88"/>
      <c r="K136" s="88"/>
      <c r="L136" s="88"/>
      <c r="M136" s="88"/>
      <c r="N136" s="88"/>
      <c r="O136" s="88"/>
      <c r="P136" s="88"/>
      <c r="Q136" s="527"/>
      <c r="R136" s="88"/>
      <c r="T136" s="88"/>
      <c r="U136" s="88"/>
      <c r="V136" s="88"/>
    </row>
    <row r="137" spans="7:22">
      <c r="G137" s="88"/>
      <c r="H137" s="88"/>
      <c r="I137" s="88"/>
      <c r="J137" s="88"/>
      <c r="K137" s="88"/>
      <c r="L137" s="88"/>
      <c r="M137" s="88"/>
      <c r="N137" s="88"/>
      <c r="O137" s="88"/>
      <c r="P137" s="88"/>
      <c r="Q137" s="527"/>
      <c r="R137" s="88"/>
      <c r="T137" s="88"/>
      <c r="U137" s="88"/>
      <c r="V137" s="88"/>
    </row>
    <row r="138" spans="7:22">
      <c r="G138" s="88"/>
      <c r="H138" s="88"/>
      <c r="I138" s="88"/>
      <c r="J138" s="88"/>
      <c r="K138" s="88"/>
      <c r="L138" s="88"/>
      <c r="M138" s="88"/>
      <c r="N138" s="88"/>
      <c r="O138" s="88"/>
      <c r="P138" s="88"/>
      <c r="Q138" s="527"/>
      <c r="R138" s="88"/>
      <c r="T138" s="88"/>
      <c r="U138" s="88"/>
      <c r="V138" s="88"/>
    </row>
    <row r="141" spans="7:22">
      <c r="J141" s="41" t="e">
        <f>D141/M141-1</f>
        <v>#DIV/0!</v>
      </c>
    </row>
    <row r="153" spans="10:10">
      <c r="J153" s="41" t="e">
        <f>D153/M153-1</f>
        <v>#DIV/0!</v>
      </c>
    </row>
  </sheetData>
  <phoneticPr fontId="13" type="noConversion"/>
  <printOptions horizontalCentered="1"/>
  <pageMargins left="0.75" right="0.75" top="1" bottom="1" header="0.5" footer="0.5"/>
  <pageSetup paperSize="9" scale="51" orientation="portrait" r:id="rId1"/>
  <headerFooter alignWithMargins="0">
    <oddHeader>&amp;CKPN Investor Relations</oddHeader>
    <oddFooter>&amp;L&amp;8Q4 2011 - Restated&amp;C&amp;8&amp;A</oddFooter>
  </headerFooter>
  <rowBreaks count="1" manualBreakCount="1">
    <brk id="71" max="17"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3"/>
  <sheetViews>
    <sheetView view="pageBreakPreview" zoomScale="85" zoomScaleNormal="100" zoomScaleSheetLayoutView="85" workbookViewId="0"/>
  </sheetViews>
  <sheetFormatPr defaultRowHeight="12"/>
  <cols>
    <col min="1" max="1" width="1.28515625" style="196" customWidth="1"/>
    <col min="2" max="2" width="1.85546875" style="196" customWidth="1"/>
    <col min="3" max="3" width="48.42578125" style="196" customWidth="1"/>
    <col min="4" max="8" width="9" style="196" customWidth="1"/>
    <col min="9" max="9" width="1.7109375" style="234" customWidth="1"/>
    <col min="10" max="10" width="9" style="249" customWidth="1"/>
    <col min="11" max="11" width="1.7109375" style="234" customWidth="1"/>
    <col min="12" max="12" width="9" style="196" customWidth="1"/>
    <col min="13" max="13" width="1.7109375" style="196" customWidth="1"/>
    <col min="14" max="14" width="1.28515625" style="196" customWidth="1"/>
    <col min="15" max="16384" width="9.140625" style="196"/>
  </cols>
  <sheetData>
    <row r="1" spans="1:26" ht="9" customHeight="1">
      <c r="A1" s="194"/>
      <c r="B1" s="194"/>
      <c r="C1" s="194"/>
      <c r="D1" s="194"/>
      <c r="E1" s="194"/>
      <c r="F1" s="194"/>
      <c r="G1" s="194"/>
      <c r="H1" s="194"/>
      <c r="I1" s="194"/>
      <c r="J1" s="195"/>
      <c r="K1" s="194"/>
      <c r="L1" s="194"/>
      <c r="M1" s="194"/>
      <c r="N1" s="194"/>
    </row>
    <row r="2" spans="1:26">
      <c r="A2" s="197"/>
      <c r="B2" s="198"/>
      <c r="C2" s="1007" t="s">
        <v>0</v>
      </c>
      <c r="D2" s="274">
        <v>2011</v>
      </c>
      <c r="E2" s="200" t="s">
        <v>496</v>
      </c>
      <c r="F2" s="201" t="s">
        <v>442</v>
      </c>
      <c r="G2" s="201" t="s">
        <v>378</v>
      </c>
      <c r="H2" s="201" t="s">
        <v>365</v>
      </c>
      <c r="I2" s="201"/>
      <c r="J2" s="529" t="s">
        <v>322</v>
      </c>
      <c r="K2" s="201"/>
      <c r="L2" s="274">
        <v>2010</v>
      </c>
      <c r="M2" s="202"/>
      <c r="N2" s="197"/>
    </row>
    <row r="3" spans="1:26">
      <c r="A3" s="194"/>
      <c r="B3" s="203"/>
      <c r="C3" s="187" t="s">
        <v>1</v>
      </c>
      <c r="D3" s="199"/>
      <c r="E3" s="200"/>
      <c r="F3" s="184"/>
      <c r="G3" s="184"/>
      <c r="H3" s="184"/>
      <c r="I3" s="184"/>
      <c r="J3" s="530" t="s">
        <v>498</v>
      </c>
      <c r="K3" s="184"/>
      <c r="L3" s="199"/>
      <c r="M3" s="190"/>
      <c r="N3" s="194"/>
    </row>
    <row r="4" spans="1:26">
      <c r="A4" s="205"/>
      <c r="B4" s="206"/>
      <c r="C4" s="207"/>
      <c r="D4" s="208"/>
      <c r="E4" s="209"/>
      <c r="F4" s="204"/>
      <c r="G4" s="204"/>
      <c r="H4" s="204"/>
      <c r="I4" s="204"/>
      <c r="J4" s="531"/>
      <c r="K4" s="184"/>
      <c r="L4" s="208"/>
      <c r="M4" s="190"/>
      <c r="N4" s="205"/>
    </row>
    <row r="5" spans="1:26">
      <c r="A5" s="194"/>
      <c r="B5" s="211"/>
      <c r="C5" s="204" t="s">
        <v>2</v>
      </c>
      <c r="D5" s="553">
        <f>SUM(E5:H5)</f>
        <v>13022</v>
      </c>
      <c r="E5" s="820">
        <v>3295</v>
      </c>
      <c r="F5" s="372">
        <v>3256</v>
      </c>
      <c r="G5" s="372">
        <v>3276</v>
      </c>
      <c r="H5" s="372">
        <v>3195</v>
      </c>
      <c r="I5" s="372"/>
      <c r="J5" s="374">
        <f>D5/L5-1</f>
        <v>-2.2665866106274413E-2</v>
      </c>
      <c r="K5" s="372"/>
      <c r="L5" s="553">
        <v>13324</v>
      </c>
      <c r="M5" s="192"/>
      <c r="N5" s="194"/>
    </row>
    <row r="6" spans="1:26">
      <c r="A6" s="194"/>
      <c r="B6" s="211"/>
      <c r="C6" s="212" t="s">
        <v>3</v>
      </c>
      <c r="D6" s="553">
        <f>SUM(E6:H6)</f>
        <v>141</v>
      </c>
      <c r="E6" s="820">
        <v>80</v>
      </c>
      <c r="F6" s="372">
        <v>7</v>
      </c>
      <c r="G6" s="372">
        <v>14</v>
      </c>
      <c r="H6" s="372">
        <v>40</v>
      </c>
      <c r="I6" s="372"/>
      <c r="J6" s="457">
        <f>D6/L6-1</f>
        <v>0.90540540540540548</v>
      </c>
      <c r="K6" s="372"/>
      <c r="L6" s="553">
        <v>74</v>
      </c>
      <c r="M6" s="192"/>
      <c r="N6" s="194"/>
    </row>
    <row r="7" spans="1:26" s="213" customFormat="1">
      <c r="A7" s="197"/>
      <c r="B7" s="184"/>
      <c r="C7" s="184" t="s">
        <v>4</v>
      </c>
      <c r="D7" s="554">
        <f>SUM(E7:H7)</f>
        <v>13163</v>
      </c>
      <c r="E7" s="821">
        <f>E5+E6</f>
        <v>3375</v>
      </c>
      <c r="F7" s="377">
        <f>F5+F6</f>
        <v>3263</v>
      </c>
      <c r="G7" s="377">
        <f>G5+G6</f>
        <v>3290</v>
      </c>
      <c r="H7" s="377">
        <f>H5+H6</f>
        <v>3235</v>
      </c>
      <c r="I7" s="377"/>
      <c r="J7" s="379">
        <f>D7/L7-1</f>
        <v>-1.7539931333034775E-2</v>
      </c>
      <c r="K7" s="377"/>
      <c r="L7" s="554">
        <f>L5+L6</f>
        <v>13398</v>
      </c>
      <c r="M7" s="178"/>
      <c r="N7" s="197"/>
    </row>
    <row r="8" spans="1:26">
      <c r="A8" s="194"/>
      <c r="B8" s="204"/>
      <c r="C8" s="204"/>
      <c r="D8" s="553"/>
      <c r="E8" s="822"/>
      <c r="F8" s="372"/>
      <c r="G8" s="372"/>
      <c r="H8" s="372"/>
      <c r="I8" s="372"/>
      <c r="J8" s="374"/>
      <c r="K8" s="372"/>
      <c r="L8" s="553"/>
      <c r="M8" s="192"/>
      <c r="N8" s="194"/>
    </row>
    <row r="9" spans="1:26">
      <c r="A9" s="194"/>
      <c r="B9" s="211"/>
      <c r="C9" s="212" t="s">
        <v>455</v>
      </c>
      <c r="D9" s="553">
        <f t="shared" ref="D9:D16" si="0">SUM(E9:H9)</f>
        <v>1874</v>
      </c>
      <c r="E9" s="820">
        <v>480</v>
      </c>
      <c r="F9" s="372">
        <v>446</v>
      </c>
      <c r="G9" s="372">
        <v>471</v>
      </c>
      <c r="H9" s="372">
        <v>477</v>
      </c>
      <c r="I9" s="372"/>
      <c r="J9" s="374">
        <f t="shared" ref="J9:J16" si="1">D9/L9-1</f>
        <v>-3.002070393374745E-2</v>
      </c>
      <c r="K9" s="372"/>
      <c r="L9" s="553">
        <v>1932</v>
      </c>
      <c r="M9" s="192"/>
      <c r="N9" s="194"/>
      <c r="O9" s="248"/>
      <c r="P9" s="214"/>
      <c r="Q9" s="214"/>
      <c r="Z9" s="214"/>
    </row>
    <row r="10" spans="1:26">
      <c r="A10" s="194"/>
      <c r="B10" s="211"/>
      <c r="C10" s="212" t="s">
        <v>308</v>
      </c>
      <c r="D10" s="553">
        <f t="shared" si="0"/>
        <v>1005</v>
      </c>
      <c r="E10" s="820">
        <v>285</v>
      </c>
      <c r="F10" s="372">
        <v>230</v>
      </c>
      <c r="G10" s="372">
        <v>232</v>
      </c>
      <c r="H10" s="372">
        <v>258</v>
      </c>
      <c r="I10" s="372"/>
      <c r="J10" s="457">
        <f t="shared" si="1"/>
        <v>0.10318331503841938</v>
      </c>
      <c r="K10" s="372"/>
      <c r="L10" s="553">
        <v>911</v>
      </c>
      <c r="M10" s="192"/>
      <c r="N10" s="194"/>
      <c r="O10" s="248"/>
      <c r="P10" s="214"/>
      <c r="Q10" s="214"/>
      <c r="Z10" s="214"/>
    </row>
    <row r="11" spans="1:26">
      <c r="A11" s="194"/>
      <c r="B11" s="211"/>
      <c r="C11" s="212" t="s">
        <v>5</v>
      </c>
      <c r="D11" s="553">
        <f t="shared" si="0"/>
        <v>4503</v>
      </c>
      <c r="E11" s="820">
        <v>1127</v>
      </c>
      <c r="F11" s="372">
        <v>1134</v>
      </c>
      <c r="G11" s="372">
        <v>1136</v>
      </c>
      <c r="H11" s="372">
        <v>1106</v>
      </c>
      <c r="I11" s="372"/>
      <c r="J11" s="374">
        <f t="shared" si="1"/>
        <v>-1.2499999999999956E-2</v>
      </c>
      <c r="K11" s="372"/>
      <c r="L11" s="553">
        <v>4560</v>
      </c>
      <c r="M11" s="192"/>
      <c r="N11" s="194"/>
      <c r="O11" s="248"/>
      <c r="P11" s="214"/>
      <c r="Q11" s="214"/>
      <c r="Z11" s="214"/>
    </row>
    <row r="12" spans="1:26">
      <c r="A12" s="194"/>
      <c r="B12" s="211"/>
      <c r="C12" s="212" t="s">
        <v>6</v>
      </c>
      <c r="D12" s="553">
        <f t="shared" si="0"/>
        <v>-116</v>
      </c>
      <c r="E12" s="820">
        <v>-31</v>
      </c>
      <c r="F12" s="372">
        <v>-26</v>
      </c>
      <c r="G12" s="372">
        <v>-30</v>
      </c>
      <c r="H12" s="372">
        <v>-29</v>
      </c>
      <c r="I12" s="372"/>
      <c r="J12" s="457">
        <f t="shared" si="1"/>
        <v>0.14851485148514842</v>
      </c>
      <c r="K12" s="372"/>
      <c r="L12" s="553">
        <v>-101</v>
      </c>
      <c r="M12" s="192"/>
      <c r="N12" s="194"/>
      <c r="O12" s="248"/>
      <c r="P12" s="214"/>
      <c r="Q12" s="214"/>
      <c r="Z12" s="214"/>
    </row>
    <row r="13" spans="1:26">
      <c r="A13" s="194"/>
      <c r="B13" s="211"/>
      <c r="C13" s="212" t="s">
        <v>7</v>
      </c>
      <c r="D13" s="553">
        <f t="shared" si="0"/>
        <v>759</v>
      </c>
      <c r="E13" s="820">
        <v>198</v>
      </c>
      <c r="F13" s="372">
        <v>234</v>
      </c>
      <c r="G13" s="372">
        <v>173</v>
      </c>
      <c r="H13" s="372">
        <v>154</v>
      </c>
      <c r="I13" s="372"/>
      <c r="J13" s="457">
        <f t="shared" si="1"/>
        <v>0.22419354838709671</v>
      </c>
      <c r="K13" s="372"/>
      <c r="L13" s="553">
        <v>620</v>
      </c>
      <c r="M13" s="192"/>
      <c r="N13" s="194"/>
      <c r="O13" s="248"/>
      <c r="P13" s="214"/>
      <c r="Q13" s="214"/>
      <c r="Z13" s="214"/>
    </row>
    <row r="14" spans="1:26" ht="14.25">
      <c r="A14" s="194"/>
      <c r="B14" s="211"/>
      <c r="C14" s="212" t="s">
        <v>333</v>
      </c>
      <c r="D14" s="553">
        <f t="shared" si="0"/>
        <v>1540</v>
      </c>
      <c r="E14" s="820">
        <v>470</v>
      </c>
      <c r="F14" s="372">
        <v>371</v>
      </c>
      <c r="G14" s="372">
        <v>352</v>
      </c>
      <c r="H14" s="372">
        <v>347</v>
      </c>
      <c r="I14" s="372"/>
      <c r="J14" s="374">
        <f t="shared" si="1"/>
        <v>9.297374024130578E-2</v>
      </c>
      <c r="K14" s="372"/>
      <c r="L14" s="553">
        <v>1409</v>
      </c>
      <c r="M14" s="192"/>
      <c r="N14" s="194"/>
      <c r="O14" s="248"/>
      <c r="P14" s="214"/>
      <c r="Q14" s="214"/>
      <c r="Z14" s="214"/>
    </row>
    <row r="15" spans="1:26" ht="14.25">
      <c r="A15" s="194"/>
      <c r="B15" s="211"/>
      <c r="C15" s="212" t="s">
        <v>334</v>
      </c>
      <c r="D15" s="553">
        <f t="shared" si="0"/>
        <v>1049</v>
      </c>
      <c r="E15" s="820">
        <v>410</v>
      </c>
      <c r="F15" s="372">
        <v>217</v>
      </c>
      <c r="G15" s="372">
        <v>212</v>
      </c>
      <c r="H15" s="372">
        <v>210</v>
      </c>
      <c r="I15" s="372"/>
      <c r="J15" s="457">
        <f t="shared" si="1"/>
        <v>0.28396572827417388</v>
      </c>
      <c r="K15" s="372"/>
      <c r="L15" s="553">
        <v>817</v>
      </c>
      <c r="M15" s="192"/>
      <c r="N15" s="194"/>
      <c r="O15" s="248"/>
      <c r="P15" s="748"/>
      <c r="Q15" s="214"/>
      <c r="Z15" s="214"/>
    </row>
    <row r="16" spans="1:26" s="213" customFormat="1">
      <c r="A16" s="197"/>
      <c r="B16" s="184"/>
      <c r="C16" s="184" t="s">
        <v>8</v>
      </c>
      <c r="D16" s="554">
        <f t="shared" si="0"/>
        <v>10614</v>
      </c>
      <c r="E16" s="823">
        <f>E9+E10+E11+E12+E13+E14+E15</f>
        <v>2939</v>
      </c>
      <c r="F16" s="378">
        <f>F9+F10+F11+F12+F13+F14+F15</f>
        <v>2606</v>
      </c>
      <c r="G16" s="378">
        <f>G9+G10+G11+G12+G13+G14+G15</f>
        <v>2546</v>
      </c>
      <c r="H16" s="378">
        <f>H9+H10+H11+H12+H13+H14+H15</f>
        <v>2523</v>
      </c>
      <c r="I16" s="378"/>
      <c r="J16" s="379">
        <f t="shared" si="1"/>
        <v>4.5920378399684658E-2</v>
      </c>
      <c r="K16" s="378"/>
      <c r="L16" s="554">
        <f>L9+L10+L11+L12+L13+L14+L15</f>
        <v>10148</v>
      </c>
      <c r="M16" s="178"/>
      <c r="N16" s="197"/>
      <c r="O16" s="248"/>
      <c r="P16" s="215"/>
      <c r="Q16" s="215"/>
      <c r="Z16" s="215"/>
    </row>
    <row r="17" spans="1:26">
      <c r="A17" s="194"/>
      <c r="B17" s="204"/>
      <c r="C17" s="204"/>
      <c r="D17" s="553"/>
      <c r="E17" s="824"/>
      <c r="F17" s="372"/>
      <c r="G17" s="372"/>
      <c r="H17" s="372"/>
      <c r="I17" s="372"/>
      <c r="J17" s="374"/>
      <c r="K17" s="372"/>
      <c r="L17" s="553"/>
      <c r="M17" s="192"/>
      <c r="N17" s="194"/>
      <c r="Z17" s="214"/>
    </row>
    <row r="18" spans="1:26" s="213" customFormat="1">
      <c r="A18" s="197"/>
      <c r="B18" s="184"/>
      <c r="C18" s="184" t="s">
        <v>9</v>
      </c>
      <c r="D18" s="554">
        <f>SUM(E18:H18)</f>
        <v>2549</v>
      </c>
      <c r="E18" s="821">
        <f>+E7-E16</f>
        <v>436</v>
      </c>
      <c r="F18" s="377">
        <f>+F7-F16</f>
        <v>657</v>
      </c>
      <c r="G18" s="377">
        <f>+G7-G16</f>
        <v>744</v>
      </c>
      <c r="H18" s="377">
        <f>+H7-H16</f>
        <v>712</v>
      </c>
      <c r="I18" s="377"/>
      <c r="J18" s="678">
        <f>D18/L18-1</f>
        <v>-0.21569230769230774</v>
      </c>
      <c r="K18" s="377"/>
      <c r="L18" s="554">
        <f>+L7-L16</f>
        <v>3250</v>
      </c>
      <c r="M18" s="181"/>
      <c r="N18" s="197"/>
      <c r="Z18" s="215"/>
    </row>
    <row r="19" spans="1:26">
      <c r="A19" s="197"/>
      <c r="B19" s="184"/>
      <c r="C19" s="184"/>
      <c r="D19" s="553"/>
      <c r="E19" s="823"/>
      <c r="F19" s="372"/>
      <c r="G19" s="372"/>
      <c r="H19" s="372"/>
      <c r="I19" s="372"/>
      <c r="J19" s="374"/>
      <c r="K19" s="372"/>
      <c r="L19" s="553"/>
      <c r="M19" s="178"/>
      <c r="N19" s="197"/>
      <c r="Z19" s="214"/>
    </row>
    <row r="20" spans="1:26">
      <c r="A20" s="194"/>
      <c r="B20" s="211"/>
      <c r="C20" s="212" t="s">
        <v>10</v>
      </c>
      <c r="D20" s="553">
        <f>SUM(E20:H20)</f>
        <v>-754</v>
      </c>
      <c r="E20" s="820">
        <v>-220</v>
      </c>
      <c r="F20" s="372">
        <v>-199</v>
      </c>
      <c r="G20" s="372">
        <v>-180</v>
      </c>
      <c r="H20" s="372">
        <v>-155</v>
      </c>
      <c r="I20" s="372"/>
      <c r="J20" s="457">
        <f>D20/L20-1</f>
        <v>-0.17685589519650657</v>
      </c>
      <c r="K20" s="372"/>
      <c r="L20" s="553">
        <v>-916</v>
      </c>
      <c r="M20" s="192"/>
      <c r="N20" s="194"/>
      <c r="Z20" s="214"/>
    </row>
    <row r="21" spans="1:26">
      <c r="A21" s="194"/>
      <c r="B21" s="211"/>
      <c r="C21" s="216" t="s">
        <v>11</v>
      </c>
      <c r="D21" s="553">
        <f>SUM(E21:H21)</f>
        <v>-24</v>
      </c>
      <c r="E21" s="820">
        <v>-7</v>
      </c>
      <c r="F21" s="372">
        <v>-6</v>
      </c>
      <c r="G21" s="372">
        <v>-12</v>
      </c>
      <c r="H21" s="372">
        <v>1</v>
      </c>
      <c r="I21" s="372"/>
      <c r="J21" s="457">
        <f>D21/L21-1</f>
        <v>-0.22580645161290325</v>
      </c>
      <c r="K21" s="372"/>
      <c r="L21" s="553">
        <v>-31</v>
      </c>
      <c r="M21" s="192"/>
      <c r="N21" s="194"/>
      <c r="Z21" s="214"/>
    </row>
    <row r="22" spans="1:26">
      <c r="A22" s="194"/>
      <c r="B22" s="211"/>
      <c r="C22" s="184"/>
      <c r="D22" s="553"/>
      <c r="E22" s="820"/>
      <c r="F22" s="372"/>
      <c r="G22" s="372"/>
      <c r="H22" s="372"/>
      <c r="I22" s="372"/>
      <c r="J22" s="374"/>
      <c r="K22" s="372"/>
      <c r="L22" s="553"/>
      <c r="M22" s="178"/>
      <c r="N22" s="194"/>
      <c r="Z22" s="214"/>
    </row>
    <row r="23" spans="1:26" s="213" customFormat="1">
      <c r="A23" s="217"/>
      <c r="B23" s="218"/>
      <c r="C23" s="219" t="s">
        <v>12</v>
      </c>
      <c r="D23" s="554">
        <f>SUM(E23:H23)</f>
        <v>1771</v>
      </c>
      <c r="E23" s="821">
        <f>E18+E20+E21</f>
        <v>209</v>
      </c>
      <c r="F23" s="377">
        <f>F18+F20+F21</f>
        <v>452</v>
      </c>
      <c r="G23" s="377">
        <f>G18+G20+G21</f>
        <v>552</v>
      </c>
      <c r="H23" s="377">
        <f>H18+H20+H21</f>
        <v>558</v>
      </c>
      <c r="I23" s="377"/>
      <c r="J23" s="678">
        <f>D23/L23-1</f>
        <v>-0.23100303951367784</v>
      </c>
      <c r="K23" s="377"/>
      <c r="L23" s="554">
        <f>L18+L20+L21</f>
        <v>2303</v>
      </c>
      <c r="M23" s="181"/>
      <c r="N23" s="217"/>
      <c r="Z23" s="215"/>
    </row>
    <row r="24" spans="1:26">
      <c r="A24" s="194"/>
      <c r="B24" s="211"/>
      <c r="C24" s="184"/>
      <c r="D24" s="553"/>
      <c r="E24" s="823"/>
      <c r="F24" s="372"/>
      <c r="G24" s="372"/>
      <c r="H24" s="372"/>
      <c r="I24" s="372"/>
      <c r="J24" s="374"/>
      <c r="K24" s="372"/>
      <c r="L24" s="553"/>
      <c r="M24" s="178"/>
      <c r="N24" s="194"/>
    </row>
    <row r="25" spans="1:26">
      <c r="A25" s="194"/>
      <c r="B25" s="211"/>
      <c r="C25" s="212" t="s">
        <v>13</v>
      </c>
      <c r="D25" s="553">
        <f>SUM(E25:H25)</f>
        <v>-222</v>
      </c>
      <c r="E25" s="820">
        <v>-33</v>
      </c>
      <c r="F25" s="372">
        <v>-84</v>
      </c>
      <c r="G25" s="372">
        <v>-138</v>
      </c>
      <c r="H25" s="372">
        <v>33</v>
      </c>
      <c r="I25" s="372"/>
      <c r="J25" s="457">
        <f>D25/L25-1</f>
        <v>-0.56299212598425197</v>
      </c>
      <c r="K25" s="372"/>
      <c r="L25" s="553">
        <v>-508</v>
      </c>
      <c r="M25" s="192"/>
      <c r="N25" s="194"/>
    </row>
    <row r="26" spans="1:26">
      <c r="A26" s="194"/>
      <c r="B26" s="204"/>
      <c r="C26" s="220"/>
      <c r="D26" s="553"/>
      <c r="E26" s="820"/>
      <c r="F26" s="372"/>
      <c r="G26" s="372"/>
      <c r="H26" s="372"/>
      <c r="I26" s="372"/>
      <c r="J26" s="374"/>
      <c r="K26" s="372"/>
      <c r="L26" s="553"/>
      <c r="M26" s="192"/>
      <c r="N26" s="194"/>
    </row>
    <row r="27" spans="1:26" s="213" customFormat="1">
      <c r="A27" s="197"/>
      <c r="B27" s="184"/>
      <c r="C27" s="184" t="s">
        <v>14</v>
      </c>
      <c r="D27" s="554">
        <f>SUM(E27:H27)</f>
        <v>1549</v>
      </c>
      <c r="E27" s="821">
        <f>E23+E25</f>
        <v>176</v>
      </c>
      <c r="F27" s="377">
        <f>F23+F25</f>
        <v>368</v>
      </c>
      <c r="G27" s="377">
        <f>G23+G25</f>
        <v>414</v>
      </c>
      <c r="H27" s="377">
        <f>H23+H25</f>
        <v>591</v>
      </c>
      <c r="I27" s="377"/>
      <c r="J27" s="678">
        <f>D27/L27-1</f>
        <v>-0.13704735376044563</v>
      </c>
      <c r="K27" s="377"/>
      <c r="L27" s="554">
        <f>L23+L25</f>
        <v>1795</v>
      </c>
      <c r="M27" s="181"/>
      <c r="N27" s="197"/>
    </row>
    <row r="28" spans="1:26">
      <c r="A28" s="197"/>
      <c r="B28" s="184"/>
      <c r="C28" s="184"/>
      <c r="D28" s="553"/>
      <c r="E28" s="820"/>
      <c r="F28" s="372"/>
      <c r="G28" s="372"/>
      <c r="H28" s="372"/>
      <c r="I28" s="372"/>
      <c r="J28" s="374"/>
      <c r="K28" s="372"/>
      <c r="L28" s="553"/>
      <c r="M28" s="221"/>
      <c r="N28" s="197"/>
    </row>
    <row r="29" spans="1:26">
      <c r="A29" s="197"/>
      <c r="B29" s="184"/>
      <c r="C29" s="204" t="s">
        <v>456</v>
      </c>
      <c r="D29" s="553">
        <f>SUM(E29:H29)</f>
        <v>0</v>
      </c>
      <c r="E29" s="820">
        <v>0</v>
      </c>
      <c r="F29" s="372">
        <v>0</v>
      </c>
      <c r="G29" s="372">
        <v>0</v>
      </c>
      <c r="H29" s="372">
        <v>0</v>
      </c>
      <c r="I29" s="372"/>
      <c r="J29" s="457">
        <f>D29/L29-1</f>
        <v>-1</v>
      </c>
      <c r="K29" s="372"/>
      <c r="L29" s="553">
        <v>3</v>
      </c>
      <c r="M29" s="192"/>
      <c r="N29" s="197"/>
    </row>
    <row r="30" spans="1:26">
      <c r="A30" s="197"/>
      <c r="B30" s="184"/>
      <c r="C30" s="222" t="s">
        <v>457</v>
      </c>
      <c r="D30" s="553">
        <f>SUM(E30:H30)</f>
        <v>1549</v>
      </c>
      <c r="E30" s="825">
        <f>E27-E29</f>
        <v>176</v>
      </c>
      <c r="F30" s="372">
        <f>F27-F29</f>
        <v>368</v>
      </c>
      <c r="G30" s="372">
        <f>G27-G29</f>
        <v>414</v>
      </c>
      <c r="H30" s="372">
        <f>H27-H29</f>
        <v>591</v>
      </c>
      <c r="I30" s="372"/>
      <c r="J30" s="457">
        <f>D30/L30-1</f>
        <v>-0.1356026785714286</v>
      </c>
      <c r="K30" s="372"/>
      <c r="L30" s="553">
        <f>L27-L29</f>
        <v>1792</v>
      </c>
      <c r="M30" s="192"/>
      <c r="N30" s="197"/>
    </row>
    <row r="31" spans="1:26">
      <c r="A31" s="197"/>
      <c r="B31" s="184"/>
      <c r="C31" s="204"/>
      <c r="D31" s="553"/>
      <c r="E31" s="823"/>
      <c r="F31" s="372"/>
      <c r="G31" s="372"/>
      <c r="H31" s="372"/>
      <c r="I31" s="372"/>
      <c r="J31" s="374"/>
      <c r="K31" s="372"/>
      <c r="L31" s="553"/>
      <c r="M31" s="178"/>
      <c r="N31" s="197"/>
      <c r="S31" s="515"/>
    </row>
    <row r="32" spans="1:26" s="213" customFormat="1" ht="14.25">
      <c r="A32" s="197"/>
      <c r="B32" s="184"/>
      <c r="C32" s="184" t="s">
        <v>489</v>
      </c>
      <c r="D32" s="555">
        <f>SUM(E32:H32)</f>
        <v>1.06</v>
      </c>
      <c r="E32" s="826">
        <v>0.13</v>
      </c>
      <c r="F32" s="387">
        <v>0.26</v>
      </c>
      <c r="G32" s="387">
        <v>0.28000000000000003</v>
      </c>
      <c r="H32" s="387">
        <v>0.39</v>
      </c>
      <c r="I32" s="387"/>
      <c r="J32" s="379">
        <f>D32/L32-1</f>
        <v>-7.8260869565217273E-2</v>
      </c>
      <c r="K32" s="387"/>
      <c r="L32" s="555">
        <v>1.1499999999999999</v>
      </c>
      <c r="M32" s="178"/>
      <c r="N32" s="197"/>
    </row>
    <row r="33" spans="1:17">
      <c r="A33" s="197"/>
      <c r="B33" s="184"/>
      <c r="C33" s="222" t="s">
        <v>15</v>
      </c>
      <c r="D33" s="556">
        <f>SUM(E33:H33)</f>
        <v>1.06</v>
      </c>
      <c r="E33" s="827">
        <v>0.13</v>
      </c>
      <c r="F33" s="388">
        <v>0.26</v>
      </c>
      <c r="G33" s="388">
        <v>0.28000000000000003</v>
      </c>
      <c r="H33" s="388">
        <v>0.39</v>
      </c>
      <c r="I33" s="388"/>
      <c r="J33" s="374">
        <f>D33/L33-1</f>
        <v>-7.8260869565217273E-2</v>
      </c>
      <c r="K33" s="388"/>
      <c r="L33" s="556">
        <v>1.1499999999999999</v>
      </c>
      <c r="M33" s="192"/>
      <c r="N33" s="197"/>
    </row>
    <row r="34" spans="1:17">
      <c r="A34" s="197"/>
      <c r="B34" s="184"/>
      <c r="C34" s="184"/>
      <c r="D34" s="553"/>
      <c r="E34" s="828"/>
      <c r="F34" s="388"/>
      <c r="G34" s="388"/>
      <c r="H34" s="388"/>
      <c r="I34" s="388"/>
      <c r="J34" s="374"/>
      <c r="K34" s="388"/>
      <c r="L34" s="553"/>
      <c r="M34" s="181"/>
      <c r="N34" s="197"/>
    </row>
    <row r="35" spans="1:17" s="213" customFormat="1">
      <c r="A35" s="197"/>
      <c r="B35" s="184"/>
      <c r="C35" s="184" t="s">
        <v>16</v>
      </c>
      <c r="D35" s="555">
        <f>SUM(E35:H35)</f>
        <v>0.85</v>
      </c>
      <c r="E35" s="826">
        <v>0.56999999999999995</v>
      </c>
      <c r="F35" s="387">
        <v>0</v>
      </c>
      <c r="G35" s="387">
        <v>0.28000000000000003</v>
      </c>
      <c r="H35" s="387">
        <v>0</v>
      </c>
      <c r="I35" s="387"/>
      <c r="J35" s="379">
        <f>D35/L35-1</f>
        <v>6.25E-2</v>
      </c>
      <c r="K35" s="387"/>
      <c r="L35" s="555">
        <v>0.8</v>
      </c>
      <c r="M35" s="178"/>
      <c r="N35" s="197"/>
      <c r="Q35" s="223"/>
    </row>
    <row r="36" spans="1:17" s="243" customFormat="1">
      <c r="A36" s="359"/>
      <c r="B36" s="256"/>
      <c r="C36" s="736" t="s">
        <v>17</v>
      </c>
      <c r="D36" s="733">
        <f>SUM(E36:H36)</f>
        <v>0.28000000000000003</v>
      </c>
      <c r="E36" s="829">
        <v>0</v>
      </c>
      <c r="F36" s="734">
        <v>0</v>
      </c>
      <c r="G36" s="734">
        <v>0.28000000000000003</v>
      </c>
      <c r="H36" s="734">
        <v>0</v>
      </c>
      <c r="I36" s="734"/>
      <c r="J36" s="393">
        <f>D36/L36-1</f>
        <v>3.7037037037036979E-2</v>
      </c>
      <c r="K36" s="734"/>
      <c r="L36" s="733">
        <v>0.27</v>
      </c>
      <c r="M36" s="735"/>
      <c r="N36" s="359"/>
    </row>
    <row r="37" spans="1:17">
      <c r="A37" s="197"/>
      <c r="B37" s="184"/>
      <c r="C37" s="204"/>
      <c r="D37" s="183"/>
      <c r="E37" s="182"/>
      <c r="F37" s="184"/>
      <c r="G37" s="184"/>
      <c r="H37" s="184"/>
      <c r="I37" s="184"/>
      <c r="J37" s="532"/>
      <c r="K37" s="184"/>
      <c r="L37" s="183"/>
      <c r="M37" s="184"/>
      <c r="N37" s="197"/>
    </row>
    <row r="38" spans="1:17" ht="9" customHeight="1">
      <c r="A38" s="194"/>
      <c r="B38" s="194"/>
      <c r="C38" s="194"/>
      <c r="D38" s="194"/>
      <c r="E38" s="194"/>
      <c r="F38" s="194"/>
      <c r="G38" s="194"/>
      <c r="H38" s="194"/>
      <c r="I38" s="194"/>
      <c r="J38" s="195"/>
      <c r="K38" s="194"/>
      <c r="L38" s="194"/>
      <c r="M38" s="194"/>
      <c r="N38" s="194"/>
    </row>
    <row r="39" spans="1:17" ht="13.5" customHeight="1">
      <c r="A39" s="229"/>
      <c r="B39" s="258" t="s">
        <v>573</v>
      </c>
      <c r="C39" s="209"/>
      <c r="D39" s="229"/>
      <c r="E39" s="229"/>
      <c r="F39" s="229"/>
      <c r="G39" s="229"/>
      <c r="H39" s="229"/>
      <c r="I39" s="229"/>
      <c r="J39" s="210"/>
      <c r="K39" s="229"/>
      <c r="L39" s="229"/>
      <c r="M39" s="209"/>
      <c r="N39" s="229"/>
    </row>
    <row r="40" spans="1:17" ht="13.5" customHeight="1">
      <c r="A40" s="229"/>
      <c r="B40" s="830" t="s">
        <v>529</v>
      </c>
      <c r="C40" s="233"/>
      <c r="D40" s="229"/>
      <c r="E40" s="229"/>
      <c r="F40" s="229"/>
      <c r="G40" s="229"/>
      <c r="H40" s="229"/>
      <c r="I40" s="229"/>
      <c r="J40" s="210"/>
      <c r="K40" s="229"/>
      <c r="L40" s="229"/>
      <c r="M40" s="229"/>
      <c r="N40" s="229"/>
    </row>
    <row r="41" spans="1:17">
      <c r="A41" s="224"/>
      <c r="B41" s="224"/>
      <c r="C41" s="224"/>
      <c r="D41" s="226"/>
      <c r="E41" s="226"/>
      <c r="F41" s="226"/>
      <c r="G41" s="226"/>
      <c r="H41" s="226"/>
      <c r="I41" s="226"/>
      <c r="J41" s="227"/>
      <c r="K41" s="226"/>
      <c r="L41" s="226"/>
      <c r="M41" s="226"/>
      <c r="N41" s="226"/>
    </row>
    <row r="42" spans="1:17" ht="9" customHeight="1">
      <c r="A42" s="194"/>
      <c r="B42" s="194"/>
      <c r="C42" s="194"/>
      <c r="D42" s="194"/>
      <c r="E42" s="194"/>
      <c r="F42" s="194"/>
      <c r="G42" s="194"/>
      <c r="H42" s="194"/>
      <c r="I42" s="194"/>
      <c r="J42" s="195"/>
      <c r="K42" s="194"/>
      <c r="L42" s="194"/>
      <c r="M42" s="194"/>
      <c r="N42" s="194"/>
    </row>
    <row r="43" spans="1:17">
      <c r="A43" s="197"/>
      <c r="B43" s="201"/>
      <c r="C43" s="1007" t="s">
        <v>0</v>
      </c>
      <c r="D43" s="274">
        <v>2011</v>
      </c>
      <c r="E43" s="200" t="s">
        <v>496</v>
      </c>
      <c r="F43" s="201" t="s">
        <v>442</v>
      </c>
      <c r="G43" s="201" t="s">
        <v>378</v>
      </c>
      <c r="H43" s="201" t="s">
        <v>365</v>
      </c>
      <c r="I43" s="201"/>
      <c r="J43" s="529" t="s">
        <v>322</v>
      </c>
      <c r="K43" s="201"/>
      <c r="L43" s="274">
        <v>2010</v>
      </c>
      <c r="M43" s="202"/>
      <c r="N43" s="197"/>
    </row>
    <row r="44" spans="1:17">
      <c r="A44" s="194"/>
      <c r="B44" s="204"/>
      <c r="C44" s="228" t="s">
        <v>18</v>
      </c>
      <c r="D44" s="199"/>
      <c r="E44" s="200"/>
      <c r="F44" s="204"/>
      <c r="G44" s="204"/>
      <c r="H44" s="204"/>
      <c r="I44" s="204"/>
      <c r="J44" s="530" t="s">
        <v>498</v>
      </c>
      <c r="K44" s="204"/>
      <c r="L44" s="199"/>
      <c r="M44" s="204"/>
      <c r="N44" s="194"/>
    </row>
    <row r="45" spans="1:17">
      <c r="A45" s="194"/>
      <c r="B45" s="204"/>
      <c r="C45" s="204"/>
      <c r="D45" s="208"/>
      <c r="E45" s="209"/>
      <c r="F45" s="204"/>
      <c r="G45" s="204"/>
      <c r="H45" s="204"/>
      <c r="I45" s="204"/>
      <c r="J45" s="531"/>
      <c r="K45" s="204"/>
      <c r="L45" s="208"/>
      <c r="M45" s="204"/>
      <c r="N45" s="194"/>
    </row>
    <row r="46" spans="1:17">
      <c r="A46" s="194"/>
      <c r="B46" s="211"/>
      <c r="C46" s="204" t="s">
        <v>19</v>
      </c>
      <c r="D46" s="553">
        <f>SUM(E46:H46)</f>
        <v>4003</v>
      </c>
      <c r="E46" s="384">
        <v>1390</v>
      </c>
      <c r="F46" s="372">
        <f>'Cash flow, Capex &amp; Debt'!F27</f>
        <v>948</v>
      </c>
      <c r="G46" s="372">
        <f>'Cash flow, Capex &amp; Debt'!G27</f>
        <v>1200</v>
      </c>
      <c r="H46" s="372">
        <f>'Cash flow, Capex &amp; Debt'!H27</f>
        <v>465</v>
      </c>
      <c r="I46" s="372"/>
      <c r="J46" s="374">
        <f>D46/L46-1</f>
        <v>5.120798319327724E-2</v>
      </c>
      <c r="K46" s="372"/>
      <c r="L46" s="553">
        <f>'Cash flow, Capex &amp; Debt'!L27</f>
        <v>3808</v>
      </c>
      <c r="M46" s="192"/>
      <c r="N46" s="194"/>
    </row>
    <row r="47" spans="1:17">
      <c r="A47" s="194"/>
      <c r="B47" s="211"/>
      <c r="C47" s="212" t="s">
        <v>20</v>
      </c>
      <c r="D47" s="553">
        <f>SUM(E47:H47)</f>
        <v>-1986</v>
      </c>
      <c r="E47" s="384">
        <v>-540</v>
      </c>
      <c r="F47" s="372">
        <f>'Cash flow, Capex &amp; Debt'!F37</f>
        <v>-528</v>
      </c>
      <c r="G47" s="372">
        <f>'Cash flow, Capex &amp; Debt'!G37</f>
        <v>-548</v>
      </c>
      <c r="H47" s="372">
        <f>'Cash flow, Capex &amp; Debt'!H37</f>
        <v>-370</v>
      </c>
      <c r="I47" s="372"/>
      <c r="J47" s="374">
        <f>D47/L47-1</f>
        <v>-7.5849232201023686E-2</v>
      </c>
      <c r="K47" s="372"/>
      <c r="L47" s="553">
        <f>'Cash flow, Capex &amp; Debt'!L37</f>
        <v>-2149</v>
      </c>
      <c r="M47" s="192"/>
      <c r="N47" s="194"/>
    </row>
    <row r="48" spans="1:17">
      <c r="A48" s="194"/>
      <c r="B48" s="211"/>
      <c r="C48" s="204" t="s">
        <v>21</v>
      </c>
      <c r="D48" s="553">
        <f>SUM(E48:H48)</f>
        <v>-1748</v>
      </c>
      <c r="E48" s="384">
        <v>-215</v>
      </c>
      <c r="F48" s="372">
        <f>'Cash flow, Capex &amp; Debt'!F46</f>
        <v>-47</v>
      </c>
      <c r="G48" s="372">
        <f>'Cash flow, Capex &amp; Debt'!G46</f>
        <v>-1292</v>
      </c>
      <c r="H48" s="372">
        <f>'Cash flow, Capex &amp; Debt'!H46</f>
        <v>-194</v>
      </c>
      <c r="I48" s="372"/>
      <c r="J48" s="457">
        <f>D48/L48-1</f>
        <v>-0.51898734177215189</v>
      </c>
      <c r="K48" s="372"/>
      <c r="L48" s="553">
        <f>'Cash flow, Capex &amp; Debt'!L46</f>
        <v>-3634</v>
      </c>
      <c r="M48" s="192"/>
      <c r="N48" s="194"/>
    </row>
    <row r="49" spans="1:15" s="213" customFormat="1">
      <c r="A49" s="197"/>
      <c r="B49" s="184"/>
      <c r="C49" s="184" t="s">
        <v>154</v>
      </c>
      <c r="D49" s="554">
        <f>SUM(E49:H49)</f>
        <v>269</v>
      </c>
      <c r="E49" s="386">
        <f>E46+E47+E48</f>
        <v>635</v>
      </c>
      <c r="F49" s="377">
        <f>F46+F47+F48</f>
        <v>373</v>
      </c>
      <c r="G49" s="377">
        <f>G46+G47+G48</f>
        <v>-640</v>
      </c>
      <c r="H49" s="377">
        <f>H46+H47+H48</f>
        <v>-99</v>
      </c>
      <c r="I49" s="377"/>
      <c r="J49" s="678" t="s">
        <v>375</v>
      </c>
      <c r="K49" s="377"/>
      <c r="L49" s="554">
        <f>L46+L47+L48</f>
        <v>-1975</v>
      </c>
      <c r="M49" s="178"/>
      <c r="N49" s="197"/>
    </row>
    <row r="50" spans="1:15">
      <c r="A50" s="197"/>
      <c r="B50" s="184"/>
      <c r="C50" s="212"/>
      <c r="D50" s="553"/>
      <c r="E50" s="384"/>
      <c r="F50" s="372"/>
      <c r="G50" s="372"/>
      <c r="H50" s="372"/>
      <c r="I50" s="372"/>
      <c r="J50" s="374"/>
      <c r="K50" s="372"/>
      <c r="L50" s="553"/>
      <c r="M50" s="181"/>
      <c r="N50" s="197"/>
    </row>
    <row r="51" spans="1:15">
      <c r="A51" s="194"/>
      <c r="B51" s="211"/>
      <c r="C51" s="212" t="s">
        <v>22</v>
      </c>
      <c r="D51" s="553">
        <f>SUM(E51:H51)</f>
        <v>337</v>
      </c>
      <c r="E51" s="384">
        <v>92</v>
      </c>
      <c r="F51" s="372">
        <v>92</v>
      </c>
      <c r="G51" s="372">
        <v>92</v>
      </c>
      <c r="H51" s="372">
        <f>'Cash flow, Capex &amp; Debt'!H61</f>
        <v>61</v>
      </c>
      <c r="I51" s="372"/>
      <c r="J51" s="374">
        <f>D51/L51-1</f>
        <v>-2.3188405797101463E-2</v>
      </c>
      <c r="K51" s="372"/>
      <c r="L51" s="553">
        <f>'Cash flow, Capex &amp; Debt'!L61</f>
        <v>345</v>
      </c>
      <c r="M51" s="192"/>
      <c r="N51" s="194"/>
    </row>
    <row r="52" spans="1:15" s="213" customFormat="1" ht="14.25">
      <c r="A52" s="197"/>
      <c r="B52" s="184"/>
      <c r="C52" s="220" t="s">
        <v>335</v>
      </c>
      <c r="D52" s="554">
        <f>SUM(E52:H52)</f>
        <v>2449</v>
      </c>
      <c r="E52" s="386">
        <f>'Cash flow, Capex &amp; Debt'!E62</f>
        <v>911</v>
      </c>
      <c r="F52" s="377">
        <f>'Cash flow, Capex &amp; Debt'!F62</f>
        <v>555</v>
      </c>
      <c r="G52" s="377">
        <f>'Cash flow, Capex &amp; Debt'!G62</f>
        <v>792</v>
      </c>
      <c r="H52" s="377">
        <f>'Cash flow, Capex &amp; Debt'!H62</f>
        <v>191</v>
      </c>
      <c r="I52" s="377"/>
      <c r="J52" s="379">
        <f>D52/L52-1</f>
        <v>8.6490939044481241E-3</v>
      </c>
      <c r="K52" s="377"/>
      <c r="L52" s="554">
        <f>'Cash flow, Capex &amp; Debt'!L62</f>
        <v>2428</v>
      </c>
      <c r="M52" s="180"/>
      <c r="N52" s="197"/>
    </row>
    <row r="53" spans="1:15">
      <c r="A53" s="197"/>
      <c r="B53" s="184"/>
      <c r="C53" s="212"/>
      <c r="D53" s="553"/>
      <c r="E53" s="384"/>
      <c r="F53" s="372"/>
      <c r="G53" s="372"/>
      <c r="H53" s="372"/>
      <c r="I53" s="372"/>
      <c r="J53" s="374"/>
      <c r="K53" s="372"/>
      <c r="L53" s="553"/>
      <c r="M53" s="181"/>
      <c r="N53" s="197"/>
    </row>
    <row r="54" spans="1:15" s="213" customFormat="1">
      <c r="A54" s="197"/>
      <c r="B54" s="184"/>
      <c r="C54" s="220" t="s">
        <v>23</v>
      </c>
      <c r="D54" s="554"/>
      <c r="E54" s="386"/>
      <c r="F54" s="377"/>
      <c r="G54" s="377"/>
      <c r="H54" s="377"/>
      <c r="I54" s="377"/>
      <c r="J54" s="379"/>
      <c r="K54" s="377"/>
      <c r="L54" s="554"/>
      <c r="M54" s="181"/>
      <c r="N54" s="197"/>
    </row>
    <row r="55" spans="1:15" ht="14.25">
      <c r="A55" s="194"/>
      <c r="B55" s="211"/>
      <c r="C55" s="212" t="s">
        <v>490</v>
      </c>
      <c r="D55" s="557">
        <f>E55</f>
        <v>2.2999999999999998</v>
      </c>
      <c r="E55" s="842">
        <v>2.2999999999999998</v>
      </c>
      <c r="F55" s="558">
        <v>2.5</v>
      </c>
      <c r="G55" s="558">
        <v>2.4</v>
      </c>
      <c r="H55" s="558">
        <v>2.2000000000000002</v>
      </c>
      <c r="I55" s="558"/>
      <c r="J55" s="743"/>
      <c r="K55" s="558"/>
      <c r="L55" s="557">
        <v>2.2000000000000002</v>
      </c>
      <c r="M55" s="192"/>
      <c r="N55" s="194"/>
    </row>
    <row r="56" spans="1:15">
      <c r="A56" s="197"/>
      <c r="B56" s="184"/>
      <c r="C56" s="204"/>
      <c r="D56" s="790"/>
      <c r="E56" s="772"/>
      <c r="F56" s="236"/>
      <c r="G56" s="236"/>
      <c r="H56" s="236"/>
      <c r="I56" s="236"/>
      <c r="J56" s="170"/>
      <c r="K56" s="236"/>
      <c r="L56" s="790"/>
      <c r="M56" s="211"/>
      <c r="N56" s="197"/>
    </row>
    <row r="57" spans="1:15" ht="9" customHeight="1">
      <c r="A57" s="194"/>
      <c r="B57" s="194"/>
      <c r="C57" s="194"/>
      <c r="D57" s="194"/>
      <c r="E57" s="194"/>
      <c r="F57" s="194"/>
      <c r="G57" s="194"/>
      <c r="H57" s="194"/>
      <c r="I57" s="194"/>
      <c r="J57" s="195"/>
      <c r="K57" s="194"/>
      <c r="L57" s="194"/>
      <c r="M57" s="194"/>
      <c r="N57" s="194"/>
    </row>
    <row r="58" spans="1:15" ht="13.5" customHeight="1">
      <c r="A58" s="229"/>
      <c r="B58" s="258" t="s">
        <v>464</v>
      </c>
      <c r="C58" s="209"/>
      <c r="D58" s="229"/>
      <c r="E58" s="229"/>
      <c r="F58" s="229"/>
      <c r="G58" s="229"/>
      <c r="H58" s="229"/>
      <c r="I58" s="229"/>
      <c r="J58" s="210"/>
      <c r="K58" s="229"/>
      <c r="L58" s="229"/>
      <c r="M58" s="209"/>
      <c r="N58" s="229"/>
    </row>
    <row r="59" spans="1:15" ht="13.5" customHeight="1">
      <c r="A59" s="229"/>
      <c r="B59" s="830" t="s">
        <v>530</v>
      </c>
      <c r="C59" s="233"/>
      <c r="D59" s="229"/>
      <c r="E59" s="229"/>
      <c r="F59" s="229"/>
      <c r="G59" s="229"/>
      <c r="H59" s="229"/>
      <c r="I59" s="229"/>
      <c r="J59" s="210"/>
      <c r="K59" s="229"/>
      <c r="L59" s="229"/>
      <c r="M59" s="229"/>
      <c r="N59" s="229"/>
    </row>
    <row r="60" spans="1:15">
      <c r="A60" s="224"/>
      <c r="B60" s="224"/>
      <c r="C60" s="224"/>
      <c r="D60" s="224"/>
      <c r="E60" s="224"/>
      <c r="F60" s="224"/>
      <c r="G60" s="224"/>
      <c r="H60" s="224"/>
      <c r="I60" s="226"/>
      <c r="J60" s="227"/>
      <c r="K60" s="226"/>
      <c r="L60" s="224"/>
      <c r="M60" s="226"/>
      <c r="N60" s="226"/>
    </row>
    <row r="61" spans="1:15" ht="9" customHeight="1">
      <c r="A61" s="194"/>
      <c r="B61" s="194"/>
      <c r="C61" s="194"/>
      <c r="D61" s="194"/>
      <c r="E61" s="194"/>
      <c r="F61" s="194"/>
      <c r="G61" s="194"/>
      <c r="H61" s="194"/>
      <c r="I61" s="194"/>
      <c r="J61" s="195"/>
      <c r="K61" s="194"/>
      <c r="L61" s="194"/>
      <c r="M61" s="194"/>
      <c r="N61" s="194"/>
    </row>
    <row r="62" spans="1:15">
      <c r="A62" s="197"/>
      <c r="B62" s="201"/>
      <c r="C62" s="1007" t="s">
        <v>0</v>
      </c>
      <c r="D62" s="274">
        <v>2011</v>
      </c>
      <c r="E62" s="200" t="s">
        <v>496</v>
      </c>
      <c r="F62" s="201" t="s">
        <v>442</v>
      </c>
      <c r="G62" s="201" t="s">
        <v>378</v>
      </c>
      <c r="H62" s="201" t="s">
        <v>365</v>
      </c>
      <c r="I62" s="201"/>
      <c r="J62" s="529"/>
      <c r="K62" s="201"/>
      <c r="L62" s="274">
        <v>2010</v>
      </c>
      <c r="M62" s="202"/>
      <c r="N62" s="197"/>
    </row>
    <row r="63" spans="1:15">
      <c r="A63" s="194"/>
      <c r="B63" s="204"/>
      <c r="C63" s="228" t="s">
        <v>24</v>
      </c>
      <c r="D63" s="199"/>
      <c r="E63" s="200"/>
      <c r="F63" s="204"/>
      <c r="G63" s="204"/>
      <c r="H63" s="204"/>
      <c r="I63" s="204"/>
      <c r="J63" s="530"/>
      <c r="K63" s="204"/>
      <c r="L63" s="199"/>
      <c r="M63" s="190"/>
      <c r="N63" s="194"/>
      <c r="O63" s="234"/>
    </row>
    <row r="64" spans="1:15">
      <c r="A64" s="194"/>
      <c r="B64" s="204"/>
      <c r="C64" s="235"/>
      <c r="D64" s="208"/>
      <c r="E64" s="209"/>
      <c r="F64" s="204"/>
      <c r="G64" s="204"/>
      <c r="H64" s="204"/>
      <c r="I64" s="204"/>
      <c r="J64" s="531"/>
      <c r="K64" s="204"/>
      <c r="L64" s="208"/>
      <c r="M64" s="201"/>
      <c r="N64" s="194"/>
      <c r="O64" s="234"/>
    </row>
    <row r="65" spans="1:15">
      <c r="A65" s="194"/>
      <c r="B65" s="211"/>
      <c r="C65" s="204" t="s">
        <v>93</v>
      </c>
      <c r="D65" s="553">
        <f t="shared" ref="D65:D72" si="2">E65</f>
        <v>5575</v>
      </c>
      <c r="E65" s="384">
        <v>5575</v>
      </c>
      <c r="F65" s="372">
        <v>5736</v>
      </c>
      <c r="G65" s="372">
        <v>5734</v>
      </c>
      <c r="H65" s="372">
        <v>5735</v>
      </c>
      <c r="I65" s="372"/>
      <c r="J65" s="374"/>
      <c r="K65" s="372"/>
      <c r="L65" s="553">
        <v>5733</v>
      </c>
      <c r="M65" s="236"/>
      <c r="N65" s="194"/>
      <c r="O65" s="234"/>
    </row>
    <row r="66" spans="1:15">
      <c r="A66" s="194"/>
      <c r="B66" s="211"/>
      <c r="C66" s="212" t="s">
        <v>94</v>
      </c>
      <c r="D66" s="553">
        <f t="shared" si="2"/>
        <v>2495</v>
      </c>
      <c r="E66" s="384">
        <v>2495</v>
      </c>
      <c r="F66" s="372">
        <v>2568</v>
      </c>
      <c r="G66" s="372">
        <v>2651</v>
      </c>
      <c r="H66" s="372">
        <v>2734</v>
      </c>
      <c r="I66" s="372"/>
      <c r="J66" s="374"/>
      <c r="K66" s="372"/>
      <c r="L66" s="553">
        <v>2818</v>
      </c>
      <c r="M66" s="236"/>
      <c r="N66" s="194"/>
      <c r="O66" s="234"/>
    </row>
    <row r="67" spans="1:15" ht="14.25">
      <c r="A67" s="194"/>
      <c r="B67" s="211"/>
      <c r="C67" s="204" t="s">
        <v>336</v>
      </c>
      <c r="D67" s="553">
        <f t="shared" si="2"/>
        <v>852</v>
      </c>
      <c r="E67" s="384">
        <v>852</v>
      </c>
      <c r="F67" s="372">
        <v>788</v>
      </c>
      <c r="G67" s="372">
        <v>776</v>
      </c>
      <c r="H67" s="372">
        <v>782</v>
      </c>
      <c r="I67" s="372"/>
      <c r="J67" s="374"/>
      <c r="K67" s="372"/>
      <c r="L67" s="553">
        <v>819</v>
      </c>
      <c r="M67" s="236"/>
      <c r="N67" s="194"/>
      <c r="O67" s="234"/>
    </row>
    <row r="68" spans="1:15">
      <c r="A68" s="194"/>
      <c r="B68" s="211"/>
      <c r="C68" s="204" t="s">
        <v>95</v>
      </c>
      <c r="D68" s="553">
        <f t="shared" si="2"/>
        <v>290</v>
      </c>
      <c r="E68" s="384">
        <v>290</v>
      </c>
      <c r="F68" s="372">
        <v>336</v>
      </c>
      <c r="G68" s="372">
        <v>348</v>
      </c>
      <c r="H68" s="372">
        <v>371</v>
      </c>
      <c r="I68" s="372"/>
      <c r="J68" s="374"/>
      <c r="K68" s="372"/>
      <c r="L68" s="553">
        <v>385</v>
      </c>
      <c r="M68" s="236"/>
      <c r="N68" s="194"/>
      <c r="O68" s="234"/>
    </row>
    <row r="69" spans="1:15">
      <c r="A69" s="194"/>
      <c r="B69" s="211"/>
      <c r="C69" s="212" t="s">
        <v>96</v>
      </c>
      <c r="D69" s="553">
        <f t="shared" si="2"/>
        <v>7533</v>
      </c>
      <c r="E69" s="384">
        <v>7533</v>
      </c>
      <c r="F69" s="372">
        <v>7551</v>
      </c>
      <c r="G69" s="372">
        <v>7541</v>
      </c>
      <c r="H69" s="372">
        <v>7474</v>
      </c>
      <c r="I69" s="372"/>
      <c r="J69" s="374"/>
      <c r="K69" s="372"/>
      <c r="L69" s="553">
        <v>7514</v>
      </c>
      <c r="M69" s="236"/>
      <c r="N69" s="194"/>
      <c r="O69" s="234"/>
    </row>
    <row r="70" spans="1:15" ht="14.25">
      <c r="A70" s="194"/>
      <c r="B70" s="211"/>
      <c r="C70" s="212" t="s">
        <v>337</v>
      </c>
      <c r="D70" s="553">
        <f t="shared" si="2"/>
        <v>2921</v>
      </c>
      <c r="E70" s="384">
        <v>2921</v>
      </c>
      <c r="F70" s="372">
        <v>2718</v>
      </c>
      <c r="G70" s="372">
        <v>2540</v>
      </c>
      <c r="H70" s="372">
        <v>2552</v>
      </c>
      <c r="I70" s="372"/>
      <c r="J70" s="374"/>
      <c r="K70" s="372"/>
      <c r="L70" s="553">
        <v>2598</v>
      </c>
      <c r="M70" s="236"/>
      <c r="N70" s="194"/>
      <c r="O70" s="234"/>
    </row>
    <row r="71" spans="1:15">
      <c r="A71" s="194"/>
      <c r="B71" s="211"/>
      <c r="C71" s="212" t="s">
        <v>97</v>
      </c>
      <c r="D71" s="553">
        <f t="shared" si="2"/>
        <v>2721</v>
      </c>
      <c r="E71" s="384">
        <v>2721</v>
      </c>
      <c r="F71" s="372">
        <v>2695</v>
      </c>
      <c r="G71" s="372">
        <v>3283</v>
      </c>
      <c r="H71" s="372">
        <v>3193</v>
      </c>
      <c r="I71" s="372"/>
      <c r="J71" s="374"/>
      <c r="K71" s="372"/>
      <c r="L71" s="553">
        <v>2870</v>
      </c>
      <c r="M71" s="236"/>
      <c r="N71" s="194"/>
      <c r="O71" s="234"/>
    </row>
    <row r="72" spans="1:15" s="243" customFormat="1">
      <c r="A72" s="238"/>
      <c r="B72" s="239"/>
      <c r="C72" s="240" t="s">
        <v>226</v>
      </c>
      <c r="D72" s="561">
        <f t="shared" si="2"/>
        <v>990</v>
      </c>
      <c r="E72" s="400">
        <v>990</v>
      </c>
      <c r="F72" s="392">
        <v>645</v>
      </c>
      <c r="G72" s="392">
        <v>1124</v>
      </c>
      <c r="H72" s="392">
        <v>944</v>
      </c>
      <c r="I72" s="392"/>
      <c r="J72" s="393"/>
      <c r="K72" s="392"/>
      <c r="L72" s="561">
        <v>823</v>
      </c>
      <c r="M72" s="241"/>
      <c r="N72" s="238"/>
      <c r="O72" s="242"/>
    </row>
    <row r="73" spans="1:15" s="213" customFormat="1">
      <c r="A73" s="197"/>
      <c r="B73" s="218"/>
      <c r="C73" s="220" t="s">
        <v>25</v>
      </c>
      <c r="D73" s="401">
        <f>D65+D66+D67+D68+D69+D70+D71</f>
        <v>22387</v>
      </c>
      <c r="E73" s="386">
        <f>E65+E66+E67+E68+E69+E70+E71</f>
        <v>22387</v>
      </c>
      <c r="F73" s="377">
        <f>F65+F66+F67+F68+F69+F70+F71</f>
        <v>22392</v>
      </c>
      <c r="G73" s="377">
        <f>G65+G66+G67+G68+G69+G70+G71</f>
        <v>22873</v>
      </c>
      <c r="H73" s="377">
        <f>H65+H66+H67+H68+H69+H70+H71</f>
        <v>22841</v>
      </c>
      <c r="I73" s="377"/>
      <c r="J73" s="379"/>
      <c r="K73" s="377"/>
      <c r="L73" s="401">
        <f>L65+L66+L67+L68+L69+L70+L71</f>
        <v>22737</v>
      </c>
      <c r="M73" s="180"/>
      <c r="N73" s="197"/>
      <c r="O73" s="223"/>
    </row>
    <row r="74" spans="1:15">
      <c r="A74" s="194"/>
      <c r="B74" s="211"/>
      <c r="C74" s="212"/>
      <c r="D74" s="553"/>
      <c r="E74" s="384"/>
      <c r="F74" s="372"/>
      <c r="G74" s="372"/>
      <c r="H74" s="372"/>
      <c r="I74" s="372"/>
      <c r="J74" s="374"/>
      <c r="K74" s="372"/>
      <c r="L74" s="553"/>
      <c r="M74" s="241"/>
      <c r="N74" s="194"/>
      <c r="O74" s="234"/>
    </row>
    <row r="75" spans="1:15" ht="14.25">
      <c r="A75" s="197"/>
      <c r="B75" s="184"/>
      <c r="C75" s="212" t="s">
        <v>338</v>
      </c>
      <c r="D75" s="553">
        <f>E75</f>
        <v>2930</v>
      </c>
      <c r="E75" s="384">
        <v>2930</v>
      </c>
      <c r="F75" s="372">
        <v>2676</v>
      </c>
      <c r="G75" s="372">
        <v>3059</v>
      </c>
      <c r="H75" s="372">
        <v>3919</v>
      </c>
      <c r="I75" s="372"/>
      <c r="J75" s="374"/>
      <c r="K75" s="372"/>
      <c r="L75" s="553">
        <v>3500</v>
      </c>
      <c r="M75" s="181"/>
      <c r="N75" s="197"/>
      <c r="O75" s="234"/>
    </row>
    <row r="76" spans="1:15">
      <c r="A76" s="194"/>
      <c r="B76" s="204"/>
      <c r="C76" s="204" t="s">
        <v>98</v>
      </c>
      <c r="D76" s="553">
        <f>E76</f>
        <v>13656</v>
      </c>
      <c r="E76" s="399">
        <v>13656</v>
      </c>
      <c r="F76" s="373">
        <v>14207</v>
      </c>
      <c r="G76" s="373">
        <v>13600</v>
      </c>
      <c r="H76" s="373">
        <v>13613</v>
      </c>
      <c r="I76" s="373"/>
      <c r="J76" s="374"/>
      <c r="K76" s="373"/>
      <c r="L76" s="553">
        <v>13802</v>
      </c>
      <c r="M76" s="221"/>
      <c r="N76" s="194"/>
      <c r="O76" s="234"/>
    </row>
    <row r="77" spans="1:15" s="243" customFormat="1">
      <c r="A77" s="238"/>
      <c r="B77" s="239"/>
      <c r="C77" s="240" t="s">
        <v>227</v>
      </c>
      <c r="D77" s="561">
        <f>E77</f>
        <v>838</v>
      </c>
      <c r="E77" s="645">
        <v>838</v>
      </c>
      <c r="F77" s="392">
        <v>872</v>
      </c>
      <c r="G77" s="392">
        <v>887</v>
      </c>
      <c r="H77" s="392">
        <v>919</v>
      </c>
      <c r="I77" s="392"/>
      <c r="J77" s="393"/>
      <c r="K77" s="392"/>
      <c r="L77" s="561">
        <v>1012</v>
      </c>
      <c r="M77" s="241"/>
      <c r="N77" s="238"/>
      <c r="O77" s="242"/>
    </row>
    <row r="78" spans="1:15" ht="14.25">
      <c r="A78" s="194"/>
      <c r="B78" s="211"/>
      <c r="C78" s="518" t="s">
        <v>420</v>
      </c>
      <c r="D78" s="553">
        <f>E78</f>
        <v>5801</v>
      </c>
      <c r="E78" s="384">
        <v>5801</v>
      </c>
      <c r="F78" s="372">
        <v>5509</v>
      </c>
      <c r="G78" s="372">
        <v>6214</v>
      </c>
      <c r="H78" s="372">
        <v>5309</v>
      </c>
      <c r="I78" s="372"/>
      <c r="J78" s="374"/>
      <c r="K78" s="372"/>
      <c r="L78" s="553">
        <v>5435</v>
      </c>
      <c r="M78" s="236"/>
      <c r="N78" s="194"/>
      <c r="O78" s="234"/>
    </row>
    <row r="79" spans="1:15" s="213" customFormat="1">
      <c r="A79" s="197"/>
      <c r="B79" s="218"/>
      <c r="C79" s="184" t="s">
        <v>26</v>
      </c>
      <c r="D79" s="401">
        <f>D75+D76+D78</f>
        <v>22387</v>
      </c>
      <c r="E79" s="386">
        <f>E75+E76+E78</f>
        <v>22387</v>
      </c>
      <c r="F79" s="377">
        <f>F75+F76+F78</f>
        <v>22392</v>
      </c>
      <c r="G79" s="377">
        <f>G75+G76+G78</f>
        <v>22873</v>
      </c>
      <c r="H79" s="377">
        <f>H75+H76+H78</f>
        <v>22841</v>
      </c>
      <c r="I79" s="377"/>
      <c r="J79" s="379"/>
      <c r="K79" s="377"/>
      <c r="L79" s="401">
        <f>L75+L76+L78</f>
        <v>22737</v>
      </c>
      <c r="M79" s="193"/>
      <c r="N79" s="197"/>
    </row>
    <row r="80" spans="1:15">
      <c r="A80" s="197"/>
      <c r="B80" s="184"/>
      <c r="C80" s="247"/>
      <c r="D80" s="183"/>
      <c r="E80" s="182"/>
      <c r="F80" s="184"/>
      <c r="G80" s="184"/>
      <c r="H80" s="184"/>
      <c r="I80" s="184"/>
      <c r="J80" s="534"/>
      <c r="K80" s="184"/>
      <c r="L80" s="183"/>
      <c r="M80" s="184"/>
      <c r="N80" s="197"/>
    </row>
    <row r="81" spans="1:14" ht="9" customHeight="1">
      <c r="A81" s="194"/>
      <c r="B81" s="194"/>
      <c r="C81" s="194"/>
      <c r="D81" s="194"/>
      <c r="E81" s="194"/>
      <c r="F81" s="194"/>
      <c r="G81" s="194"/>
      <c r="H81" s="194"/>
      <c r="I81" s="194"/>
      <c r="J81" s="195"/>
      <c r="K81" s="194"/>
      <c r="L81" s="194"/>
      <c r="M81" s="194"/>
      <c r="N81" s="194"/>
    </row>
    <row r="82" spans="1:14" s="837" customFormat="1" ht="13.5" customHeight="1">
      <c r="A82" s="834"/>
      <c r="B82" s="864" t="s">
        <v>339</v>
      </c>
      <c r="C82" s="835"/>
      <c r="D82" s="834"/>
      <c r="E82" s="834"/>
      <c r="F82" s="834"/>
      <c r="G82" s="834"/>
      <c r="H82" s="834"/>
      <c r="I82" s="834"/>
      <c r="J82" s="836"/>
      <c r="K82" s="834"/>
      <c r="L82" s="834"/>
      <c r="M82" s="835"/>
      <c r="N82" s="834"/>
    </row>
    <row r="83" spans="1:14" s="837" customFormat="1" ht="13.5" customHeight="1">
      <c r="A83" s="834"/>
      <c r="B83" s="864" t="s">
        <v>340</v>
      </c>
      <c r="C83" s="834"/>
      <c r="D83" s="834"/>
      <c r="E83" s="834"/>
      <c r="F83" s="834"/>
      <c r="G83" s="834"/>
      <c r="H83" s="834"/>
      <c r="I83" s="834"/>
      <c r="J83" s="836"/>
      <c r="K83" s="834"/>
      <c r="L83" s="834"/>
      <c r="M83" s="834"/>
      <c r="N83" s="834"/>
    </row>
    <row r="84" spans="1:14" s="837" customFormat="1" ht="13.5" customHeight="1">
      <c r="A84" s="834"/>
      <c r="B84" s="838" t="s">
        <v>341</v>
      </c>
      <c r="C84" s="834"/>
      <c r="D84" s="834"/>
      <c r="E84" s="834"/>
      <c r="F84" s="834"/>
      <c r="G84" s="834"/>
      <c r="H84" s="834"/>
      <c r="I84" s="834"/>
      <c r="J84" s="836"/>
      <c r="K84" s="834"/>
      <c r="L84" s="834"/>
      <c r="M84" s="834"/>
      <c r="N84" s="834"/>
    </row>
    <row r="85" spans="1:14" s="837" customFormat="1" ht="13.5" customHeight="1">
      <c r="A85" s="834"/>
      <c r="B85" s="838" t="s">
        <v>574</v>
      </c>
      <c r="C85" s="834"/>
      <c r="D85" s="834"/>
      <c r="E85" s="834"/>
      <c r="F85" s="834"/>
      <c r="G85" s="834"/>
      <c r="H85" s="834"/>
      <c r="I85" s="834"/>
      <c r="J85" s="836"/>
      <c r="K85" s="834"/>
      <c r="L85" s="834"/>
      <c r="M85" s="834"/>
      <c r="N85" s="834"/>
    </row>
    <row r="86" spans="1:14">
      <c r="E86" s="234"/>
      <c r="I86" s="196"/>
      <c r="K86" s="196"/>
    </row>
    <row r="87" spans="1:14">
      <c r="E87" s="234"/>
      <c r="I87" s="196"/>
      <c r="K87" s="196"/>
    </row>
    <row r="88" spans="1:14">
      <c r="E88" s="234"/>
      <c r="I88" s="196"/>
      <c r="K88" s="196"/>
    </row>
    <row r="89" spans="1:14">
      <c r="E89" s="234"/>
      <c r="I89" s="196"/>
      <c r="K89" s="196"/>
    </row>
    <row r="90" spans="1:14">
      <c r="E90" s="234"/>
      <c r="I90" s="196"/>
      <c r="K90" s="196"/>
    </row>
    <row r="91" spans="1:14">
      <c r="E91" s="234"/>
      <c r="I91" s="196"/>
      <c r="K91" s="196"/>
    </row>
    <row r="92" spans="1:14">
      <c r="E92" s="234"/>
      <c r="I92" s="196"/>
      <c r="K92" s="196"/>
    </row>
    <row r="93" spans="1:14">
      <c r="E93" s="234"/>
      <c r="I93" s="196"/>
      <c r="K93" s="196"/>
    </row>
    <row r="94" spans="1:14">
      <c r="E94" s="234"/>
      <c r="I94" s="196"/>
      <c r="K94" s="196"/>
    </row>
    <row r="95" spans="1:14">
      <c r="E95" s="234"/>
      <c r="I95" s="196"/>
      <c r="K95" s="196"/>
    </row>
    <row r="96" spans="1:14">
      <c r="E96" s="234"/>
      <c r="I96" s="196"/>
      <c r="K96" s="196"/>
    </row>
    <row r="97" spans="5:11">
      <c r="E97" s="234"/>
      <c r="I97" s="196"/>
      <c r="K97" s="196"/>
    </row>
    <row r="98" spans="5:11">
      <c r="E98" s="234"/>
      <c r="I98" s="196"/>
      <c r="K98" s="196"/>
    </row>
    <row r="99" spans="5:11">
      <c r="E99" s="234"/>
      <c r="I99" s="196"/>
      <c r="K99" s="196"/>
    </row>
    <row r="100" spans="5:11">
      <c r="E100" s="234"/>
      <c r="I100" s="196"/>
      <c r="K100" s="196"/>
    </row>
    <row r="101" spans="5:11">
      <c r="E101" s="234"/>
      <c r="I101" s="196"/>
      <c r="K101" s="196"/>
    </row>
    <row r="102" spans="5:11">
      <c r="E102" s="234"/>
      <c r="I102" s="196"/>
      <c r="K102" s="196"/>
    </row>
    <row r="103" spans="5:11">
      <c r="E103" s="234"/>
      <c r="I103" s="196"/>
      <c r="K103" s="196"/>
    </row>
    <row r="104" spans="5:11">
      <c r="E104" s="234"/>
      <c r="I104" s="196"/>
      <c r="K104" s="196"/>
    </row>
    <row r="105" spans="5:11">
      <c r="E105" s="234"/>
      <c r="I105" s="196"/>
      <c r="K105" s="196"/>
    </row>
    <row r="106" spans="5:11">
      <c r="E106" s="234"/>
      <c r="I106" s="196"/>
      <c r="K106" s="196"/>
    </row>
    <row r="107" spans="5:11">
      <c r="E107" s="234"/>
      <c r="I107" s="196"/>
      <c r="K107" s="196"/>
    </row>
    <row r="108" spans="5:11">
      <c r="E108" s="234"/>
      <c r="I108" s="196"/>
      <c r="K108" s="196"/>
    </row>
    <row r="109" spans="5:11">
      <c r="E109" s="234"/>
      <c r="I109" s="196"/>
      <c r="K109" s="196"/>
    </row>
    <row r="110" spans="5:11">
      <c r="E110" s="234"/>
      <c r="I110" s="196"/>
      <c r="K110" s="196"/>
    </row>
    <row r="111" spans="5:11">
      <c r="E111" s="234"/>
      <c r="I111" s="196"/>
      <c r="K111" s="196"/>
    </row>
    <row r="112" spans="5:11">
      <c r="E112" s="234"/>
      <c r="I112" s="196"/>
      <c r="K112" s="196"/>
    </row>
    <row r="113" spans="5:11">
      <c r="E113" s="234"/>
      <c r="I113" s="196"/>
      <c r="K113" s="196"/>
    </row>
    <row r="114" spans="5:11">
      <c r="E114" s="234"/>
      <c r="I114" s="196"/>
      <c r="K114" s="196"/>
    </row>
    <row r="115" spans="5:11">
      <c r="E115" s="234"/>
      <c r="I115" s="196"/>
      <c r="K115" s="196"/>
    </row>
    <row r="116" spans="5:11">
      <c r="E116" s="234"/>
      <c r="I116" s="196"/>
      <c r="K116" s="196"/>
    </row>
    <row r="117" spans="5:11">
      <c r="E117" s="234"/>
      <c r="I117" s="196"/>
      <c r="K117" s="196"/>
    </row>
    <row r="118" spans="5:11">
      <c r="E118" s="234"/>
      <c r="I118" s="196"/>
      <c r="K118" s="196"/>
    </row>
    <row r="119" spans="5:11">
      <c r="E119" s="234"/>
      <c r="I119" s="196"/>
      <c r="K119" s="196"/>
    </row>
    <row r="120" spans="5:11">
      <c r="E120" s="234"/>
      <c r="I120" s="196"/>
      <c r="K120" s="196"/>
    </row>
    <row r="121" spans="5:11">
      <c r="E121" s="234"/>
      <c r="I121" s="196"/>
      <c r="K121" s="196"/>
    </row>
    <row r="122" spans="5:11">
      <c r="E122" s="234"/>
      <c r="I122" s="196"/>
      <c r="K122" s="196"/>
    </row>
    <row r="123" spans="5:11">
      <c r="E123" s="234"/>
      <c r="I123" s="196"/>
      <c r="K123" s="196"/>
    </row>
    <row r="124" spans="5:11">
      <c r="E124" s="234"/>
      <c r="I124" s="196"/>
      <c r="K124" s="196"/>
    </row>
    <row r="125" spans="5:11">
      <c r="E125" s="234"/>
      <c r="I125" s="196"/>
      <c r="K125" s="196"/>
    </row>
    <row r="126" spans="5:11">
      <c r="E126" s="234"/>
      <c r="I126" s="196"/>
      <c r="K126" s="196"/>
    </row>
    <row r="127" spans="5:11">
      <c r="E127" s="234"/>
      <c r="I127" s="196"/>
      <c r="K127" s="196"/>
    </row>
    <row r="128" spans="5:11">
      <c r="E128" s="234"/>
      <c r="I128" s="196"/>
      <c r="K128" s="196"/>
    </row>
    <row r="129" spans="5:11">
      <c r="E129" s="234"/>
      <c r="I129" s="196"/>
      <c r="K129" s="196"/>
    </row>
    <row r="130" spans="5:11">
      <c r="E130" s="234"/>
      <c r="I130" s="196"/>
      <c r="K130" s="196"/>
    </row>
    <row r="131" spans="5:11">
      <c r="E131" s="234"/>
      <c r="I131" s="196"/>
      <c r="K131" s="196"/>
    </row>
    <row r="132" spans="5:11">
      <c r="E132" s="234"/>
      <c r="I132" s="196"/>
      <c r="K132" s="196"/>
    </row>
    <row r="133" spans="5:11">
      <c r="E133" s="234"/>
      <c r="I133" s="196"/>
      <c r="K133" s="196"/>
    </row>
    <row r="134" spans="5:11">
      <c r="E134" s="234"/>
      <c r="I134" s="196"/>
      <c r="K134" s="196"/>
    </row>
    <row r="135" spans="5:11">
      <c r="E135" s="234"/>
      <c r="I135" s="196"/>
      <c r="K135" s="196"/>
    </row>
    <row r="136" spans="5:11">
      <c r="E136" s="234"/>
      <c r="I136" s="196"/>
      <c r="K136" s="196"/>
    </row>
    <row r="137" spans="5:11">
      <c r="E137" s="234"/>
      <c r="I137" s="196"/>
      <c r="K137" s="196"/>
    </row>
    <row r="138" spans="5:11">
      <c r="E138" s="234"/>
      <c r="I138" s="196"/>
      <c r="K138" s="196"/>
    </row>
    <row r="139" spans="5:11">
      <c r="E139" s="234"/>
      <c r="I139" s="196"/>
      <c r="K139" s="196"/>
    </row>
    <row r="140" spans="5:11">
      <c r="E140" s="234"/>
      <c r="I140" s="196"/>
      <c r="K140" s="196"/>
    </row>
    <row r="141" spans="5:11">
      <c r="E141" s="234"/>
      <c r="I141" s="196"/>
      <c r="J141" s="249" t="e">
        <f>D141/L141-1</f>
        <v>#DIV/0!</v>
      </c>
      <c r="K141" s="196"/>
    </row>
    <row r="142" spans="5:11">
      <c r="E142" s="234"/>
      <c r="I142" s="196"/>
      <c r="K142" s="196"/>
    </row>
    <row r="143" spans="5:11">
      <c r="E143" s="234"/>
      <c r="I143" s="196"/>
      <c r="K143" s="196"/>
    </row>
    <row r="144" spans="5:11">
      <c r="E144" s="234"/>
      <c r="I144" s="196"/>
      <c r="K144" s="196"/>
    </row>
    <row r="145" spans="5:11">
      <c r="E145" s="234"/>
      <c r="I145" s="196"/>
      <c r="K145" s="196"/>
    </row>
    <row r="153" spans="5:11">
      <c r="J153" s="249" t="e">
        <f>D153/L153-1</f>
        <v>#DIV/0!</v>
      </c>
    </row>
  </sheetData>
  <phoneticPr fontId="13" type="noConversion"/>
  <conditionalFormatting sqref="N65:N74 N77:N79 N46:N48 N51 N5:N6 N9:N15">
    <cfRule type="cellIs" dxfId="0" priority="2" stopIfTrue="1" operator="lessThan">
      <formula>0</formula>
    </cfRule>
  </conditionalFormatting>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view="pageBreakPreview" zoomScale="85" zoomScaleNormal="100" zoomScaleSheetLayoutView="85" workbookViewId="0"/>
  </sheetViews>
  <sheetFormatPr defaultRowHeight="12"/>
  <cols>
    <col min="1" max="1" width="1.28515625" style="196" customWidth="1"/>
    <col min="2" max="2" width="1.85546875" style="196" customWidth="1"/>
    <col min="3" max="3" width="44.7109375" style="196" bestFit="1" customWidth="1"/>
    <col min="4" max="4" width="8.7109375" style="196" customWidth="1"/>
    <col min="5" max="5" width="8.7109375" style="234" customWidth="1"/>
    <col min="6" max="8" width="8.7109375" style="196" customWidth="1"/>
    <col min="9" max="9" width="1.7109375" style="196" customWidth="1"/>
    <col min="10" max="10" width="8.7109375" style="249" customWidth="1"/>
    <col min="11" max="11" width="1.7109375" style="196" customWidth="1"/>
    <col min="12" max="12" width="8.7109375" style="196" customWidth="1"/>
    <col min="13" max="13" width="1.7109375" style="196" customWidth="1"/>
    <col min="14" max="14" width="1.28515625" style="196" customWidth="1"/>
    <col min="15" max="16384" width="9.140625" style="196"/>
  </cols>
  <sheetData>
    <row r="1" spans="1:19" ht="9" customHeight="1">
      <c r="A1" s="205"/>
      <c r="B1" s="205"/>
      <c r="C1" s="205"/>
      <c r="D1" s="625"/>
      <c r="E1" s="205"/>
      <c r="F1" s="625"/>
      <c r="G1" s="625"/>
      <c r="H1" s="625"/>
      <c r="I1" s="205"/>
      <c r="J1" s="250"/>
      <c r="K1" s="205"/>
      <c r="L1" s="625"/>
      <c r="M1" s="205"/>
      <c r="N1" s="205"/>
    </row>
    <row r="2" spans="1:19">
      <c r="A2" s="217"/>
      <c r="B2" s="201"/>
      <c r="C2" s="1007" t="s">
        <v>0</v>
      </c>
      <c r="D2" s="274">
        <v>2011</v>
      </c>
      <c r="E2" s="200" t="s">
        <v>496</v>
      </c>
      <c r="F2" s="201" t="s">
        <v>442</v>
      </c>
      <c r="G2" s="201" t="s">
        <v>378</v>
      </c>
      <c r="H2" s="201" t="s">
        <v>365</v>
      </c>
      <c r="I2" s="201"/>
      <c r="J2" s="529" t="s">
        <v>322</v>
      </c>
      <c r="K2" s="201"/>
      <c r="L2" s="274">
        <v>2010</v>
      </c>
      <c r="M2" s="350"/>
      <c r="N2" s="217"/>
    </row>
    <row r="3" spans="1:19">
      <c r="A3" s="205"/>
      <c r="B3" s="206"/>
      <c r="C3" s="228" t="s">
        <v>4</v>
      </c>
      <c r="D3" s="199"/>
      <c r="E3" s="200"/>
      <c r="F3" s="184"/>
      <c r="G3" s="184"/>
      <c r="H3" s="184"/>
      <c r="I3" s="184"/>
      <c r="J3" s="530" t="s">
        <v>497</v>
      </c>
      <c r="K3" s="184"/>
      <c r="L3" s="199"/>
      <c r="M3" s="204"/>
      <c r="N3" s="205"/>
    </row>
    <row r="4" spans="1:19">
      <c r="A4" s="205"/>
      <c r="B4" s="206"/>
      <c r="C4" s="206"/>
      <c r="D4" s="208"/>
      <c r="E4" s="865"/>
      <c r="F4" s="204"/>
      <c r="G4" s="204"/>
      <c r="H4" s="204"/>
      <c r="I4" s="204"/>
      <c r="J4" s="563"/>
      <c r="K4" s="184"/>
      <c r="L4" s="183"/>
      <c r="M4" s="357"/>
      <c r="N4" s="205"/>
    </row>
    <row r="5" spans="1:19">
      <c r="A5" s="205"/>
      <c r="B5" s="211"/>
      <c r="C5" s="212" t="s">
        <v>37</v>
      </c>
      <c r="D5" s="553">
        <f>H5+G5+F5+E5</f>
        <v>3243</v>
      </c>
      <c r="E5" s="371">
        <v>829</v>
      </c>
      <c r="F5" s="372">
        <v>838</v>
      </c>
      <c r="G5" s="372">
        <v>803</v>
      </c>
      <c r="H5" s="372">
        <v>773</v>
      </c>
      <c r="I5" s="372"/>
      <c r="J5" s="374">
        <f>D5/L5-1</f>
        <v>6.1709348966365596E-4</v>
      </c>
      <c r="K5" s="372"/>
      <c r="L5" s="553">
        <v>3241</v>
      </c>
      <c r="M5" s="204"/>
      <c r="N5" s="205"/>
      <c r="R5" s="214"/>
    </row>
    <row r="6" spans="1:19">
      <c r="A6" s="205"/>
      <c r="B6" s="211"/>
      <c r="C6" s="212" t="s">
        <v>38</v>
      </c>
      <c r="D6" s="553">
        <f>H6+G6+F6+E6</f>
        <v>781</v>
      </c>
      <c r="E6" s="371">
        <v>203</v>
      </c>
      <c r="F6" s="372">
        <v>198</v>
      </c>
      <c r="G6" s="372">
        <v>194</v>
      </c>
      <c r="H6" s="372">
        <v>186</v>
      </c>
      <c r="I6" s="372"/>
      <c r="J6" s="374">
        <f>D6/L6-1</f>
        <v>-5.0955414012738842E-3</v>
      </c>
      <c r="K6" s="372"/>
      <c r="L6" s="553">
        <v>785</v>
      </c>
      <c r="M6" s="204"/>
      <c r="N6" s="205"/>
    </row>
    <row r="7" spans="1:19">
      <c r="A7" s="205"/>
      <c r="B7" s="211"/>
      <c r="C7" s="212" t="s">
        <v>50</v>
      </c>
      <c r="D7" s="553">
        <f>H7+G7+F7+E7</f>
        <v>302</v>
      </c>
      <c r="E7" s="399">
        <v>73</v>
      </c>
      <c r="F7" s="396">
        <v>81</v>
      </c>
      <c r="G7" s="396">
        <v>79</v>
      </c>
      <c r="H7" s="396">
        <v>69</v>
      </c>
      <c r="I7" s="396"/>
      <c r="J7" s="457">
        <f>D7/L7-1</f>
        <v>0.25311203319502074</v>
      </c>
      <c r="K7" s="396"/>
      <c r="L7" s="553">
        <v>241</v>
      </c>
      <c r="M7" s="204"/>
      <c r="N7" s="205"/>
    </row>
    <row r="8" spans="1:19">
      <c r="A8" s="205"/>
      <c r="B8" s="211"/>
      <c r="C8" s="212" t="s">
        <v>305</v>
      </c>
      <c r="D8" s="553">
        <f>H8+G8+F8+E8</f>
        <v>-118</v>
      </c>
      <c r="E8" s="399">
        <v>-29</v>
      </c>
      <c r="F8" s="396">
        <v>-30</v>
      </c>
      <c r="G8" s="396">
        <v>-31</v>
      </c>
      <c r="H8" s="396">
        <v>-28</v>
      </c>
      <c r="I8" s="396"/>
      <c r="J8" s="374">
        <f>D8/L8-1</f>
        <v>9.259259259259256E-2</v>
      </c>
      <c r="K8" s="396"/>
      <c r="L8" s="553">
        <v>-108</v>
      </c>
      <c r="M8" s="204"/>
      <c r="N8" s="205"/>
    </row>
    <row r="9" spans="1:19" s="213" customFormat="1">
      <c r="A9" s="217"/>
      <c r="B9" s="185"/>
      <c r="C9" s="185" t="s">
        <v>39</v>
      </c>
      <c r="D9" s="554">
        <f>D5+D6+D7+D8</f>
        <v>4208</v>
      </c>
      <c r="E9" s="533">
        <f>E5+E6+E7+E8</f>
        <v>1076</v>
      </c>
      <c r="F9" s="377">
        <f>F5+F6+F7+F8</f>
        <v>1087</v>
      </c>
      <c r="G9" s="377">
        <f>G5+G6+G7+G8</f>
        <v>1045</v>
      </c>
      <c r="H9" s="377">
        <f>H5+H6+H7+H8</f>
        <v>1000</v>
      </c>
      <c r="I9" s="377"/>
      <c r="J9" s="379">
        <f>D9/L9-1</f>
        <v>1.178167828804999E-2</v>
      </c>
      <c r="K9" s="377"/>
      <c r="L9" s="554">
        <f>L5+L6+L7+L8</f>
        <v>4159</v>
      </c>
      <c r="M9" s="184"/>
      <c r="N9" s="217"/>
    </row>
    <row r="10" spans="1:19">
      <c r="A10" s="205"/>
      <c r="B10" s="206"/>
      <c r="C10" s="220"/>
      <c r="D10" s="553"/>
      <c r="E10" s="384"/>
      <c r="F10" s="372"/>
      <c r="G10" s="372"/>
      <c r="H10" s="372"/>
      <c r="I10" s="372"/>
      <c r="J10" s="374"/>
      <c r="K10" s="372"/>
      <c r="L10" s="553"/>
      <c r="M10" s="361"/>
      <c r="N10" s="205"/>
    </row>
    <row r="11" spans="1:19">
      <c r="A11" s="205"/>
      <c r="B11" s="206"/>
      <c r="C11" s="212" t="s">
        <v>563</v>
      </c>
      <c r="D11" s="553">
        <f>H11+G11+F11+E11</f>
        <v>1900</v>
      </c>
      <c r="E11" s="399">
        <v>457</v>
      </c>
      <c r="F11" s="373">
        <v>473</v>
      </c>
      <c r="G11" s="373">
        <v>490</v>
      </c>
      <c r="H11" s="373">
        <v>480</v>
      </c>
      <c r="I11" s="372"/>
      <c r="J11" s="374">
        <f t="shared" ref="J11:J16" si="0">D11/L11-1</f>
        <v>-6.0800790904597113E-2</v>
      </c>
      <c r="K11" s="372"/>
      <c r="L11" s="553">
        <v>2023</v>
      </c>
      <c r="M11" s="361"/>
      <c r="N11" s="205"/>
    </row>
    <row r="12" spans="1:19">
      <c r="A12" s="205"/>
      <c r="B12" s="206"/>
      <c r="C12" s="212" t="s">
        <v>564</v>
      </c>
      <c r="D12" s="553">
        <f>H12+G12+F12+E12</f>
        <v>1903</v>
      </c>
      <c r="E12" s="399">
        <v>473</v>
      </c>
      <c r="F12" s="373">
        <v>472</v>
      </c>
      <c r="G12" s="373">
        <v>479</v>
      </c>
      <c r="H12" s="373">
        <v>479</v>
      </c>
      <c r="I12" s="372"/>
      <c r="J12" s="374">
        <f t="shared" si="0"/>
        <v>-3.3519553072625663E-2</v>
      </c>
      <c r="K12" s="372"/>
      <c r="L12" s="553">
        <v>1969</v>
      </c>
      <c r="M12" s="204"/>
      <c r="N12" s="205"/>
    </row>
    <row r="13" spans="1:19">
      <c r="A13" s="205"/>
      <c r="B13" s="206"/>
      <c r="C13" s="212" t="s">
        <v>40</v>
      </c>
      <c r="D13" s="553">
        <f>H13+G13+F13+E13</f>
        <v>2433</v>
      </c>
      <c r="E13" s="384">
        <v>604</v>
      </c>
      <c r="F13" s="372">
        <v>600</v>
      </c>
      <c r="G13" s="372">
        <v>615</v>
      </c>
      <c r="H13" s="372">
        <v>614</v>
      </c>
      <c r="I13" s="372"/>
      <c r="J13" s="374">
        <f t="shared" si="0"/>
        <v>-3.2988871224165384E-2</v>
      </c>
      <c r="K13" s="372"/>
      <c r="L13" s="553">
        <v>2516</v>
      </c>
      <c r="M13" s="204"/>
      <c r="N13" s="205"/>
    </row>
    <row r="14" spans="1:19">
      <c r="A14" s="205"/>
      <c r="B14" s="206"/>
      <c r="C14" s="212" t="s">
        <v>575</v>
      </c>
      <c r="D14" s="553">
        <f>H14+G14+F14+E14</f>
        <v>2780</v>
      </c>
      <c r="E14" s="384">
        <v>734</v>
      </c>
      <c r="F14" s="372">
        <v>664</v>
      </c>
      <c r="G14" s="372">
        <v>684</v>
      </c>
      <c r="H14" s="372">
        <v>698</v>
      </c>
      <c r="I14" s="372"/>
      <c r="J14" s="374">
        <f t="shared" si="0"/>
        <v>-3.539208882720335E-2</v>
      </c>
      <c r="K14" s="372"/>
      <c r="L14" s="553">
        <v>2882</v>
      </c>
      <c r="M14" s="204"/>
      <c r="N14" s="205"/>
    </row>
    <row r="15" spans="1:19">
      <c r="A15" s="205"/>
      <c r="B15" s="206"/>
      <c r="C15" s="212" t="s">
        <v>305</v>
      </c>
      <c r="D15" s="553">
        <f>H15+G15+F15+E15</f>
        <v>-2252</v>
      </c>
      <c r="E15" s="384">
        <v>-564</v>
      </c>
      <c r="F15" s="372">
        <v>-558</v>
      </c>
      <c r="G15" s="372">
        <v>-563</v>
      </c>
      <c r="H15" s="372">
        <v>-567</v>
      </c>
      <c r="I15" s="372"/>
      <c r="J15" s="374">
        <f t="shared" si="0"/>
        <v>-5.0590219224283306E-2</v>
      </c>
      <c r="K15" s="372"/>
      <c r="L15" s="553">
        <v>-2372</v>
      </c>
      <c r="M15" s="204"/>
      <c r="N15" s="205"/>
    </row>
    <row r="16" spans="1:19" s="213" customFormat="1">
      <c r="A16" s="217"/>
      <c r="B16" s="185"/>
      <c r="C16" s="185" t="s">
        <v>307</v>
      </c>
      <c r="D16" s="554">
        <f>D11+D12+D13+D14+D15</f>
        <v>6764</v>
      </c>
      <c r="E16" s="386">
        <f>E11+E12+E13+E14+E15</f>
        <v>1704</v>
      </c>
      <c r="F16" s="377">
        <f>F11+F12+F13+F14+F15</f>
        <v>1651</v>
      </c>
      <c r="G16" s="377">
        <f>G11+G12+G13+G14+G15</f>
        <v>1705</v>
      </c>
      <c r="H16" s="377">
        <f>H11+H12+H13+H14+H15</f>
        <v>1704</v>
      </c>
      <c r="I16" s="377"/>
      <c r="J16" s="379">
        <f t="shared" si="0"/>
        <v>-3.6192647477913953E-2</v>
      </c>
      <c r="K16" s="377"/>
      <c r="L16" s="554">
        <f>L11+L12+L13+L14+L15</f>
        <v>7018</v>
      </c>
      <c r="M16" s="184"/>
      <c r="N16" s="217"/>
      <c r="O16" s="223"/>
      <c r="S16" s="223"/>
    </row>
    <row r="17" spans="1:15">
      <c r="A17" s="205"/>
      <c r="B17" s="206"/>
      <c r="C17" s="212"/>
      <c r="D17" s="553"/>
      <c r="E17" s="384"/>
      <c r="F17" s="372"/>
      <c r="G17" s="372"/>
      <c r="H17" s="372"/>
      <c r="I17" s="372"/>
      <c r="J17" s="374"/>
      <c r="K17" s="372"/>
      <c r="L17" s="553"/>
      <c r="M17" s="204"/>
      <c r="N17" s="205"/>
    </row>
    <row r="18" spans="1:15">
      <c r="A18" s="366"/>
      <c r="B18" s="367"/>
      <c r="C18" s="212" t="s">
        <v>450</v>
      </c>
      <c r="D18" s="553">
        <f>H18+G18+F18+E18</f>
        <v>1811</v>
      </c>
      <c r="E18" s="385">
        <v>499</v>
      </c>
      <c r="F18" s="372">
        <v>424</v>
      </c>
      <c r="G18" s="372">
        <v>439</v>
      </c>
      <c r="H18" s="372">
        <v>449</v>
      </c>
      <c r="I18" s="372"/>
      <c r="J18" s="374">
        <f>D18/L18-1</f>
        <v>-2.6344086021505397E-2</v>
      </c>
      <c r="K18" s="372"/>
      <c r="L18" s="553">
        <v>1860</v>
      </c>
      <c r="M18" s="355"/>
      <c r="N18" s="366"/>
    </row>
    <row r="19" spans="1:15">
      <c r="A19" s="366"/>
      <c r="B19" s="367"/>
      <c r="C19" s="212" t="s">
        <v>92</v>
      </c>
      <c r="D19" s="553">
        <f>H19+G19+F19+E19</f>
        <v>-316</v>
      </c>
      <c r="E19" s="384">
        <v>-84</v>
      </c>
      <c r="F19" s="396">
        <v>-80</v>
      </c>
      <c r="G19" s="396">
        <v>-72</v>
      </c>
      <c r="H19" s="396">
        <v>-80</v>
      </c>
      <c r="I19" s="396"/>
      <c r="J19" s="457">
        <f>D19/L19-1</f>
        <v>0.10104529616724744</v>
      </c>
      <c r="K19" s="396"/>
      <c r="L19" s="553">
        <v>-287</v>
      </c>
      <c r="M19" s="355"/>
      <c r="N19" s="366"/>
    </row>
    <row r="20" spans="1:15" s="213" customFormat="1">
      <c r="A20" s="217"/>
      <c r="B20" s="185"/>
      <c r="C20" s="185" t="s">
        <v>234</v>
      </c>
      <c r="D20" s="554">
        <f>D11+D12+D13+D14+D15+D18+D19</f>
        <v>8259</v>
      </c>
      <c r="E20" s="386">
        <f>E11+E12+E13+E14+E15+E18+E19</f>
        <v>2119</v>
      </c>
      <c r="F20" s="377">
        <f>F11+F12+F13+F14+F15+F18+F19</f>
        <v>1995</v>
      </c>
      <c r="G20" s="377">
        <f>G11+G12+G13+G14+G15+G18+G19</f>
        <v>2072</v>
      </c>
      <c r="H20" s="377">
        <f>H11+H12+H13+H14+H15+H18+H19</f>
        <v>2073</v>
      </c>
      <c r="I20" s="377"/>
      <c r="J20" s="379">
        <f>D20/L20-1</f>
        <v>-3.8645093702712185E-2</v>
      </c>
      <c r="K20" s="377"/>
      <c r="L20" s="554">
        <f>L11+L12+L13+L14+L15+L18+L19</f>
        <v>8591</v>
      </c>
      <c r="M20" s="185"/>
      <c r="N20" s="217"/>
    </row>
    <row r="21" spans="1:15" s="213" customFormat="1">
      <c r="A21" s="217"/>
      <c r="B21" s="185"/>
      <c r="C21" s="185"/>
      <c r="D21" s="554"/>
      <c r="E21" s="386"/>
      <c r="F21" s="377"/>
      <c r="G21" s="377"/>
      <c r="H21" s="377"/>
      <c r="I21" s="377"/>
      <c r="J21" s="379"/>
      <c r="K21" s="377"/>
      <c r="L21" s="554"/>
      <c r="M21" s="185"/>
      <c r="N21" s="217"/>
    </row>
    <row r="22" spans="1:15">
      <c r="A22" s="366"/>
      <c r="B22" s="367"/>
      <c r="C22" s="220" t="s">
        <v>257</v>
      </c>
      <c r="D22" s="554">
        <f>H22+G22+F22+E22</f>
        <v>977</v>
      </c>
      <c r="E22" s="376">
        <v>249</v>
      </c>
      <c r="F22" s="378">
        <v>256</v>
      </c>
      <c r="G22" s="378">
        <v>246</v>
      </c>
      <c r="H22" s="378">
        <v>226</v>
      </c>
      <c r="I22" s="378"/>
      <c r="J22" s="379">
        <f>D22/L22-1</f>
        <v>7.1271929824561431E-2</v>
      </c>
      <c r="K22" s="378"/>
      <c r="L22" s="554">
        <v>912</v>
      </c>
      <c r="M22" s="355"/>
      <c r="N22" s="366"/>
    </row>
    <row r="23" spans="1:15" s="213" customFormat="1">
      <c r="A23" s="217"/>
      <c r="B23" s="185"/>
      <c r="C23" s="185"/>
      <c r="D23" s="554"/>
      <c r="E23" s="386"/>
      <c r="F23" s="377"/>
      <c r="G23" s="377"/>
      <c r="H23" s="377"/>
      <c r="I23" s="377"/>
      <c r="J23" s="379"/>
      <c r="K23" s="377"/>
      <c r="L23" s="554"/>
      <c r="M23" s="185"/>
      <c r="N23" s="217"/>
    </row>
    <row r="24" spans="1:15" s="213" customFormat="1">
      <c r="A24" s="217"/>
      <c r="B24" s="185"/>
      <c r="C24" s="185" t="s">
        <v>41</v>
      </c>
      <c r="D24" s="554">
        <f>H24+G24+F24+E24</f>
        <v>62</v>
      </c>
      <c r="E24" s="386">
        <v>13</v>
      </c>
      <c r="F24" s="382">
        <v>15</v>
      </c>
      <c r="G24" s="382">
        <v>18</v>
      </c>
      <c r="H24" s="382">
        <v>16</v>
      </c>
      <c r="I24" s="614"/>
      <c r="J24" s="678">
        <f>D24/L24-1</f>
        <v>-0.23456790123456794</v>
      </c>
      <c r="K24" s="614"/>
      <c r="L24" s="554">
        <v>81</v>
      </c>
      <c r="M24" s="184"/>
      <c r="N24" s="217"/>
    </row>
    <row r="25" spans="1:15" s="213" customFormat="1">
      <c r="A25" s="217"/>
      <c r="B25" s="185"/>
      <c r="C25" s="220"/>
      <c r="D25" s="554"/>
      <c r="E25" s="376"/>
      <c r="F25" s="377"/>
      <c r="G25" s="377"/>
      <c r="H25" s="377"/>
      <c r="I25" s="395"/>
      <c r="J25" s="379"/>
      <c r="K25" s="395"/>
      <c r="L25" s="554"/>
      <c r="M25" s="184"/>
      <c r="N25" s="217"/>
    </row>
    <row r="26" spans="1:15" s="213" customFormat="1">
      <c r="A26" s="217"/>
      <c r="B26" s="185"/>
      <c r="C26" s="185" t="s">
        <v>42</v>
      </c>
      <c r="D26" s="554">
        <f>H26+G26+F26+E26</f>
        <v>-343</v>
      </c>
      <c r="E26" s="386">
        <v>-82</v>
      </c>
      <c r="F26" s="377">
        <v>-90</v>
      </c>
      <c r="G26" s="377">
        <v>-91</v>
      </c>
      <c r="H26" s="377">
        <v>-80</v>
      </c>
      <c r="I26" s="395"/>
      <c r="J26" s="379">
        <f>D26/L26-1</f>
        <v>-5.7971014492753659E-3</v>
      </c>
      <c r="K26" s="395"/>
      <c r="L26" s="554">
        <v>-345</v>
      </c>
      <c r="M26" s="184"/>
      <c r="N26" s="217"/>
    </row>
    <row r="27" spans="1:15" s="213" customFormat="1">
      <c r="A27" s="217"/>
      <c r="B27" s="185"/>
      <c r="C27" s="220"/>
      <c r="D27" s="554"/>
      <c r="E27" s="386"/>
      <c r="F27" s="377"/>
      <c r="G27" s="377"/>
      <c r="H27" s="377"/>
      <c r="I27" s="377"/>
      <c r="J27" s="379"/>
      <c r="K27" s="377"/>
      <c r="L27" s="554"/>
      <c r="M27" s="361"/>
      <c r="N27" s="217"/>
    </row>
    <row r="28" spans="1:15" s="213" customFormat="1">
      <c r="A28" s="217"/>
      <c r="B28" s="185"/>
      <c r="C28" s="219" t="s">
        <v>4</v>
      </c>
      <c r="D28" s="554">
        <f>D9+D22+D20+D24+D26</f>
        <v>13163</v>
      </c>
      <c r="E28" s="386">
        <f>E9+E22+E20+E24+E26</f>
        <v>3375</v>
      </c>
      <c r="F28" s="382">
        <f>F9+F22+F20+F24+F26</f>
        <v>3263</v>
      </c>
      <c r="G28" s="382">
        <f>G9+G22+G20+G24+G26</f>
        <v>3290</v>
      </c>
      <c r="H28" s="382">
        <f>H9+H22+H20+H24+H26</f>
        <v>3235</v>
      </c>
      <c r="I28" s="377"/>
      <c r="J28" s="379">
        <f>D28/L28-1</f>
        <v>-1.7539931333034775E-2</v>
      </c>
      <c r="K28" s="377"/>
      <c r="L28" s="554">
        <f>L9+L22+L20+L24+L26</f>
        <v>13398</v>
      </c>
      <c r="M28" s="185"/>
      <c r="N28" s="217"/>
    </row>
    <row r="29" spans="1:15">
      <c r="A29" s="205"/>
      <c r="B29" s="206"/>
      <c r="C29" s="185"/>
      <c r="D29" s="231"/>
      <c r="E29" s="232"/>
      <c r="F29" s="211"/>
      <c r="G29" s="211"/>
      <c r="H29" s="211"/>
      <c r="I29" s="211"/>
      <c r="J29" s="529"/>
      <c r="K29" s="211"/>
      <c r="L29" s="231"/>
      <c r="M29" s="179"/>
      <c r="N29" s="205"/>
    </row>
    <row r="30" spans="1:15" ht="9" customHeight="1">
      <c r="A30" s="205"/>
      <c r="B30" s="205"/>
      <c r="C30" s="205"/>
      <c r="D30" s="625"/>
      <c r="E30" s="205"/>
      <c r="F30" s="625"/>
      <c r="G30" s="625"/>
      <c r="H30" s="625"/>
      <c r="I30" s="205"/>
      <c r="J30" s="250"/>
      <c r="K30" s="205"/>
      <c r="L30" s="625"/>
      <c r="M30" s="205"/>
      <c r="N30" s="205"/>
    </row>
    <row r="31" spans="1:15" s="364" customFormat="1" ht="13.5" customHeight="1">
      <c r="A31" s="209"/>
      <c r="B31" s="225"/>
      <c r="C31" s="209"/>
      <c r="D31" s="224"/>
      <c r="E31" s="229"/>
      <c r="F31" s="224"/>
      <c r="G31" s="224"/>
      <c r="H31" s="224"/>
      <c r="I31" s="209"/>
      <c r="J31" s="210"/>
      <c r="K31" s="209"/>
      <c r="L31" s="224"/>
      <c r="M31" s="225"/>
      <c r="N31" s="225"/>
      <c r="O31" s="229"/>
    </row>
    <row r="32" spans="1:15" ht="9" customHeight="1">
      <c r="A32" s="205"/>
      <c r="B32" s="205"/>
      <c r="C32" s="205"/>
      <c r="D32" s="625"/>
      <c r="E32" s="205"/>
      <c r="F32" s="625"/>
      <c r="G32" s="625"/>
      <c r="H32" s="625"/>
      <c r="I32" s="205"/>
      <c r="J32" s="250"/>
      <c r="K32" s="205"/>
      <c r="L32" s="625"/>
      <c r="M32" s="205"/>
      <c r="N32" s="205"/>
    </row>
    <row r="33" spans="1:14">
      <c r="A33" s="217"/>
      <c r="B33" s="201"/>
      <c r="C33" s="1007" t="s">
        <v>0</v>
      </c>
      <c r="D33" s="274">
        <v>2011</v>
      </c>
      <c r="E33" s="200" t="s">
        <v>496</v>
      </c>
      <c r="F33" s="201" t="s">
        <v>442</v>
      </c>
      <c r="G33" s="201" t="s">
        <v>378</v>
      </c>
      <c r="H33" s="201" t="s">
        <v>365</v>
      </c>
      <c r="I33" s="201"/>
      <c r="J33" s="529" t="s">
        <v>322</v>
      </c>
      <c r="K33" s="201"/>
      <c r="L33" s="274">
        <v>2010</v>
      </c>
      <c r="M33" s="350"/>
      <c r="N33" s="217"/>
    </row>
    <row r="34" spans="1:14">
      <c r="A34" s="205"/>
      <c r="B34" s="206"/>
      <c r="C34" s="228" t="s">
        <v>535</v>
      </c>
      <c r="D34" s="199"/>
      <c r="E34" s="200"/>
      <c r="F34" s="204"/>
      <c r="G34" s="204"/>
      <c r="H34" s="204"/>
      <c r="I34" s="204"/>
      <c r="J34" s="530" t="s">
        <v>497</v>
      </c>
      <c r="K34" s="204"/>
      <c r="L34" s="199"/>
      <c r="M34" s="204"/>
      <c r="N34" s="205"/>
    </row>
    <row r="35" spans="1:14">
      <c r="A35" s="205"/>
      <c r="B35" s="206"/>
      <c r="C35" s="206"/>
      <c r="D35" s="208"/>
      <c r="E35" s="209"/>
      <c r="F35" s="204"/>
      <c r="G35" s="204"/>
      <c r="H35" s="204"/>
      <c r="I35" s="204"/>
      <c r="J35" s="563"/>
      <c r="K35" s="368"/>
      <c r="L35" s="208"/>
      <c r="M35" s="357"/>
      <c r="N35" s="205"/>
    </row>
    <row r="36" spans="1:14">
      <c r="A36" s="205"/>
      <c r="B36" s="211"/>
      <c r="C36" s="212" t="s">
        <v>37</v>
      </c>
      <c r="D36" s="553">
        <f>H36+G36+F36+E36</f>
        <v>3239</v>
      </c>
      <c r="E36" s="371">
        <v>828</v>
      </c>
      <c r="F36" s="372">
        <v>838</v>
      </c>
      <c r="G36" s="372">
        <v>801</v>
      </c>
      <c r="H36" s="372">
        <v>772</v>
      </c>
      <c r="I36" s="372"/>
      <c r="J36" s="374">
        <f>D36/L36-1</f>
        <v>9.2707045735473947E-4</v>
      </c>
      <c r="K36" s="397"/>
      <c r="L36" s="553">
        <v>3236</v>
      </c>
      <c r="M36" s="221"/>
      <c r="N36" s="205"/>
    </row>
    <row r="37" spans="1:14">
      <c r="A37" s="205"/>
      <c r="B37" s="211"/>
      <c r="C37" s="212" t="s">
        <v>38</v>
      </c>
      <c r="D37" s="553">
        <f>H37+G37+F37+E37</f>
        <v>780</v>
      </c>
      <c r="E37" s="371">
        <v>203</v>
      </c>
      <c r="F37" s="372">
        <v>198</v>
      </c>
      <c r="G37" s="372">
        <v>193</v>
      </c>
      <c r="H37" s="372">
        <v>186</v>
      </c>
      <c r="I37" s="372"/>
      <c r="J37" s="374">
        <f>D37/L37-1</f>
        <v>-6.3694267515923553E-3</v>
      </c>
      <c r="K37" s="397"/>
      <c r="L37" s="553">
        <v>785</v>
      </c>
      <c r="M37" s="221"/>
      <c r="N37" s="205"/>
    </row>
    <row r="38" spans="1:14">
      <c r="A38" s="205"/>
      <c r="B38" s="211"/>
      <c r="C38" s="212" t="s">
        <v>50</v>
      </c>
      <c r="D38" s="553">
        <f>H38+G38+F38+E38</f>
        <v>292</v>
      </c>
      <c r="E38" s="399">
        <v>63</v>
      </c>
      <c r="F38" s="396">
        <v>81</v>
      </c>
      <c r="G38" s="396">
        <v>79</v>
      </c>
      <c r="H38" s="396">
        <v>69</v>
      </c>
      <c r="I38" s="396"/>
      <c r="J38" s="457">
        <f>D38/L38-1</f>
        <v>0.2116182572614107</v>
      </c>
      <c r="K38" s="397"/>
      <c r="L38" s="553">
        <v>241</v>
      </c>
      <c r="M38" s="221"/>
      <c r="N38" s="205"/>
    </row>
    <row r="39" spans="1:14">
      <c r="A39" s="205"/>
      <c r="B39" s="211"/>
      <c r="C39" s="212" t="s">
        <v>305</v>
      </c>
      <c r="D39" s="553">
        <f>H39+G39+F39+E39</f>
        <v>-117</v>
      </c>
      <c r="E39" s="399">
        <v>-28</v>
      </c>
      <c r="F39" s="396">
        <v>-31</v>
      </c>
      <c r="G39" s="396">
        <v>-30</v>
      </c>
      <c r="H39" s="396">
        <v>-28</v>
      </c>
      <c r="I39" s="396"/>
      <c r="J39" s="374">
        <f>D39/L39-1</f>
        <v>7.3394495412844041E-2</v>
      </c>
      <c r="K39" s="397"/>
      <c r="L39" s="553">
        <v>-109</v>
      </c>
      <c r="M39" s="221"/>
      <c r="N39" s="205"/>
    </row>
    <row r="40" spans="1:14" s="213" customFormat="1">
      <c r="A40" s="217"/>
      <c r="B40" s="185"/>
      <c r="C40" s="185" t="s">
        <v>39</v>
      </c>
      <c r="D40" s="554">
        <f>D36+D37+D38+D39</f>
        <v>4194</v>
      </c>
      <c r="E40" s="533">
        <f>E36+E37+E38+E39</f>
        <v>1066</v>
      </c>
      <c r="F40" s="377">
        <f>F36+F37+F38+F39</f>
        <v>1086</v>
      </c>
      <c r="G40" s="377">
        <f>G36+G37+G38+G39</f>
        <v>1043</v>
      </c>
      <c r="H40" s="377">
        <f>H36+H37+H38+H39</f>
        <v>999</v>
      </c>
      <c r="I40" s="377"/>
      <c r="J40" s="379">
        <f>D40/L40-1</f>
        <v>9.8723814110281971E-3</v>
      </c>
      <c r="K40" s="615"/>
      <c r="L40" s="554">
        <f>L36+L37+L38+L39</f>
        <v>4153</v>
      </c>
      <c r="M40" s="181"/>
      <c r="N40" s="217"/>
    </row>
    <row r="41" spans="1:14">
      <c r="A41" s="205"/>
      <c r="B41" s="206"/>
      <c r="C41" s="220"/>
      <c r="D41" s="553"/>
      <c r="E41" s="384"/>
      <c r="F41" s="372"/>
      <c r="G41" s="372"/>
      <c r="H41" s="372"/>
      <c r="I41" s="372"/>
      <c r="J41" s="374"/>
      <c r="K41" s="616"/>
      <c r="L41" s="553"/>
      <c r="M41" s="358"/>
      <c r="N41" s="205"/>
    </row>
    <row r="42" spans="1:14">
      <c r="A42" s="205"/>
      <c r="B42" s="206"/>
      <c r="C42" s="212" t="s">
        <v>563</v>
      </c>
      <c r="D42" s="553">
        <f>H42+G42+F42+E42</f>
        <v>1900</v>
      </c>
      <c r="E42" s="384">
        <v>457</v>
      </c>
      <c r="F42" s="372">
        <v>473</v>
      </c>
      <c r="G42" s="372">
        <v>490</v>
      </c>
      <c r="H42" s="372">
        <v>480</v>
      </c>
      <c r="I42" s="372"/>
      <c r="J42" s="374">
        <f t="shared" ref="J42:J47" si="1">D42/L42-1</f>
        <v>-6.0800790904597113E-2</v>
      </c>
      <c r="K42" s="853"/>
      <c r="L42" s="553">
        <v>2023</v>
      </c>
      <c r="M42" s="370"/>
      <c r="N42" s="205"/>
    </row>
    <row r="43" spans="1:14">
      <c r="A43" s="205"/>
      <c r="B43" s="206"/>
      <c r="C43" s="212" t="s">
        <v>564</v>
      </c>
      <c r="D43" s="553">
        <f>H43+G43+F43+E43</f>
        <v>1903</v>
      </c>
      <c r="E43" s="384">
        <v>473</v>
      </c>
      <c r="F43" s="372">
        <v>472</v>
      </c>
      <c r="G43" s="372">
        <v>479</v>
      </c>
      <c r="H43" s="372">
        <v>479</v>
      </c>
      <c r="I43" s="372"/>
      <c r="J43" s="374">
        <f t="shared" si="1"/>
        <v>-3.3028455284552893E-2</v>
      </c>
      <c r="K43" s="397"/>
      <c r="L43" s="553">
        <v>1968</v>
      </c>
      <c r="M43" s="221"/>
      <c r="N43" s="205"/>
    </row>
    <row r="44" spans="1:14">
      <c r="A44" s="205"/>
      <c r="B44" s="206"/>
      <c r="C44" s="212" t="s">
        <v>40</v>
      </c>
      <c r="D44" s="553">
        <f>H44+G44+F44+E44</f>
        <v>2429</v>
      </c>
      <c r="E44" s="384">
        <v>600</v>
      </c>
      <c r="F44" s="372">
        <v>600</v>
      </c>
      <c r="G44" s="372">
        <v>615</v>
      </c>
      <c r="H44" s="372">
        <v>614</v>
      </c>
      <c r="I44" s="372"/>
      <c r="J44" s="374">
        <f t="shared" si="1"/>
        <v>-2.8788484606157572E-2</v>
      </c>
      <c r="K44" s="397"/>
      <c r="L44" s="553">
        <v>2501</v>
      </c>
      <c r="M44" s="221"/>
      <c r="N44" s="205"/>
    </row>
    <row r="45" spans="1:14">
      <c r="A45" s="205"/>
      <c r="B45" s="206"/>
      <c r="C45" s="212" t="s">
        <v>575</v>
      </c>
      <c r="D45" s="553">
        <f>H45+G45+F45+E45</f>
        <v>2659</v>
      </c>
      <c r="E45" s="384">
        <v>664</v>
      </c>
      <c r="F45" s="372">
        <v>659</v>
      </c>
      <c r="G45" s="372">
        <v>672</v>
      </c>
      <c r="H45" s="372">
        <v>664</v>
      </c>
      <c r="I45" s="372"/>
      <c r="J45" s="374">
        <f t="shared" si="1"/>
        <v>-6.2081128747795367E-2</v>
      </c>
      <c r="K45" s="397"/>
      <c r="L45" s="553">
        <v>2835</v>
      </c>
      <c r="M45" s="221"/>
      <c r="N45" s="205"/>
    </row>
    <row r="46" spans="1:14">
      <c r="A46" s="205"/>
      <c r="B46" s="206"/>
      <c r="C46" s="212" t="s">
        <v>305</v>
      </c>
      <c r="D46" s="553">
        <f>H46+G46+F46+E46</f>
        <v>-2252</v>
      </c>
      <c r="E46" s="384">
        <v>-564</v>
      </c>
      <c r="F46" s="372">
        <v>-558</v>
      </c>
      <c r="G46" s="372">
        <v>-562</v>
      </c>
      <c r="H46" s="372">
        <v>-568</v>
      </c>
      <c r="I46" s="372"/>
      <c r="J46" s="374">
        <f t="shared" si="1"/>
        <v>-5.0590219224283306E-2</v>
      </c>
      <c r="K46" s="397"/>
      <c r="L46" s="553">
        <v>-2372</v>
      </c>
      <c r="M46" s="221"/>
      <c r="N46" s="205"/>
    </row>
    <row r="47" spans="1:14" s="213" customFormat="1">
      <c r="A47" s="217"/>
      <c r="B47" s="185"/>
      <c r="C47" s="185" t="s">
        <v>307</v>
      </c>
      <c r="D47" s="554">
        <f>D42+D43+D44+D45+D46</f>
        <v>6639</v>
      </c>
      <c r="E47" s="386">
        <f>E42+E43+E44+E45+E46</f>
        <v>1630</v>
      </c>
      <c r="F47" s="377">
        <f>F42+F43+F44+F45+F46</f>
        <v>1646</v>
      </c>
      <c r="G47" s="377">
        <f>G42+G43+G44+G45+G46</f>
        <v>1694</v>
      </c>
      <c r="H47" s="377">
        <f>H42+H43+H44+H45+H46</f>
        <v>1669</v>
      </c>
      <c r="I47" s="377"/>
      <c r="J47" s="379">
        <f t="shared" si="1"/>
        <v>-4.5434938892882859E-2</v>
      </c>
      <c r="K47" s="615"/>
      <c r="L47" s="554">
        <f>L42+L43+L44+L45+L46</f>
        <v>6955</v>
      </c>
      <c r="M47" s="181"/>
      <c r="N47" s="217"/>
    </row>
    <row r="48" spans="1:14">
      <c r="A48" s="205"/>
      <c r="B48" s="206"/>
      <c r="C48" s="212"/>
      <c r="D48" s="553"/>
      <c r="E48" s="384"/>
      <c r="F48" s="372"/>
      <c r="G48" s="372"/>
      <c r="H48" s="372"/>
      <c r="I48" s="372"/>
      <c r="J48" s="374"/>
      <c r="K48" s="397"/>
      <c r="L48" s="553"/>
      <c r="M48" s="221"/>
      <c r="N48" s="205"/>
    </row>
    <row r="49" spans="1:14">
      <c r="A49" s="366"/>
      <c r="B49" s="367"/>
      <c r="C49" s="212" t="s">
        <v>450</v>
      </c>
      <c r="D49" s="553">
        <f>H49+G49+F49+E49</f>
        <v>1806</v>
      </c>
      <c r="E49" s="385">
        <v>500</v>
      </c>
      <c r="F49" s="372">
        <v>423</v>
      </c>
      <c r="G49" s="372">
        <v>439</v>
      </c>
      <c r="H49" s="372">
        <v>444</v>
      </c>
      <c r="I49" s="372"/>
      <c r="J49" s="374">
        <f>D49/L49-1</f>
        <v>-2.6415094339622636E-2</v>
      </c>
      <c r="K49" s="397"/>
      <c r="L49" s="553">
        <v>1855</v>
      </c>
      <c r="M49" s="356"/>
      <c r="N49" s="366"/>
    </row>
    <row r="50" spans="1:14">
      <c r="A50" s="366"/>
      <c r="B50" s="367"/>
      <c r="C50" s="212" t="s">
        <v>92</v>
      </c>
      <c r="D50" s="553">
        <f>H50+G50+F50+E50</f>
        <v>-315</v>
      </c>
      <c r="E50" s="384">
        <v>-84</v>
      </c>
      <c r="F50" s="396">
        <v>-79</v>
      </c>
      <c r="G50" s="396">
        <v>-73</v>
      </c>
      <c r="H50" s="396">
        <v>-79</v>
      </c>
      <c r="I50" s="396"/>
      <c r="J50" s="374">
        <f>D50/L50-1</f>
        <v>9.7560975609756184E-2</v>
      </c>
      <c r="K50" s="397"/>
      <c r="L50" s="553">
        <v>-287</v>
      </c>
      <c r="M50" s="356"/>
      <c r="N50" s="366"/>
    </row>
    <row r="51" spans="1:14" s="213" customFormat="1">
      <c r="A51" s="217"/>
      <c r="B51" s="185"/>
      <c r="C51" s="185" t="s">
        <v>234</v>
      </c>
      <c r="D51" s="554">
        <f>D42+D43+D44+D45+D46+D49+D50</f>
        <v>8130</v>
      </c>
      <c r="E51" s="386">
        <f>E42+E43+E44+E45+E46+E49+E50</f>
        <v>2046</v>
      </c>
      <c r="F51" s="377">
        <f>F42+F43+F44+F45+F46+F49+F50</f>
        <v>1990</v>
      </c>
      <c r="G51" s="377">
        <f>G42+G43+G44+G45+G46+G49+G50</f>
        <v>2060</v>
      </c>
      <c r="H51" s="377">
        <f>H42+H43+H44+H45+H46+H49+H50</f>
        <v>2034</v>
      </c>
      <c r="I51" s="377"/>
      <c r="J51" s="379">
        <f>D51/L51-1</f>
        <v>-4.6110524463217173E-2</v>
      </c>
      <c r="K51" s="615"/>
      <c r="L51" s="554">
        <f>L42+L43+L44+L45+L46+L49+L50</f>
        <v>8523</v>
      </c>
      <c r="M51" s="181"/>
      <c r="N51" s="217"/>
    </row>
    <row r="52" spans="1:14" s="213" customFormat="1">
      <c r="A52" s="217"/>
      <c r="B52" s="185"/>
      <c r="C52" s="185"/>
      <c r="D52" s="554"/>
      <c r="E52" s="386"/>
      <c r="F52" s="377"/>
      <c r="G52" s="377"/>
      <c r="H52" s="377"/>
      <c r="I52" s="377"/>
      <c r="J52" s="379"/>
      <c r="K52" s="615"/>
      <c r="L52" s="554"/>
      <c r="M52" s="181"/>
      <c r="N52" s="217"/>
    </row>
    <row r="53" spans="1:14" s="213" customFormat="1">
      <c r="A53" s="875"/>
      <c r="B53" s="876"/>
      <c r="C53" s="220" t="s">
        <v>257</v>
      </c>
      <c r="D53" s="554">
        <f>H53+G53+F53+E53</f>
        <v>977</v>
      </c>
      <c r="E53" s="376">
        <v>249</v>
      </c>
      <c r="F53" s="378">
        <v>256</v>
      </c>
      <c r="G53" s="378">
        <v>246</v>
      </c>
      <c r="H53" s="378">
        <v>226</v>
      </c>
      <c r="I53" s="378"/>
      <c r="J53" s="379">
        <f>D53/L53-1</f>
        <v>7.1271929824561431E-2</v>
      </c>
      <c r="K53" s="615"/>
      <c r="L53" s="554">
        <v>912</v>
      </c>
      <c r="M53" s="360"/>
      <c r="N53" s="875"/>
    </row>
    <row r="54" spans="1:14">
      <c r="A54" s="205"/>
      <c r="B54" s="206"/>
      <c r="C54" s="220"/>
      <c r="D54" s="553"/>
      <c r="E54" s="384"/>
      <c r="F54" s="372"/>
      <c r="G54" s="372"/>
      <c r="H54" s="372"/>
      <c r="I54" s="372"/>
      <c r="J54" s="374"/>
      <c r="K54" s="616"/>
      <c r="L54" s="553"/>
      <c r="M54" s="181"/>
      <c r="N54" s="205"/>
    </row>
    <row r="55" spans="1:14">
      <c r="A55" s="205"/>
      <c r="B55" s="211"/>
      <c r="C55" s="212" t="s">
        <v>45</v>
      </c>
      <c r="D55" s="553">
        <f>H55+G55+F55+E55</f>
        <v>1648</v>
      </c>
      <c r="E55" s="399">
        <v>397</v>
      </c>
      <c r="F55" s="372">
        <v>411</v>
      </c>
      <c r="G55" s="372">
        <v>425</v>
      </c>
      <c r="H55" s="372">
        <v>415</v>
      </c>
      <c r="I55" s="398"/>
      <c r="J55" s="374">
        <f>D55/L55-1</f>
        <v>-6.3104036384309281E-2</v>
      </c>
      <c r="K55" s="397"/>
      <c r="L55" s="553">
        <v>1759</v>
      </c>
      <c r="M55" s="221"/>
      <c r="N55" s="205"/>
    </row>
    <row r="56" spans="1:14">
      <c r="A56" s="205"/>
      <c r="B56" s="211"/>
      <c r="C56" s="212" t="s">
        <v>47</v>
      </c>
      <c r="D56" s="553">
        <f>H56+G56+F56+E56</f>
        <v>207</v>
      </c>
      <c r="E56" s="384">
        <v>48</v>
      </c>
      <c r="F56" s="372">
        <v>50</v>
      </c>
      <c r="G56" s="372">
        <v>55</v>
      </c>
      <c r="H56" s="372">
        <v>54</v>
      </c>
      <c r="I56" s="372"/>
      <c r="J56" s="374">
        <f>D56/L56-1</f>
        <v>-9.606986899563319E-2</v>
      </c>
      <c r="K56" s="397"/>
      <c r="L56" s="553">
        <v>229</v>
      </c>
      <c r="M56" s="221"/>
      <c r="N56" s="205"/>
    </row>
    <row r="57" spans="1:14">
      <c r="A57" s="205"/>
      <c r="B57" s="211"/>
      <c r="C57" s="212" t="s">
        <v>43</v>
      </c>
      <c r="D57" s="553">
        <f>H57+G57+F57+E57</f>
        <v>45</v>
      </c>
      <c r="E57" s="384">
        <v>12</v>
      </c>
      <c r="F57" s="372">
        <v>12</v>
      </c>
      <c r="G57" s="372">
        <v>10</v>
      </c>
      <c r="H57" s="372">
        <v>11</v>
      </c>
      <c r="I57" s="372"/>
      <c r="J57" s="457">
        <f>D57/L57-1</f>
        <v>0.28571428571428581</v>
      </c>
      <c r="K57" s="397"/>
      <c r="L57" s="553">
        <v>35</v>
      </c>
      <c r="M57" s="221"/>
      <c r="N57" s="205"/>
    </row>
    <row r="58" spans="1:14" s="213" customFormat="1">
      <c r="A58" s="217"/>
      <c r="B58" s="218"/>
      <c r="C58" s="220" t="s">
        <v>563</v>
      </c>
      <c r="D58" s="554">
        <f>D55+D56+D57</f>
        <v>1900</v>
      </c>
      <c r="E58" s="386">
        <f>E55+E56+E57</f>
        <v>457</v>
      </c>
      <c r="F58" s="377">
        <f>F55+F56+F57</f>
        <v>473</v>
      </c>
      <c r="G58" s="377">
        <f>G55+G56+G57</f>
        <v>490</v>
      </c>
      <c r="H58" s="377">
        <f>H55+H56+H57</f>
        <v>480</v>
      </c>
      <c r="I58" s="377"/>
      <c r="J58" s="379">
        <f>D58/L58-1</f>
        <v>-6.0800790904597113E-2</v>
      </c>
      <c r="K58" s="615"/>
      <c r="L58" s="554">
        <f>L55+L56+L57</f>
        <v>2023</v>
      </c>
      <c r="M58" s="181"/>
      <c r="N58" s="217"/>
    </row>
    <row r="59" spans="1:14">
      <c r="A59" s="205"/>
      <c r="B59" s="206"/>
      <c r="C59" s="220"/>
      <c r="D59" s="553"/>
      <c r="E59" s="384"/>
      <c r="F59" s="372"/>
      <c r="G59" s="372"/>
      <c r="H59" s="372"/>
      <c r="I59" s="372"/>
      <c r="J59" s="374"/>
      <c r="K59" s="616"/>
      <c r="L59" s="553"/>
      <c r="M59" s="181"/>
      <c r="N59" s="205"/>
    </row>
    <row r="60" spans="1:14">
      <c r="A60" s="205"/>
      <c r="B60" s="211"/>
      <c r="C60" s="212" t="s">
        <v>44</v>
      </c>
      <c r="D60" s="553">
        <f>H60+G60+F60+E60</f>
        <v>512</v>
      </c>
      <c r="E60" s="384">
        <v>120</v>
      </c>
      <c r="F60" s="396">
        <v>126</v>
      </c>
      <c r="G60" s="396">
        <v>129</v>
      </c>
      <c r="H60" s="396">
        <v>137</v>
      </c>
      <c r="I60" s="617"/>
      <c r="J60" s="457">
        <f>D60/L60-1</f>
        <v>-0.14237855946398659</v>
      </c>
      <c r="K60" s="397"/>
      <c r="L60" s="553">
        <v>597</v>
      </c>
      <c r="M60" s="221"/>
      <c r="N60" s="205"/>
    </row>
    <row r="61" spans="1:14">
      <c r="A61" s="205"/>
      <c r="B61" s="211"/>
      <c r="C61" s="212" t="s">
        <v>46</v>
      </c>
      <c r="D61" s="553">
        <f>H61+G61+F61+E61</f>
        <v>999</v>
      </c>
      <c r="E61" s="384">
        <v>247</v>
      </c>
      <c r="F61" s="372">
        <v>248</v>
      </c>
      <c r="G61" s="372">
        <v>252</v>
      </c>
      <c r="H61" s="372">
        <v>252</v>
      </c>
      <c r="I61" s="398"/>
      <c r="J61" s="374">
        <f>D61/L61-1</f>
        <v>-2.6315789473684181E-2</v>
      </c>
      <c r="K61" s="397"/>
      <c r="L61" s="553">
        <v>1026</v>
      </c>
      <c r="M61" s="221"/>
      <c r="N61" s="205"/>
    </row>
    <row r="62" spans="1:14">
      <c r="A62" s="205"/>
      <c r="B62" s="211"/>
      <c r="C62" s="212" t="s">
        <v>570</v>
      </c>
      <c r="D62" s="553">
        <f>H62+G62+F62+E62</f>
        <v>176</v>
      </c>
      <c r="E62" s="384">
        <v>47</v>
      </c>
      <c r="F62" s="372">
        <v>45</v>
      </c>
      <c r="G62" s="372">
        <v>46</v>
      </c>
      <c r="H62" s="372">
        <v>38</v>
      </c>
      <c r="I62" s="398"/>
      <c r="J62" s="457">
        <f>D62/L62-1</f>
        <v>0.38582677165354329</v>
      </c>
      <c r="K62" s="397"/>
      <c r="L62" s="553">
        <v>127</v>
      </c>
      <c r="M62" s="221"/>
      <c r="N62" s="205"/>
    </row>
    <row r="63" spans="1:14">
      <c r="A63" s="205"/>
      <c r="B63" s="211"/>
      <c r="C63" s="212" t="s">
        <v>43</v>
      </c>
      <c r="D63" s="553">
        <f>H63+G63+F63+E63</f>
        <v>216</v>
      </c>
      <c r="E63" s="384">
        <v>59</v>
      </c>
      <c r="F63" s="396">
        <v>53</v>
      </c>
      <c r="G63" s="396">
        <v>52</v>
      </c>
      <c r="H63" s="396">
        <v>52</v>
      </c>
      <c r="I63" s="372"/>
      <c r="J63" s="374">
        <f>D63/L63-1</f>
        <v>-9.1743119266054496E-3</v>
      </c>
      <c r="K63" s="397"/>
      <c r="L63" s="553">
        <v>218</v>
      </c>
      <c r="M63" s="221"/>
      <c r="N63" s="205"/>
    </row>
    <row r="64" spans="1:14" s="213" customFormat="1">
      <c r="A64" s="217"/>
      <c r="B64" s="185"/>
      <c r="C64" s="369" t="s">
        <v>564</v>
      </c>
      <c r="D64" s="554">
        <f>D60+D61+D62+D63</f>
        <v>1903</v>
      </c>
      <c r="E64" s="376">
        <f>E60+E61+E62+E63</f>
        <v>473</v>
      </c>
      <c r="F64" s="377">
        <f>F60+F61+F62+F63</f>
        <v>472</v>
      </c>
      <c r="G64" s="377">
        <f>G60+G61+G62+G63</f>
        <v>479</v>
      </c>
      <c r="H64" s="377">
        <f>H60+H61+H62+H63</f>
        <v>479</v>
      </c>
      <c r="I64" s="382"/>
      <c r="J64" s="379">
        <f>D64/L64-1</f>
        <v>-3.3028455284552893E-2</v>
      </c>
      <c r="K64" s="615"/>
      <c r="L64" s="554">
        <f>L60+L61+L62+L63</f>
        <v>1968</v>
      </c>
      <c r="M64" s="181"/>
      <c r="N64" s="217"/>
    </row>
    <row r="65" spans="1:14">
      <c r="A65" s="205"/>
      <c r="B65" s="211"/>
      <c r="C65" s="220"/>
      <c r="D65" s="618"/>
      <c r="E65" s="619"/>
      <c r="F65" s="614"/>
      <c r="G65" s="614"/>
      <c r="H65" s="614"/>
      <c r="I65" s="614"/>
      <c r="J65" s="620"/>
      <c r="K65" s="616"/>
      <c r="L65" s="618"/>
      <c r="M65" s="370"/>
      <c r="N65" s="205"/>
    </row>
    <row r="66" spans="1:14">
      <c r="A66" s="205"/>
      <c r="B66" s="211"/>
      <c r="C66" s="212" t="s">
        <v>48</v>
      </c>
      <c r="D66" s="553">
        <f>H66+G66+F66+E66</f>
        <v>892</v>
      </c>
      <c r="E66" s="384">
        <v>214</v>
      </c>
      <c r="F66" s="396">
        <v>217</v>
      </c>
      <c r="G66" s="396">
        <v>227</v>
      </c>
      <c r="H66" s="396">
        <v>234</v>
      </c>
      <c r="I66" s="398"/>
      <c r="J66" s="404">
        <f>D66/L66-1</f>
        <v>-8.0412371134020666E-2</v>
      </c>
      <c r="K66" s="397"/>
      <c r="L66" s="553">
        <v>970</v>
      </c>
      <c r="M66" s="221"/>
      <c r="N66" s="205"/>
    </row>
    <row r="67" spans="1:14">
      <c r="A67" s="205"/>
      <c r="B67" s="211"/>
      <c r="C67" s="212" t="s">
        <v>394</v>
      </c>
      <c r="D67" s="553">
        <f>H67+G67+F67+E67</f>
        <v>384</v>
      </c>
      <c r="E67" s="399">
        <v>92</v>
      </c>
      <c r="F67" s="372">
        <v>95</v>
      </c>
      <c r="G67" s="372">
        <v>97</v>
      </c>
      <c r="H67" s="372">
        <v>100</v>
      </c>
      <c r="I67" s="398"/>
      <c r="J67" s="374">
        <f>D67/L67-1</f>
        <v>-5.1851851851851816E-2</v>
      </c>
      <c r="K67" s="397"/>
      <c r="L67" s="553">
        <v>405</v>
      </c>
      <c r="M67" s="221"/>
      <c r="N67" s="205"/>
    </row>
    <row r="68" spans="1:14">
      <c r="A68" s="205"/>
      <c r="B68" s="211"/>
      <c r="C68" s="212" t="s">
        <v>45</v>
      </c>
      <c r="D68" s="553">
        <f>H68+G68+F68+E68</f>
        <v>929</v>
      </c>
      <c r="E68" s="384">
        <v>233</v>
      </c>
      <c r="F68" s="372">
        <v>233</v>
      </c>
      <c r="G68" s="372">
        <v>233</v>
      </c>
      <c r="H68" s="372">
        <v>230</v>
      </c>
      <c r="I68" s="372"/>
      <c r="J68" s="374">
        <f>D68/L68-1</f>
        <v>-3.8302277432712195E-2</v>
      </c>
      <c r="K68" s="397"/>
      <c r="L68" s="553">
        <v>966</v>
      </c>
      <c r="M68" s="221"/>
      <c r="N68" s="205"/>
    </row>
    <row r="69" spans="1:14">
      <c r="A69" s="205"/>
      <c r="B69" s="211"/>
      <c r="C69" s="212" t="s">
        <v>43</v>
      </c>
      <c r="D69" s="553">
        <f>H69+G69+F69+E69</f>
        <v>224</v>
      </c>
      <c r="E69" s="384">
        <v>61</v>
      </c>
      <c r="F69" s="372">
        <v>55</v>
      </c>
      <c r="G69" s="372">
        <v>58</v>
      </c>
      <c r="H69" s="372">
        <v>50</v>
      </c>
      <c r="I69" s="372"/>
      <c r="J69" s="457">
        <f>D69/L69-1</f>
        <v>0.39999999999999991</v>
      </c>
      <c r="K69" s="397"/>
      <c r="L69" s="553">
        <v>160</v>
      </c>
      <c r="M69" s="221"/>
      <c r="N69" s="205"/>
    </row>
    <row r="70" spans="1:14" s="213" customFormat="1">
      <c r="A70" s="217"/>
      <c r="B70" s="185"/>
      <c r="C70" s="220" t="s">
        <v>40</v>
      </c>
      <c r="D70" s="554">
        <f>D66+D67+D68+D69</f>
        <v>2429</v>
      </c>
      <c r="E70" s="386">
        <f>E66+E67+E68+E69</f>
        <v>600</v>
      </c>
      <c r="F70" s="382">
        <f>F66+F67+F68+F69</f>
        <v>600</v>
      </c>
      <c r="G70" s="382">
        <f>G66+G67+G68+G69</f>
        <v>615</v>
      </c>
      <c r="H70" s="382">
        <f>H66+H67+H68+H69</f>
        <v>614</v>
      </c>
      <c r="I70" s="382"/>
      <c r="J70" s="379">
        <f>D70/L70-1</f>
        <v>-2.8788484606157572E-2</v>
      </c>
      <c r="K70" s="615"/>
      <c r="L70" s="554">
        <f>L66+L67+L68+L69</f>
        <v>2501</v>
      </c>
      <c r="M70" s="181"/>
      <c r="N70" s="217"/>
    </row>
    <row r="71" spans="1:14">
      <c r="A71" s="217"/>
      <c r="B71" s="185"/>
      <c r="C71" s="369"/>
      <c r="D71" s="554"/>
      <c r="E71" s="386"/>
      <c r="F71" s="382"/>
      <c r="G71" s="382"/>
      <c r="H71" s="382"/>
      <c r="I71" s="377"/>
      <c r="J71" s="374"/>
      <c r="K71" s="616"/>
      <c r="L71" s="554"/>
      <c r="M71" s="370"/>
      <c r="N71" s="217"/>
    </row>
    <row r="72" spans="1:14">
      <c r="A72" s="205"/>
      <c r="B72" s="211"/>
      <c r="C72" s="858" t="s">
        <v>234</v>
      </c>
      <c r="D72" s="553">
        <f>H72+G72+F72+E72</f>
        <v>1472</v>
      </c>
      <c r="E72" s="399">
        <v>391</v>
      </c>
      <c r="F72" s="372">
        <v>352</v>
      </c>
      <c r="G72" s="372">
        <v>365</v>
      </c>
      <c r="H72" s="372">
        <v>364</v>
      </c>
      <c r="I72" s="372"/>
      <c r="J72" s="374">
        <f>D72/L72-1</f>
        <v>-2.1926910299003288E-2</v>
      </c>
      <c r="K72" s="397"/>
      <c r="L72" s="553">
        <v>1505</v>
      </c>
      <c r="M72" s="221"/>
      <c r="N72" s="205"/>
    </row>
    <row r="73" spans="1:14">
      <c r="A73" s="205"/>
      <c r="B73" s="211"/>
      <c r="C73" s="858" t="s">
        <v>49</v>
      </c>
      <c r="D73" s="553">
        <f>H73+G73+F73+E73</f>
        <v>489</v>
      </c>
      <c r="E73" s="384">
        <v>146</v>
      </c>
      <c r="F73" s="372">
        <v>112</v>
      </c>
      <c r="G73" s="372">
        <v>113</v>
      </c>
      <c r="H73" s="372">
        <v>118</v>
      </c>
      <c r="I73" s="372"/>
      <c r="J73" s="374">
        <f>D73/L73-1</f>
        <v>4.1067761806981018E-3</v>
      </c>
      <c r="K73" s="397"/>
      <c r="L73" s="553">
        <v>487</v>
      </c>
      <c r="M73" s="221"/>
      <c r="N73" s="205"/>
    </row>
    <row r="74" spans="1:14">
      <c r="A74" s="205"/>
      <c r="B74" s="211"/>
      <c r="C74" s="858" t="s">
        <v>99</v>
      </c>
      <c r="D74" s="553">
        <f>H74+G74+F74+E74</f>
        <v>-155</v>
      </c>
      <c r="E74" s="384">
        <v>-37</v>
      </c>
      <c r="F74" s="396">
        <v>-41</v>
      </c>
      <c r="G74" s="396">
        <v>-39</v>
      </c>
      <c r="H74" s="396">
        <v>-38</v>
      </c>
      <c r="I74" s="372"/>
      <c r="J74" s="457">
        <f>D74/L74-1</f>
        <v>0.13138686131386867</v>
      </c>
      <c r="K74" s="397"/>
      <c r="L74" s="553">
        <v>-137</v>
      </c>
      <c r="M74" s="221"/>
      <c r="N74" s="205"/>
    </row>
    <row r="75" spans="1:14" s="213" customFormat="1">
      <c r="A75" s="217"/>
      <c r="B75" s="185"/>
      <c r="C75" s="859" t="s">
        <v>491</v>
      </c>
      <c r="D75" s="554">
        <f>D72+D73+D74</f>
        <v>1806</v>
      </c>
      <c r="E75" s="386">
        <f>E72+E73+E74</f>
        <v>500</v>
      </c>
      <c r="F75" s="382">
        <f>F72+F73+F74</f>
        <v>423</v>
      </c>
      <c r="G75" s="382">
        <f>G72+G73+G74</f>
        <v>439</v>
      </c>
      <c r="H75" s="382">
        <f>H72+H73+H74</f>
        <v>444</v>
      </c>
      <c r="I75" s="377"/>
      <c r="J75" s="379">
        <f>D75/L75-1</f>
        <v>-2.6415094339622636E-2</v>
      </c>
      <c r="K75" s="615"/>
      <c r="L75" s="554">
        <f>L72+L73+L74</f>
        <v>1855</v>
      </c>
      <c r="M75" s="181"/>
      <c r="N75" s="217"/>
    </row>
    <row r="76" spans="1:14" s="213" customFormat="1">
      <c r="A76" s="217"/>
      <c r="B76" s="185"/>
      <c r="C76" s="220"/>
      <c r="D76" s="554"/>
      <c r="E76" s="376"/>
      <c r="F76" s="377"/>
      <c r="G76" s="377"/>
      <c r="H76" s="377"/>
      <c r="I76" s="377"/>
      <c r="J76" s="379"/>
      <c r="K76" s="616"/>
      <c r="L76" s="554"/>
      <c r="M76" s="351"/>
      <c r="N76" s="217"/>
    </row>
    <row r="77" spans="1:14" s="213" customFormat="1">
      <c r="A77" s="217"/>
      <c r="B77" s="185"/>
      <c r="C77" s="185" t="s">
        <v>41</v>
      </c>
      <c r="D77" s="554">
        <f>H77+G77+F77+E77</f>
        <v>64</v>
      </c>
      <c r="E77" s="386">
        <v>16</v>
      </c>
      <c r="F77" s="377">
        <v>14</v>
      </c>
      <c r="G77" s="377">
        <v>18</v>
      </c>
      <c r="H77" s="377">
        <v>16</v>
      </c>
      <c r="I77" s="377"/>
      <c r="J77" s="678">
        <f>D77/L77-1</f>
        <v>-0.20987654320987659</v>
      </c>
      <c r="K77" s="615"/>
      <c r="L77" s="554">
        <v>81</v>
      </c>
      <c r="M77" s="181"/>
      <c r="N77" s="217"/>
    </row>
    <row r="78" spans="1:14" s="213" customFormat="1">
      <c r="A78" s="217"/>
      <c r="B78" s="185"/>
      <c r="C78" s="185"/>
      <c r="D78" s="554"/>
      <c r="E78" s="386"/>
      <c r="F78" s="377"/>
      <c r="G78" s="377"/>
      <c r="H78" s="377"/>
      <c r="I78" s="378"/>
      <c r="J78" s="379"/>
      <c r="K78" s="616"/>
      <c r="L78" s="554"/>
      <c r="M78" s="351"/>
      <c r="N78" s="217"/>
    </row>
    <row r="79" spans="1:14" s="213" customFormat="1">
      <c r="A79" s="217"/>
      <c r="B79" s="185"/>
      <c r="C79" s="185" t="s">
        <v>42</v>
      </c>
      <c r="D79" s="554">
        <f>H79+G79+F79+E79</f>
        <v>-343</v>
      </c>
      <c r="E79" s="386">
        <v>-82</v>
      </c>
      <c r="F79" s="377">
        <v>-90</v>
      </c>
      <c r="G79" s="377">
        <v>-91</v>
      </c>
      <c r="H79" s="377">
        <v>-80</v>
      </c>
      <c r="I79" s="377"/>
      <c r="J79" s="379">
        <f>D79/L79-1</f>
        <v>-5.7971014492753659E-3</v>
      </c>
      <c r="K79" s="615"/>
      <c r="L79" s="554">
        <v>-345</v>
      </c>
      <c r="M79" s="181"/>
      <c r="N79" s="217"/>
    </row>
    <row r="80" spans="1:14" s="213" customFormat="1">
      <c r="A80" s="217"/>
      <c r="B80" s="185"/>
      <c r="C80" s="185"/>
      <c r="D80" s="554"/>
      <c r="E80" s="386"/>
      <c r="F80" s="382"/>
      <c r="G80" s="382"/>
      <c r="H80" s="382"/>
      <c r="I80" s="382"/>
      <c r="J80" s="560"/>
      <c r="K80" s="616"/>
      <c r="L80" s="554"/>
      <c r="M80" s="351"/>
      <c r="N80" s="217"/>
    </row>
    <row r="81" spans="1:15" s="213" customFormat="1">
      <c r="A81" s="217"/>
      <c r="B81" s="185"/>
      <c r="C81" s="185" t="s">
        <v>544</v>
      </c>
      <c r="D81" s="554">
        <f>D40+D53+D51+D77+D79</f>
        <v>13022</v>
      </c>
      <c r="E81" s="376">
        <f>E40+E53+E51+E77+E79</f>
        <v>3295</v>
      </c>
      <c r="F81" s="377">
        <f>F40+F53+F51+F77+F79</f>
        <v>3256</v>
      </c>
      <c r="G81" s="377">
        <f>G40+G53+G51+G77+G79</f>
        <v>3276</v>
      </c>
      <c r="H81" s="377">
        <f>H40+H53+H51+H77+H79</f>
        <v>3195</v>
      </c>
      <c r="I81" s="565"/>
      <c r="J81" s="379">
        <f>D81/L81-1</f>
        <v>-2.2665866106274413E-2</v>
      </c>
      <c r="K81" s="615"/>
      <c r="L81" s="554">
        <f>L40+L53+L51+L77+L79</f>
        <v>13324</v>
      </c>
      <c r="M81" s="181"/>
      <c r="N81" s="217"/>
    </row>
    <row r="82" spans="1:15">
      <c r="A82" s="205"/>
      <c r="B82" s="206"/>
      <c r="C82" s="185"/>
      <c r="D82" s="231"/>
      <c r="E82" s="232"/>
      <c r="F82" s="211"/>
      <c r="G82" s="211"/>
      <c r="H82" s="211"/>
      <c r="I82" s="211"/>
      <c r="J82" s="529"/>
      <c r="K82" s="211"/>
      <c r="L82" s="231"/>
      <c r="M82" s="179"/>
      <c r="N82" s="205"/>
    </row>
    <row r="83" spans="1:15" ht="9" customHeight="1">
      <c r="A83" s="205"/>
      <c r="B83" s="205"/>
      <c r="C83" s="205"/>
      <c r="D83" s="625"/>
      <c r="E83" s="205"/>
      <c r="F83" s="625"/>
      <c r="G83" s="625"/>
      <c r="H83" s="625"/>
      <c r="I83" s="205"/>
      <c r="J83" s="250"/>
      <c r="K83" s="205"/>
      <c r="L83" s="625"/>
      <c r="M83" s="205"/>
      <c r="N83" s="205"/>
    </row>
    <row r="84" spans="1:15" s="364" customFormat="1" ht="13.5" customHeight="1">
      <c r="A84" s="209"/>
      <c r="B84" s="225"/>
      <c r="C84" s="209"/>
      <c r="D84" s="224"/>
      <c r="E84" s="229"/>
      <c r="F84" s="224"/>
      <c r="G84" s="224"/>
      <c r="H84" s="224"/>
      <c r="I84" s="209"/>
      <c r="J84" s="210"/>
      <c r="K84" s="209"/>
      <c r="L84" s="224"/>
      <c r="M84" s="259"/>
      <c r="N84" s="259"/>
      <c r="O84" s="229"/>
    </row>
    <row r="85" spans="1:15" ht="9" customHeight="1">
      <c r="A85" s="205"/>
      <c r="B85" s="205"/>
      <c r="C85" s="205"/>
      <c r="D85" s="625"/>
      <c r="E85" s="205"/>
      <c r="F85" s="625"/>
      <c r="G85" s="625"/>
      <c r="H85" s="625"/>
      <c r="I85" s="205"/>
      <c r="J85" s="250"/>
      <c r="K85" s="205"/>
      <c r="L85" s="625"/>
      <c r="M85" s="205"/>
      <c r="N85" s="205"/>
    </row>
    <row r="86" spans="1:15">
      <c r="A86" s="217"/>
      <c r="B86" s="201"/>
      <c r="C86" s="1007" t="s">
        <v>0</v>
      </c>
      <c r="D86" s="274">
        <v>2011</v>
      </c>
      <c r="E86" s="200" t="s">
        <v>496</v>
      </c>
      <c r="F86" s="201" t="s">
        <v>442</v>
      </c>
      <c r="G86" s="201" t="s">
        <v>378</v>
      </c>
      <c r="H86" s="201" t="s">
        <v>365</v>
      </c>
      <c r="I86" s="201"/>
      <c r="J86" s="529" t="s">
        <v>322</v>
      </c>
      <c r="K86" s="201"/>
      <c r="L86" s="274">
        <v>2010</v>
      </c>
      <c r="M86" s="350"/>
      <c r="N86" s="217"/>
    </row>
    <row r="87" spans="1:15">
      <c r="A87" s="205"/>
      <c r="B87" s="206"/>
      <c r="C87" s="228" t="s">
        <v>421</v>
      </c>
      <c r="D87" s="199"/>
      <c r="E87" s="200"/>
      <c r="F87" s="204"/>
      <c r="G87" s="204"/>
      <c r="H87" s="204"/>
      <c r="I87" s="204"/>
      <c r="J87" s="530" t="s">
        <v>497</v>
      </c>
      <c r="K87" s="204"/>
      <c r="L87" s="199"/>
      <c r="M87" s="204"/>
      <c r="N87" s="205"/>
    </row>
    <row r="88" spans="1:15">
      <c r="A88" s="205"/>
      <c r="B88" s="206"/>
      <c r="C88" s="206"/>
      <c r="D88" s="208"/>
      <c r="E88" s="209"/>
      <c r="F88" s="204"/>
      <c r="G88" s="204"/>
      <c r="H88" s="204"/>
      <c r="I88" s="357"/>
      <c r="J88" s="563"/>
      <c r="K88" s="357"/>
      <c r="L88" s="208"/>
      <c r="M88" s="354"/>
      <c r="N88" s="205"/>
    </row>
    <row r="89" spans="1:15">
      <c r="A89" s="205"/>
      <c r="B89" s="211"/>
      <c r="C89" s="212" t="s">
        <v>37</v>
      </c>
      <c r="D89" s="553">
        <f>H89+G89+F89+E89</f>
        <v>3147</v>
      </c>
      <c r="E89" s="371">
        <v>803</v>
      </c>
      <c r="F89" s="372">
        <v>815</v>
      </c>
      <c r="G89" s="372">
        <v>778</v>
      </c>
      <c r="H89" s="372">
        <v>751</v>
      </c>
      <c r="I89" s="397"/>
      <c r="J89" s="374">
        <f>D89/L89-1</f>
        <v>-1.2694382735639609E-3</v>
      </c>
      <c r="K89" s="397"/>
      <c r="L89" s="553">
        <v>3151</v>
      </c>
      <c r="M89" s="221"/>
      <c r="N89" s="205"/>
    </row>
    <row r="90" spans="1:15">
      <c r="A90" s="205"/>
      <c r="B90" s="211"/>
      <c r="C90" s="212" t="s">
        <v>38</v>
      </c>
      <c r="D90" s="553">
        <f>H90+G90+F90+E90</f>
        <v>722</v>
      </c>
      <c r="E90" s="371">
        <v>189</v>
      </c>
      <c r="F90" s="372">
        <v>182</v>
      </c>
      <c r="G90" s="372">
        <v>180</v>
      </c>
      <c r="H90" s="372">
        <v>171</v>
      </c>
      <c r="I90" s="397"/>
      <c r="J90" s="374">
        <f>D90/L90-1</f>
        <v>-4.1379310344827891E-3</v>
      </c>
      <c r="K90" s="397"/>
      <c r="L90" s="553">
        <v>725</v>
      </c>
      <c r="M90" s="221"/>
      <c r="N90" s="205"/>
    </row>
    <row r="91" spans="1:15">
      <c r="A91" s="205"/>
      <c r="B91" s="211"/>
      <c r="C91" s="212" t="s">
        <v>50</v>
      </c>
      <c r="D91" s="553">
        <f>H91+G91+F91+E91</f>
        <v>292</v>
      </c>
      <c r="E91" s="399">
        <v>66</v>
      </c>
      <c r="F91" s="396">
        <v>80</v>
      </c>
      <c r="G91" s="396">
        <v>78</v>
      </c>
      <c r="H91" s="396">
        <v>68</v>
      </c>
      <c r="I91" s="397"/>
      <c r="J91" s="457">
        <f>D91/L91-1</f>
        <v>0.24255319148936172</v>
      </c>
      <c r="K91" s="397"/>
      <c r="L91" s="553">
        <v>235</v>
      </c>
      <c r="M91" s="221"/>
      <c r="N91" s="205"/>
    </row>
    <row r="92" spans="1:15">
      <c r="A92" s="205"/>
      <c r="B92" s="211"/>
      <c r="C92" s="212" t="s">
        <v>305</v>
      </c>
      <c r="D92" s="553">
        <f>H92+G92+F92+E92</f>
        <v>0</v>
      </c>
      <c r="E92" s="399">
        <v>0</v>
      </c>
      <c r="F92" s="396">
        <v>1</v>
      </c>
      <c r="G92" s="396">
        <v>-2</v>
      </c>
      <c r="H92" s="396">
        <v>1</v>
      </c>
      <c r="I92" s="397"/>
      <c r="J92" s="457" t="s">
        <v>375</v>
      </c>
      <c r="K92" s="397"/>
      <c r="L92" s="553">
        <v>0</v>
      </c>
      <c r="M92" s="221"/>
      <c r="N92" s="205"/>
    </row>
    <row r="93" spans="1:15" s="213" customFormat="1">
      <c r="A93" s="217"/>
      <c r="B93" s="185"/>
      <c r="C93" s="185" t="s">
        <v>39</v>
      </c>
      <c r="D93" s="554">
        <f>D89+D90+D91+D92</f>
        <v>4161</v>
      </c>
      <c r="E93" s="533">
        <f>E89+E90+E91+E92</f>
        <v>1058</v>
      </c>
      <c r="F93" s="377">
        <f>F89+F90+F91+F92</f>
        <v>1078</v>
      </c>
      <c r="G93" s="377">
        <f>G89+G90+G91+G92</f>
        <v>1034</v>
      </c>
      <c r="H93" s="377">
        <f>H89+H90+H91+H92</f>
        <v>991</v>
      </c>
      <c r="I93" s="615"/>
      <c r="J93" s="379">
        <f>D93/L93-1</f>
        <v>1.2162490878131926E-2</v>
      </c>
      <c r="K93" s="615"/>
      <c r="L93" s="554">
        <f>L89+L90+L91+L92</f>
        <v>4111</v>
      </c>
      <c r="M93" s="181"/>
      <c r="N93" s="217"/>
    </row>
    <row r="94" spans="1:15">
      <c r="A94" s="205"/>
      <c r="B94" s="206"/>
      <c r="C94" s="220"/>
      <c r="D94" s="553"/>
      <c r="E94" s="384"/>
      <c r="F94" s="372"/>
      <c r="G94" s="372"/>
      <c r="H94" s="372"/>
      <c r="I94" s="840"/>
      <c r="J94" s="374"/>
      <c r="K94" s="840"/>
      <c r="L94" s="553"/>
      <c r="M94" s="358"/>
      <c r="N94" s="205"/>
    </row>
    <row r="95" spans="1:15">
      <c r="A95" s="205"/>
      <c r="B95" s="206"/>
      <c r="C95" s="212" t="s">
        <v>563</v>
      </c>
      <c r="D95" s="553">
        <f>H95+G95+F95+E95</f>
        <v>1770</v>
      </c>
      <c r="E95" s="384">
        <v>427</v>
      </c>
      <c r="F95" s="372">
        <v>438</v>
      </c>
      <c r="G95" s="372">
        <v>457</v>
      </c>
      <c r="H95" s="372">
        <v>448</v>
      </c>
      <c r="I95" s="854"/>
      <c r="J95" s="374">
        <f t="shared" ref="J95:J100" si="2">D95/L95-1</f>
        <v>-6.6455696202531667E-2</v>
      </c>
      <c r="K95" s="854"/>
      <c r="L95" s="553">
        <v>1896</v>
      </c>
      <c r="M95" s="358"/>
      <c r="N95" s="205"/>
    </row>
    <row r="96" spans="1:15">
      <c r="A96" s="205"/>
      <c r="B96" s="206"/>
      <c r="C96" s="858" t="s">
        <v>564</v>
      </c>
      <c r="D96" s="553">
        <f>H96+G96+F96+E96</f>
        <v>1774</v>
      </c>
      <c r="E96" s="384">
        <v>441</v>
      </c>
      <c r="F96" s="372">
        <v>440</v>
      </c>
      <c r="G96" s="372">
        <v>447</v>
      </c>
      <c r="H96" s="372">
        <v>446</v>
      </c>
      <c r="I96" s="397"/>
      <c r="J96" s="374">
        <f t="shared" si="2"/>
        <v>-2.2050716648291058E-2</v>
      </c>
      <c r="K96" s="397"/>
      <c r="L96" s="553">
        <v>1814</v>
      </c>
      <c r="M96" s="221"/>
      <c r="N96" s="205"/>
    </row>
    <row r="97" spans="1:18">
      <c r="A97" s="205"/>
      <c r="B97" s="206"/>
      <c r="C97" s="858" t="s">
        <v>40</v>
      </c>
      <c r="D97" s="553">
        <f>H97+G97+F97+E97</f>
        <v>2321</v>
      </c>
      <c r="E97" s="384">
        <v>572</v>
      </c>
      <c r="F97" s="372">
        <v>573</v>
      </c>
      <c r="G97" s="372">
        <v>588</v>
      </c>
      <c r="H97" s="372">
        <v>588</v>
      </c>
      <c r="I97" s="397"/>
      <c r="J97" s="374">
        <f t="shared" si="2"/>
        <v>-2.7242246437552353E-2</v>
      </c>
      <c r="K97" s="397"/>
      <c r="L97" s="553">
        <v>2386</v>
      </c>
      <c r="M97" s="221"/>
      <c r="N97" s="205"/>
    </row>
    <row r="98" spans="1:18">
      <c r="A98" s="205"/>
      <c r="B98" s="206"/>
      <c r="C98" s="212" t="s">
        <v>575</v>
      </c>
      <c r="D98" s="553">
        <f>H98+G98+F98+E98</f>
        <v>577</v>
      </c>
      <c r="E98" s="384">
        <v>144</v>
      </c>
      <c r="F98" s="372">
        <v>144</v>
      </c>
      <c r="G98" s="372">
        <v>150</v>
      </c>
      <c r="H98" s="372">
        <v>139</v>
      </c>
      <c r="I98" s="397"/>
      <c r="J98" s="374">
        <f t="shared" si="2"/>
        <v>-7.8274760383386544E-2</v>
      </c>
      <c r="K98" s="397"/>
      <c r="L98" s="553">
        <v>626</v>
      </c>
      <c r="M98" s="221"/>
      <c r="N98" s="205"/>
    </row>
    <row r="99" spans="1:18">
      <c r="A99" s="205"/>
      <c r="B99" s="206"/>
      <c r="C99" s="212" t="s">
        <v>305</v>
      </c>
      <c r="D99" s="553">
        <f>H99+G99+F99+E99</f>
        <v>-1</v>
      </c>
      <c r="E99" s="384">
        <v>-1</v>
      </c>
      <c r="F99" s="372">
        <v>0</v>
      </c>
      <c r="G99" s="372">
        <v>0</v>
      </c>
      <c r="H99" s="372">
        <v>0</v>
      </c>
      <c r="I99" s="397"/>
      <c r="J99" s="374" t="s">
        <v>375</v>
      </c>
      <c r="K99" s="397"/>
      <c r="L99" s="553">
        <v>0</v>
      </c>
      <c r="M99" s="221"/>
      <c r="N99" s="205"/>
      <c r="Q99" s="234"/>
    </row>
    <row r="100" spans="1:18" s="213" customFormat="1">
      <c r="A100" s="217"/>
      <c r="B100" s="185"/>
      <c r="C100" s="185" t="s">
        <v>307</v>
      </c>
      <c r="D100" s="554">
        <f>D95+D96+D97+D98+D99</f>
        <v>6441</v>
      </c>
      <c r="E100" s="386">
        <f>E95+E96+E97+E98+E99</f>
        <v>1583</v>
      </c>
      <c r="F100" s="377">
        <f>F95+F96+F97+F98+F99</f>
        <v>1595</v>
      </c>
      <c r="G100" s="377">
        <f>G95+G96+G97+G98+G99</f>
        <v>1642</v>
      </c>
      <c r="H100" s="377">
        <f>H95+H96+H97+H98+H99</f>
        <v>1621</v>
      </c>
      <c r="I100" s="615"/>
      <c r="J100" s="379">
        <f t="shared" si="2"/>
        <v>-4.1803034811068174E-2</v>
      </c>
      <c r="K100" s="615"/>
      <c r="L100" s="554">
        <f>L95+L96+L97+L98+L99</f>
        <v>6722</v>
      </c>
      <c r="M100" s="181"/>
      <c r="N100" s="217"/>
    </row>
    <row r="101" spans="1:18">
      <c r="A101" s="205"/>
      <c r="B101" s="206"/>
      <c r="C101" s="212"/>
      <c r="D101" s="553"/>
      <c r="E101" s="384"/>
      <c r="F101" s="372"/>
      <c r="G101" s="372"/>
      <c r="H101" s="372"/>
      <c r="I101" s="397"/>
      <c r="J101" s="374"/>
      <c r="K101" s="397"/>
      <c r="L101" s="553"/>
      <c r="M101" s="221"/>
      <c r="N101" s="205"/>
    </row>
    <row r="102" spans="1:18">
      <c r="A102" s="366"/>
      <c r="B102" s="367"/>
      <c r="C102" s="212" t="s">
        <v>450</v>
      </c>
      <c r="D102" s="553">
        <f>H102+G102+F102+E102</f>
        <v>1606</v>
      </c>
      <c r="E102" s="385">
        <v>446</v>
      </c>
      <c r="F102" s="372">
        <v>373</v>
      </c>
      <c r="G102" s="372">
        <v>395</v>
      </c>
      <c r="H102" s="372">
        <v>392</v>
      </c>
      <c r="I102" s="397"/>
      <c r="J102" s="374">
        <f>D102/L102-1</f>
        <v>-4.9704142011834374E-2</v>
      </c>
      <c r="K102" s="397"/>
      <c r="L102" s="553">
        <v>1690</v>
      </c>
      <c r="M102" s="356"/>
      <c r="N102" s="366"/>
    </row>
    <row r="103" spans="1:18">
      <c r="A103" s="366"/>
      <c r="B103" s="367"/>
      <c r="C103" s="212" t="s">
        <v>92</v>
      </c>
      <c r="D103" s="553">
        <f>H103+G103+F103+E103</f>
        <v>0</v>
      </c>
      <c r="E103" s="384">
        <v>0</v>
      </c>
      <c r="F103" s="396">
        <v>-1</v>
      </c>
      <c r="G103" s="396">
        <v>0</v>
      </c>
      <c r="H103" s="396">
        <v>1</v>
      </c>
      <c r="I103" s="397"/>
      <c r="J103" s="457">
        <f>D103/L103-1</f>
        <v>-1</v>
      </c>
      <c r="K103" s="397"/>
      <c r="L103" s="553">
        <v>1</v>
      </c>
      <c r="M103" s="356"/>
      <c r="N103" s="366"/>
    </row>
    <row r="104" spans="1:18" s="213" customFormat="1">
      <c r="A104" s="217"/>
      <c r="B104" s="185"/>
      <c r="C104" s="185" t="s">
        <v>234</v>
      </c>
      <c r="D104" s="554">
        <f>D95+D96+D97+D98+D99+D102+D103</f>
        <v>8047</v>
      </c>
      <c r="E104" s="386">
        <f>E95+E96+E97+E98+E99+E102+E103</f>
        <v>2029</v>
      </c>
      <c r="F104" s="377">
        <f>F95+F96+F97+F98+F99+F102+F103</f>
        <v>1967</v>
      </c>
      <c r="G104" s="377">
        <f>G95+G96+G97+G98+G99+G102+G103</f>
        <v>2037</v>
      </c>
      <c r="H104" s="377">
        <f>H95+H96+H97+H98+H99+H102+H103</f>
        <v>2014</v>
      </c>
      <c r="I104" s="615"/>
      <c r="J104" s="379">
        <f>D104/L104-1</f>
        <v>-4.3504100796386558E-2</v>
      </c>
      <c r="K104" s="615"/>
      <c r="L104" s="554">
        <f>L95+L96+L97+L98+L99+L102+L103</f>
        <v>8413</v>
      </c>
      <c r="M104" s="181"/>
      <c r="N104" s="217"/>
    </row>
    <row r="105" spans="1:18" s="213" customFormat="1">
      <c r="A105" s="217"/>
      <c r="B105" s="185"/>
      <c r="C105" s="185"/>
      <c r="D105" s="554"/>
      <c r="E105" s="386"/>
      <c r="F105" s="377"/>
      <c r="G105" s="377"/>
      <c r="H105" s="377"/>
      <c r="I105" s="615"/>
      <c r="J105" s="379"/>
      <c r="K105" s="615"/>
      <c r="L105" s="554"/>
      <c r="M105" s="181"/>
      <c r="N105" s="217"/>
    </row>
    <row r="106" spans="1:18" s="213" customFormat="1">
      <c r="A106" s="875"/>
      <c r="B106" s="876"/>
      <c r="C106" s="220" t="s">
        <v>257</v>
      </c>
      <c r="D106" s="554">
        <f>H106+G106+F106+E106</f>
        <v>750</v>
      </c>
      <c r="E106" s="376">
        <v>192</v>
      </c>
      <c r="F106" s="378">
        <v>197</v>
      </c>
      <c r="G106" s="378">
        <v>186</v>
      </c>
      <c r="H106" s="378">
        <v>175</v>
      </c>
      <c r="I106" s="615"/>
      <c r="J106" s="379">
        <f>D106/L106-1</f>
        <v>4.311543810848395E-2</v>
      </c>
      <c r="K106" s="615"/>
      <c r="L106" s="554">
        <v>719</v>
      </c>
      <c r="M106" s="360"/>
      <c r="N106" s="217"/>
    </row>
    <row r="107" spans="1:18" s="213" customFormat="1">
      <c r="A107" s="217"/>
      <c r="B107" s="185"/>
      <c r="C107" s="220"/>
      <c r="D107" s="554"/>
      <c r="E107" s="386"/>
      <c r="F107" s="377"/>
      <c r="G107" s="377"/>
      <c r="H107" s="377"/>
      <c r="I107" s="841"/>
      <c r="J107" s="379"/>
      <c r="K107" s="841"/>
      <c r="L107" s="554"/>
      <c r="M107" s="181"/>
      <c r="N107" s="217"/>
    </row>
    <row r="108" spans="1:18" s="213" customFormat="1">
      <c r="A108" s="217"/>
      <c r="B108" s="185"/>
      <c r="C108" s="860" t="s">
        <v>41</v>
      </c>
      <c r="D108" s="554">
        <f>H108+G108+F108+E108</f>
        <v>64</v>
      </c>
      <c r="E108" s="386">
        <v>16</v>
      </c>
      <c r="F108" s="382">
        <v>14</v>
      </c>
      <c r="G108" s="382">
        <v>19</v>
      </c>
      <c r="H108" s="382">
        <v>15</v>
      </c>
      <c r="I108" s="615"/>
      <c r="J108" s="678">
        <f>D108/L108-1</f>
        <v>-0.20987654320987659</v>
      </c>
      <c r="K108" s="615"/>
      <c r="L108" s="554">
        <v>81</v>
      </c>
      <c r="M108" s="181"/>
      <c r="N108" s="217"/>
    </row>
    <row r="109" spans="1:18" s="213" customFormat="1">
      <c r="A109" s="217"/>
      <c r="B109" s="185"/>
      <c r="C109" s="220"/>
      <c r="D109" s="554"/>
      <c r="E109" s="376"/>
      <c r="F109" s="377"/>
      <c r="G109" s="377"/>
      <c r="H109" s="377"/>
      <c r="I109" s="840"/>
      <c r="J109" s="379"/>
      <c r="K109" s="840"/>
      <c r="L109" s="554"/>
      <c r="M109" s="358"/>
      <c r="N109" s="217"/>
      <c r="R109" s="223"/>
    </row>
    <row r="110" spans="1:18" s="213" customFormat="1">
      <c r="A110" s="217"/>
      <c r="B110" s="185"/>
      <c r="C110" s="185" t="s">
        <v>422</v>
      </c>
      <c r="D110" s="554">
        <f>D93+D106+D104+D108</f>
        <v>13022</v>
      </c>
      <c r="E110" s="386">
        <f>E93+E106+E104+E108</f>
        <v>3295</v>
      </c>
      <c r="F110" s="382">
        <f>F93+F106+F104+F108</f>
        <v>3256</v>
      </c>
      <c r="G110" s="382">
        <f>G93+G106+G104+G108</f>
        <v>3276</v>
      </c>
      <c r="H110" s="382">
        <f>H93+H106+H104+H108</f>
        <v>3195</v>
      </c>
      <c r="I110" s="615"/>
      <c r="J110" s="379">
        <f>D110/L110-1</f>
        <v>-2.2665866106274413E-2</v>
      </c>
      <c r="K110" s="615"/>
      <c r="L110" s="554">
        <f>L93+L106+L104+L108</f>
        <v>13324</v>
      </c>
      <c r="M110" s="181"/>
      <c r="N110" s="217"/>
    </row>
    <row r="111" spans="1:18">
      <c r="A111" s="205"/>
      <c r="B111" s="206"/>
      <c r="C111" s="185"/>
      <c r="D111" s="231"/>
      <c r="E111" s="232"/>
      <c r="F111" s="211"/>
      <c r="G111" s="211"/>
      <c r="H111" s="211"/>
      <c r="I111" s="211"/>
      <c r="J111" s="529"/>
      <c r="K111" s="211"/>
      <c r="L111" s="231"/>
      <c r="M111" s="179"/>
      <c r="N111" s="205"/>
    </row>
    <row r="112" spans="1:18" ht="9" customHeight="1">
      <c r="A112" s="205"/>
      <c r="B112" s="205"/>
      <c r="C112" s="205"/>
      <c r="D112" s="625"/>
      <c r="E112" s="205"/>
      <c r="F112" s="625"/>
      <c r="G112" s="625"/>
      <c r="H112" s="625"/>
      <c r="I112" s="205"/>
      <c r="J112" s="250"/>
      <c r="K112" s="205"/>
      <c r="L112" s="625"/>
      <c r="M112" s="205"/>
      <c r="N112" s="205"/>
    </row>
    <row r="113" spans="1:15" s="364" customFormat="1" ht="13.5" customHeight="1">
      <c r="A113" s="209"/>
      <c r="B113" s="225"/>
      <c r="C113" s="209"/>
      <c r="D113" s="224"/>
      <c r="E113" s="229"/>
      <c r="F113" s="224"/>
      <c r="G113" s="224"/>
      <c r="H113" s="224"/>
      <c r="I113" s="209"/>
      <c r="J113" s="210"/>
      <c r="K113" s="209"/>
      <c r="L113" s="224"/>
      <c r="M113" s="225"/>
      <c r="N113" s="225"/>
      <c r="O113" s="229"/>
    </row>
  </sheetData>
  <phoneticPr fontId="13" type="noConversion"/>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rowBreaks count="1" manualBreakCount="1">
    <brk id="84"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view="pageBreakPreview" zoomScale="85" zoomScaleNormal="100" zoomScaleSheetLayoutView="85" workbookViewId="0"/>
  </sheetViews>
  <sheetFormatPr defaultRowHeight="12"/>
  <cols>
    <col min="1" max="1" width="1.28515625" style="196" customWidth="1"/>
    <col min="2" max="2" width="1.85546875" style="196" customWidth="1"/>
    <col min="3" max="3" width="44.7109375" style="196" bestFit="1" customWidth="1"/>
    <col min="4" max="8" width="8.7109375" style="196" customWidth="1"/>
    <col min="9" max="9" width="1.7109375" style="196" customWidth="1"/>
    <col min="10" max="10" width="8.7109375" style="249" customWidth="1"/>
    <col min="11" max="11" width="1.7109375" style="196" customWidth="1"/>
    <col min="12" max="12" width="8.7109375" style="196" customWidth="1"/>
    <col min="13" max="13" width="1.7109375" style="196" customWidth="1"/>
    <col min="14" max="14" width="1.28515625" style="196" customWidth="1"/>
    <col min="15" max="16384" width="9.140625" style="196"/>
  </cols>
  <sheetData>
    <row r="1" spans="1:17" ht="9" customHeight="1">
      <c r="A1" s="194"/>
      <c r="B1" s="194"/>
      <c r="C1" s="194"/>
      <c r="D1" s="194"/>
      <c r="E1" s="194"/>
      <c r="F1" s="194"/>
      <c r="G1" s="194"/>
      <c r="H1" s="194"/>
      <c r="I1" s="194"/>
      <c r="J1" s="195"/>
      <c r="K1" s="194"/>
      <c r="L1" s="194"/>
      <c r="M1" s="194"/>
      <c r="N1" s="194"/>
    </row>
    <row r="2" spans="1:17">
      <c r="A2" s="197"/>
      <c r="B2" s="201"/>
      <c r="C2" s="1007" t="s">
        <v>51</v>
      </c>
      <c r="D2" s="274">
        <v>2011</v>
      </c>
      <c r="E2" s="200" t="s">
        <v>496</v>
      </c>
      <c r="F2" s="201" t="s">
        <v>442</v>
      </c>
      <c r="G2" s="201" t="s">
        <v>378</v>
      </c>
      <c r="H2" s="201" t="s">
        <v>365</v>
      </c>
      <c r="I2" s="201"/>
      <c r="J2" s="529" t="s">
        <v>322</v>
      </c>
      <c r="K2" s="201"/>
      <c r="L2" s="274">
        <v>2010</v>
      </c>
      <c r="M2" s="350"/>
      <c r="N2" s="197"/>
    </row>
    <row r="3" spans="1:17" ht="14.25">
      <c r="A3" s="194"/>
      <c r="B3" s="204"/>
      <c r="C3" s="228" t="s">
        <v>545</v>
      </c>
      <c r="D3" s="199"/>
      <c r="E3" s="200"/>
      <c r="F3" s="184"/>
      <c r="G3" s="184"/>
      <c r="H3" s="184"/>
      <c r="I3" s="184"/>
      <c r="J3" s="530" t="s">
        <v>497</v>
      </c>
      <c r="K3" s="184"/>
      <c r="L3" s="199"/>
      <c r="M3" s="204"/>
      <c r="N3" s="194"/>
    </row>
    <row r="4" spans="1:17" ht="15.75">
      <c r="A4" s="194"/>
      <c r="B4" s="204"/>
      <c r="C4" s="204"/>
      <c r="D4" s="776"/>
      <c r="E4" s="777"/>
      <c r="F4" s="778"/>
      <c r="G4" s="778"/>
      <c r="H4" s="778"/>
      <c r="I4" s="778"/>
      <c r="J4" s="785"/>
      <c r="K4" s="775"/>
      <c r="L4" s="781"/>
      <c r="M4" s="357"/>
      <c r="N4" s="194"/>
    </row>
    <row r="5" spans="1:17">
      <c r="A5" s="194"/>
      <c r="B5" s="211"/>
      <c r="C5" s="212" t="s">
        <v>37</v>
      </c>
      <c r="D5" s="553">
        <f>H5+G5+F5+E5</f>
        <v>2545</v>
      </c>
      <c r="E5" s="371">
        <v>632</v>
      </c>
      <c r="F5" s="372">
        <v>648</v>
      </c>
      <c r="G5" s="372">
        <v>631</v>
      </c>
      <c r="H5" s="372">
        <v>634</v>
      </c>
      <c r="I5" s="372"/>
      <c r="J5" s="374">
        <f>D5/L5-1</f>
        <v>6.7246835443037778E-3</v>
      </c>
      <c r="K5" s="372"/>
      <c r="L5" s="553">
        <v>2528</v>
      </c>
      <c r="M5" s="221"/>
      <c r="N5" s="194"/>
    </row>
    <row r="6" spans="1:17">
      <c r="A6" s="194"/>
      <c r="B6" s="211"/>
      <c r="C6" s="212" t="s">
        <v>38</v>
      </c>
      <c r="D6" s="553">
        <f>H6+G6+F6+E6</f>
        <v>648</v>
      </c>
      <c r="E6" s="371">
        <v>160</v>
      </c>
      <c r="F6" s="372">
        <v>165</v>
      </c>
      <c r="G6" s="372">
        <v>162</v>
      </c>
      <c r="H6" s="372">
        <v>161</v>
      </c>
      <c r="I6" s="372"/>
      <c r="J6" s="374">
        <f>D6/L6-1</f>
        <v>1.8867924528301883E-2</v>
      </c>
      <c r="K6" s="372"/>
      <c r="L6" s="553">
        <v>636</v>
      </c>
      <c r="M6" s="221"/>
      <c r="N6" s="194"/>
    </row>
    <row r="7" spans="1:17">
      <c r="A7" s="194"/>
      <c r="B7" s="211"/>
      <c r="C7" s="212" t="s">
        <v>50</v>
      </c>
      <c r="D7" s="553">
        <f>H7+G7+F7+E7</f>
        <v>308</v>
      </c>
      <c r="E7" s="399">
        <v>63</v>
      </c>
      <c r="F7" s="396">
        <v>84</v>
      </c>
      <c r="G7" s="396">
        <v>85</v>
      </c>
      <c r="H7" s="396">
        <v>76</v>
      </c>
      <c r="I7" s="396"/>
      <c r="J7" s="457">
        <f>D7/L7-1</f>
        <v>0.13653136531365306</v>
      </c>
      <c r="K7" s="396"/>
      <c r="L7" s="553">
        <v>271</v>
      </c>
      <c r="M7" s="221"/>
      <c r="N7" s="194"/>
    </row>
    <row r="8" spans="1:17">
      <c r="A8" s="194"/>
      <c r="B8" s="211"/>
      <c r="C8" s="212" t="s">
        <v>43</v>
      </c>
      <c r="D8" s="553">
        <f>H8+G8+F8+E8</f>
        <v>-119</v>
      </c>
      <c r="E8" s="399">
        <v>-31</v>
      </c>
      <c r="F8" s="396">
        <v>-29</v>
      </c>
      <c r="G8" s="396">
        <v>-31</v>
      </c>
      <c r="H8" s="396">
        <v>-28</v>
      </c>
      <c r="I8" s="396"/>
      <c r="J8" s="457">
        <f>D8/L8-1</f>
        <v>0.11214953271028039</v>
      </c>
      <c r="K8" s="396"/>
      <c r="L8" s="553">
        <v>-107</v>
      </c>
      <c r="M8" s="221"/>
      <c r="N8" s="194"/>
    </row>
    <row r="9" spans="1:17" s="213" customFormat="1">
      <c r="A9" s="197"/>
      <c r="B9" s="184"/>
      <c r="C9" s="184" t="s">
        <v>39</v>
      </c>
      <c r="D9" s="554">
        <f>D5+D6+D7+D8</f>
        <v>3382</v>
      </c>
      <c r="E9" s="533">
        <f>E5+E6+E7+E8</f>
        <v>824</v>
      </c>
      <c r="F9" s="377">
        <f>F5+F6+F7+F8</f>
        <v>868</v>
      </c>
      <c r="G9" s="377">
        <f>G5+G6+G7+G8</f>
        <v>847</v>
      </c>
      <c r="H9" s="377">
        <f>H5+H6+H7+H8</f>
        <v>843</v>
      </c>
      <c r="I9" s="377"/>
      <c r="J9" s="379">
        <f>D9/L9-1</f>
        <v>1.6225961538461453E-2</v>
      </c>
      <c r="K9" s="377"/>
      <c r="L9" s="554">
        <f>L5+L6+L7+L8</f>
        <v>3328</v>
      </c>
      <c r="M9" s="181"/>
      <c r="N9" s="197"/>
    </row>
    <row r="10" spans="1:17" s="213" customFormat="1">
      <c r="A10" s="197"/>
      <c r="B10" s="184"/>
      <c r="C10" s="184"/>
      <c r="D10" s="554"/>
      <c r="E10" s="533"/>
      <c r="F10" s="377"/>
      <c r="G10" s="377"/>
      <c r="H10" s="377"/>
      <c r="I10" s="377"/>
      <c r="J10" s="379"/>
      <c r="K10" s="377"/>
      <c r="L10" s="554"/>
      <c r="M10" s="181"/>
      <c r="N10" s="197"/>
    </row>
    <row r="11" spans="1:17">
      <c r="A11" s="194"/>
      <c r="B11" s="204"/>
      <c r="C11" s="204" t="s">
        <v>563</v>
      </c>
      <c r="D11" s="553">
        <f>H11+G11+F11+E11</f>
        <v>1428</v>
      </c>
      <c r="E11" s="384">
        <v>354</v>
      </c>
      <c r="F11" s="372">
        <v>353</v>
      </c>
      <c r="G11" s="372">
        <v>368</v>
      </c>
      <c r="H11" s="372">
        <v>353</v>
      </c>
      <c r="I11" s="372"/>
      <c r="J11" s="374">
        <f t="shared" ref="J11:J16" si="0">D11/L11-1</f>
        <v>-5.5710306406685506E-3</v>
      </c>
      <c r="K11" s="372"/>
      <c r="L11" s="553">
        <v>1436</v>
      </c>
      <c r="M11" s="358"/>
      <c r="N11" s="194"/>
    </row>
    <row r="12" spans="1:17">
      <c r="A12" s="194"/>
      <c r="B12" s="204"/>
      <c r="C12" s="212" t="s">
        <v>564</v>
      </c>
      <c r="D12" s="553">
        <f>H12+G12+F12+E12</f>
        <v>1628</v>
      </c>
      <c r="E12" s="384">
        <v>426</v>
      </c>
      <c r="F12" s="372">
        <v>401</v>
      </c>
      <c r="G12" s="372">
        <v>398</v>
      </c>
      <c r="H12" s="372">
        <v>403</v>
      </c>
      <c r="I12" s="372"/>
      <c r="J12" s="374">
        <f t="shared" si="0"/>
        <v>-4.0094339622641528E-2</v>
      </c>
      <c r="K12" s="372"/>
      <c r="L12" s="553">
        <v>1696</v>
      </c>
      <c r="M12" s="221"/>
      <c r="N12" s="194"/>
    </row>
    <row r="13" spans="1:17">
      <c r="A13" s="194"/>
      <c r="B13" s="204"/>
      <c r="C13" s="212" t="s">
        <v>40</v>
      </c>
      <c r="D13" s="553">
        <f>H13+G13+F13+E13</f>
        <v>1761</v>
      </c>
      <c r="E13" s="384">
        <v>456</v>
      </c>
      <c r="F13" s="372">
        <v>417</v>
      </c>
      <c r="G13" s="372">
        <v>441</v>
      </c>
      <c r="H13" s="372">
        <v>447</v>
      </c>
      <c r="I13" s="372"/>
      <c r="J13" s="374">
        <f t="shared" si="0"/>
        <v>-9.5613048368954345E-3</v>
      </c>
      <c r="K13" s="372"/>
      <c r="L13" s="553">
        <v>1778</v>
      </c>
      <c r="M13" s="221"/>
      <c r="N13" s="194"/>
    </row>
    <row r="14" spans="1:17">
      <c r="A14" s="194"/>
      <c r="B14" s="204"/>
      <c r="C14" s="212" t="s">
        <v>575</v>
      </c>
      <c r="D14" s="553">
        <f>H14+G14+F14+E14</f>
        <v>1962</v>
      </c>
      <c r="E14" s="384">
        <v>508</v>
      </c>
      <c r="F14" s="372">
        <v>486</v>
      </c>
      <c r="G14" s="372">
        <v>482</v>
      </c>
      <c r="H14" s="372">
        <v>486</v>
      </c>
      <c r="I14" s="372"/>
      <c r="J14" s="374">
        <f t="shared" si="0"/>
        <v>-2.5819265143992021E-2</v>
      </c>
      <c r="K14" s="372"/>
      <c r="L14" s="553">
        <v>2014</v>
      </c>
      <c r="M14" s="221"/>
      <c r="N14" s="194"/>
    </row>
    <row r="15" spans="1:17">
      <c r="A15" s="194"/>
      <c r="B15" s="204"/>
      <c r="C15" s="212" t="s">
        <v>305</v>
      </c>
      <c r="D15" s="553">
        <f>H15+G15+F15+E15</f>
        <v>-2235</v>
      </c>
      <c r="E15" s="384">
        <v>-560</v>
      </c>
      <c r="F15" s="372">
        <v>-554</v>
      </c>
      <c r="G15" s="372">
        <v>-556</v>
      </c>
      <c r="H15" s="372">
        <v>-565</v>
      </c>
      <c r="I15" s="372"/>
      <c r="J15" s="374">
        <f t="shared" si="0"/>
        <v>-5.1760712770470896E-2</v>
      </c>
      <c r="K15" s="372"/>
      <c r="L15" s="553">
        <v>-2357</v>
      </c>
      <c r="M15" s="221"/>
      <c r="N15" s="194"/>
    </row>
    <row r="16" spans="1:17" s="213" customFormat="1">
      <c r="A16" s="359"/>
      <c r="B16" s="256"/>
      <c r="C16" s="185" t="s">
        <v>307</v>
      </c>
      <c r="D16" s="554">
        <f>D11+D12+D13+D14+D15</f>
        <v>4544</v>
      </c>
      <c r="E16" s="386">
        <f>E11+E12+E13+E14+E15</f>
        <v>1184</v>
      </c>
      <c r="F16" s="377">
        <f>F11+F12+F13+F14+F15</f>
        <v>1103</v>
      </c>
      <c r="G16" s="377">
        <f>G11+G12+G13+G14+G15</f>
        <v>1133</v>
      </c>
      <c r="H16" s="377">
        <f>H11+H12+H13+H14+H15</f>
        <v>1124</v>
      </c>
      <c r="I16" s="377"/>
      <c r="J16" s="379">
        <f t="shared" si="0"/>
        <v>-5.0361287497262541E-3</v>
      </c>
      <c r="K16" s="377"/>
      <c r="L16" s="554">
        <f>L11+L12+L13+L14+L15</f>
        <v>4567</v>
      </c>
      <c r="M16" s="360"/>
      <c r="N16" s="359"/>
      <c r="Q16" s="223"/>
    </row>
    <row r="17" spans="1:14">
      <c r="A17" s="238"/>
      <c r="B17" s="355"/>
      <c r="C17" s="185"/>
      <c r="D17" s="553"/>
      <c r="E17" s="384"/>
      <c r="F17" s="372"/>
      <c r="G17" s="372"/>
      <c r="H17" s="372"/>
      <c r="I17" s="372"/>
      <c r="J17" s="374"/>
      <c r="K17" s="372"/>
      <c r="L17" s="553"/>
      <c r="M17" s="356"/>
      <c r="N17" s="238"/>
    </row>
    <row r="18" spans="1:14">
      <c r="A18" s="238"/>
      <c r="B18" s="355"/>
      <c r="C18" s="212" t="s">
        <v>450</v>
      </c>
      <c r="D18" s="553">
        <f>H18+G18+F18+E18</f>
        <v>2256</v>
      </c>
      <c r="E18" s="385">
        <v>823</v>
      </c>
      <c r="F18" s="372">
        <v>516</v>
      </c>
      <c r="G18" s="372">
        <v>461</v>
      </c>
      <c r="H18" s="372">
        <v>456</v>
      </c>
      <c r="I18" s="372"/>
      <c r="J18" s="457">
        <f>D18/L18-1</f>
        <v>0.21748515920129519</v>
      </c>
      <c r="K18" s="372"/>
      <c r="L18" s="553">
        <v>1853</v>
      </c>
      <c r="M18" s="356"/>
      <c r="N18" s="238"/>
    </row>
    <row r="19" spans="1:14">
      <c r="A19" s="238"/>
      <c r="B19" s="355"/>
      <c r="C19" s="212" t="s">
        <v>92</v>
      </c>
      <c r="D19" s="553">
        <f>H19+G19+F19+E19</f>
        <v>-316</v>
      </c>
      <c r="E19" s="384">
        <v>-84</v>
      </c>
      <c r="F19" s="396">
        <v>-79</v>
      </c>
      <c r="G19" s="396">
        <v>-73</v>
      </c>
      <c r="H19" s="396">
        <v>-80</v>
      </c>
      <c r="I19" s="396"/>
      <c r="J19" s="457">
        <f>D19/L19-1</f>
        <v>0.10104529616724744</v>
      </c>
      <c r="K19" s="396"/>
      <c r="L19" s="553">
        <v>-287</v>
      </c>
      <c r="M19" s="356"/>
      <c r="N19" s="238"/>
    </row>
    <row r="20" spans="1:14" s="213" customFormat="1">
      <c r="A20" s="197"/>
      <c r="B20" s="184"/>
      <c r="C20" s="185" t="s">
        <v>234</v>
      </c>
      <c r="D20" s="554">
        <f>D11+D12+D13+D14+D15+D18+D19</f>
        <v>6484</v>
      </c>
      <c r="E20" s="386">
        <f>E11+E12+E13+E14+E15+E18+E19</f>
        <v>1923</v>
      </c>
      <c r="F20" s="377">
        <f>F11+F12+F13+F14+F15+F18+F19</f>
        <v>1540</v>
      </c>
      <c r="G20" s="377">
        <f>G11+G12+G13+G14+G15+G18+G19</f>
        <v>1521</v>
      </c>
      <c r="H20" s="377">
        <f>H11+H12+H13+H14+H15+H18+H19</f>
        <v>1500</v>
      </c>
      <c r="I20" s="377"/>
      <c r="J20" s="379">
        <f>D20/L20-1</f>
        <v>5.7231371270177744E-2</v>
      </c>
      <c r="K20" s="377"/>
      <c r="L20" s="554">
        <f>L11+L12+L13+L14+L15+L18+L19</f>
        <v>6133</v>
      </c>
      <c r="M20" s="181"/>
      <c r="N20" s="197"/>
    </row>
    <row r="21" spans="1:14" s="213" customFormat="1">
      <c r="A21" s="197"/>
      <c r="B21" s="184"/>
      <c r="C21" s="184"/>
      <c r="D21" s="554"/>
      <c r="E21" s="386"/>
      <c r="F21" s="377"/>
      <c r="G21" s="377"/>
      <c r="H21" s="377"/>
      <c r="I21" s="377"/>
      <c r="J21" s="379"/>
      <c r="K21" s="377"/>
      <c r="L21" s="554"/>
      <c r="M21" s="181"/>
      <c r="N21" s="197"/>
    </row>
    <row r="22" spans="1:14" s="213" customFormat="1">
      <c r="A22" s="197"/>
      <c r="B22" s="184"/>
      <c r="C22" s="220" t="s">
        <v>257</v>
      </c>
      <c r="D22" s="554">
        <f>H22+G22+F22+E22</f>
        <v>966</v>
      </c>
      <c r="E22" s="376">
        <v>247</v>
      </c>
      <c r="F22" s="378">
        <v>254</v>
      </c>
      <c r="G22" s="378">
        <v>241</v>
      </c>
      <c r="H22" s="378">
        <v>224</v>
      </c>
      <c r="I22" s="378"/>
      <c r="J22" s="379">
        <f>D22/L22-1</f>
        <v>6.7403314917127144E-2</v>
      </c>
      <c r="K22" s="378"/>
      <c r="L22" s="554">
        <v>905</v>
      </c>
      <c r="M22" s="181"/>
      <c r="N22" s="197"/>
    </row>
    <row r="23" spans="1:14" s="213" customFormat="1">
      <c r="A23" s="197"/>
      <c r="B23" s="184"/>
      <c r="C23" s="184"/>
      <c r="D23" s="554"/>
      <c r="E23" s="386"/>
      <c r="F23" s="377"/>
      <c r="G23" s="377"/>
      <c r="H23" s="377"/>
      <c r="I23" s="377"/>
      <c r="J23" s="379"/>
      <c r="K23" s="377"/>
      <c r="L23" s="554"/>
      <c r="M23" s="181"/>
      <c r="N23" s="197"/>
    </row>
    <row r="24" spans="1:14" s="213" customFormat="1">
      <c r="A24" s="197"/>
      <c r="B24" s="184"/>
      <c r="C24" s="184" t="s">
        <v>41</v>
      </c>
      <c r="D24" s="554">
        <f>H24+G24+F24+E24</f>
        <v>125</v>
      </c>
      <c r="E24" s="386">
        <v>27</v>
      </c>
      <c r="F24" s="382">
        <v>34</v>
      </c>
      <c r="G24" s="382">
        <v>28</v>
      </c>
      <c r="H24" s="382">
        <v>36</v>
      </c>
      <c r="I24" s="614"/>
      <c r="J24" s="379">
        <f>D24/L24-1</f>
        <v>-1.5748031496062964E-2</v>
      </c>
      <c r="K24" s="614"/>
      <c r="L24" s="554">
        <v>127</v>
      </c>
      <c r="M24" s="181"/>
      <c r="N24" s="197"/>
    </row>
    <row r="25" spans="1:14" s="213" customFormat="1">
      <c r="A25" s="197"/>
      <c r="B25" s="184"/>
      <c r="C25" s="184"/>
      <c r="D25" s="554"/>
      <c r="E25" s="376"/>
      <c r="F25" s="377"/>
      <c r="G25" s="377"/>
      <c r="H25" s="377"/>
      <c r="I25" s="395"/>
      <c r="J25" s="379"/>
      <c r="K25" s="395"/>
      <c r="L25" s="554"/>
      <c r="M25" s="181"/>
      <c r="N25" s="197"/>
    </row>
    <row r="26" spans="1:14" s="213" customFormat="1">
      <c r="A26" s="197"/>
      <c r="B26" s="184"/>
      <c r="C26" s="184" t="s">
        <v>52</v>
      </c>
      <c r="D26" s="554">
        <f>H26+G26+F26+E26</f>
        <v>-343</v>
      </c>
      <c r="E26" s="386">
        <v>-82</v>
      </c>
      <c r="F26" s="377">
        <v>-90</v>
      </c>
      <c r="G26" s="377">
        <v>-91</v>
      </c>
      <c r="H26" s="377">
        <v>-80</v>
      </c>
      <c r="I26" s="395"/>
      <c r="J26" s="379">
        <f>D26/L26-1</f>
        <v>-5.7971014492753659E-3</v>
      </c>
      <c r="K26" s="395"/>
      <c r="L26" s="554">
        <v>-345</v>
      </c>
      <c r="M26" s="181"/>
      <c r="N26" s="197"/>
    </row>
    <row r="27" spans="1:14" s="213" customFormat="1">
      <c r="A27" s="197"/>
      <c r="B27" s="184"/>
      <c r="C27" s="184"/>
      <c r="D27" s="554"/>
      <c r="E27" s="386"/>
      <c r="F27" s="377"/>
      <c r="G27" s="377"/>
      <c r="H27" s="377"/>
      <c r="I27" s="377"/>
      <c r="J27" s="379"/>
      <c r="K27" s="377"/>
      <c r="L27" s="554"/>
      <c r="M27" s="181"/>
      <c r="N27" s="197"/>
    </row>
    <row r="28" spans="1:14" s="213" customFormat="1">
      <c r="A28" s="197"/>
      <c r="B28" s="184"/>
      <c r="C28" s="184" t="s">
        <v>8</v>
      </c>
      <c r="D28" s="554">
        <f>D9+D22+D20+D24+D26</f>
        <v>10614</v>
      </c>
      <c r="E28" s="386">
        <f>E9+E22+E20+E24+E26</f>
        <v>2939</v>
      </c>
      <c r="F28" s="382">
        <f>F9+F22+F20+F24+F26</f>
        <v>2606</v>
      </c>
      <c r="G28" s="382">
        <f>G9+G22+G20+G24+G26</f>
        <v>2546</v>
      </c>
      <c r="H28" s="382">
        <f>H9+H22+H20+H24+H26</f>
        <v>2523</v>
      </c>
      <c r="I28" s="377"/>
      <c r="J28" s="379">
        <f>D28/L28-1</f>
        <v>4.5920378399684658E-2</v>
      </c>
      <c r="K28" s="377"/>
      <c r="L28" s="554">
        <f>L9+L22+L20+L24+L26</f>
        <v>10148</v>
      </c>
      <c r="M28" s="181"/>
      <c r="N28" s="197"/>
    </row>
    <row r="29" spans="1:14">
      <c r="A29" s="194"/>
      <c r="B29" s="204"/>
      <c r="C29" s="184"/>
      <c r="D29" s="231"/>
      <c r="E29" s="232"/>
      <c r="F29" s="211"/>
      <c r="G29" s="211"/>
      <c r="H29" s="211"/>
      <c r="I29" s="211"/>
      <c r="J29" s="529"/>
      <c r="K29" s="211"/>
      <c r="L29" s="231"/>
      <c r="M29" s="184"/>
      <c r="N29" s="194"/>
    </row>
    <row r="30" spans="1:14" ht="9" customHeight="1">
      <c r="A30" s="194"/>
      <c r="B30" s="194"/>
      <c r="C30" s="194"/>
      <c r="D30" s="194"/>
      <c r="E30" s="194"/>
      <c r="F30" s="194"/>
      <c r="G30" s="194"/>
      <c r="H30" s="194"/>
      <c r="I30" s="194"/>
      <c r="J30" s="195"/>
      <c r="K30" s="194"/>
      <c r="L30" s="194"/>
      <c r="M30" s="194"/>
      <c r="N30" s="194"/>
    </row>
    <row r="31" spans="1:14" ht="14.25">
      <c r="A31" s="209"/>
      <c r="B31" s="258" t="s">
        <v>546</v>
      </c>
      <c r="C31" s="209"/>
      <c r="D31" s="209"/>
      <c r="E31" s="209"/>
      <c r="F31" s="209"/>
      <c r="G31" s="209"/>
      <c r="H31" s="209"/>
      <c r="I31" s="209"/>
      <c r="J31" s="210"/>
      <c r="K31" s="209"/>
      <c r="L31" s="209"/>
      <c r="M31" s="229"/>
      <c r="N31" s="229"/>
    </row>
    <row r="32" spans="1:14" ht="14.25">
      <c r="A32" s="209"/>
      <c r="B32" s="225"/>
      <c r="C32" s="209"/>
      <c r="D32" s="209"/>
      <c r="E32" s="209"/>
      <c r="F32" s="209"/>
      <c r="G32" s="209"/>
      <c r="H32" s="209"/>
      <c r="I32" s="209"/>
      <c r="J32" s="210"/>
      <c r="K32" s="209"/>
      <c r="L32" s="209"/>
      <c r="M32" s="229"/>
      <c r="N32" s="229"/>
    </row>
    <row r="33" spans="1:17" ht="9" customHeight="1">
      <c r="A33" s="194"/>
      <c r="B33" s="194"/>
      <c r="C33" s="194"/>
      <c r="D33" s="194"/>
      <c r="E33" s="194"/>
      <c r="F33" s="194"/>
      <c r="G33" s="194"/>
      <c r="H33" s="194"/>
      <c r="I33" s="194"/>
      <c r="J33" s="195"/>
      <c r="K33" s="194"/>
      <c r="L33" s="194"/>
      <c r="M33" s="194"/>
      <c r="N33" s="194"/>
    </row>
    <row r="34" spans="1:17">
      <c r="A34" s="197"/>
      <c r="B34" s="201"/>
      <c r="C34" s="1007" t="s">
        <v>51</v>
      </c>
      <c r="D34" s="274">
        <v>2011</v>
      </c>
      <c r="E34" s="200" t="s">
        <v>496</v>
      </c>
      <c r="F34" s="201" t="s">
        <v>442</v>
      </c>
      <c r="G34" s="201" t="s">
        <v>378</v>
      </c>
      <c r="H34" s="201" t="s">
        <v>365</v>
      </c>
      <c r="I34" s="201"/>
      <c r="J34" s="529" t="s">
        <v>322</v>
      </c>
      <c r="K34" s="201"/>
      <c r="L34" s="274">
        <v>2010</v>
      </c>
      <c r="M34" s="350"/>
      <c r="N34" s="197"/>
    </row>
    <row r="35" spans="1:17" ht="14.25">
      <c r="A35" s="194"/>
      <c r="B35" s="204"/>
      <c r="C35" s="871" t="s">
        <v>342</v>
      </c>
      <c r="D35" s="199"/>
      <c r="E35" s="200"/>
      <c r="F35" s="204"/>
      <c r="G35" s="204"/>
      <c r="H35" s="204"/>
      <c r="I35" s="204"/>
      <c r="J35" s="530" t="s">
        <v>497</v>
      </c>
      <c r="K35" s="204"/>
      <c r="L35" s="199"/>
      <c r="M35" s="204"/>
      <c r="N35" s="194"/>
    </row>
    <row r="36" spans="1:17">
      <c r="A36" s="194"/>
      <c r="B36" s="204"/>
      <c r="C36" s="204"/>
      <c r="D36" s="208"/>
      <c r="E36" s="209"/>
      <c r="F36" s="204"/>
      <c r="G36" s="204"/>
      <c r="H36" s="204"/>
      <c r="I36" s="204"/>
      <c r="J36" s="563"/>
      <c r="K36" s="204"/>
      <c r="L36" s="208"/>
      <c r="M36" s="354"/>
      <c r="N36" s="194"/>
    </row>
    <row r="37" spans="1:17">
      <c r="A37" s="194"/>
      <c r="B37" s="204"/>
      <c r="C37" s="212" t="s">
        <v>37</v>
      </c>
      <c r="D37" s="553">
        <f>H37+G37+F37+E37</f>
        <v>358</v>
      </c>
      <c r="E37" s="371">
        <v>87</v>
      </c>
      <c r="F37" s="372">
        <v>91</v>
      </c>
      <c r="G37" s="372">
        <v>90</v>
      </c>
      <c r="H37" s="372">
        <v>90</v>
      </c>
      <c r="I37" s="372"/>
      <c r="J37" s="374">
        <f>D37/L37-1</f>
        <v>-2.4523160762942808E-2</v>
      </c>
      <c r="K37" s="372"/>
      <c r="L37" s="553">
        <v>367</v>
      </c>
      <c r="M37" s="221"/>
      <c r="N37" s="194"/>
    </row>
    <row r="38" spans="1:17">
      <c r="A38" s="194"/>
      <c r="B38" s="204"/>
      <c r="C38" s="212" t="s">
        <v>38</v>
      </c>
      <c r="D38" s="553">
        <f>H38+G38+F38+E38</f>
        <v>86</v>
      </c>
      <c r="E38" s="371">
        <v>20</v>
      </c>
      <c r="F38" s="372">
        <v>27</v>
      </c>
      <c r="G38" s="372">
        <v>19</v>
      </c>
      <c r="H38" s="372">
        <v>20</v>
      </c>
      <c r="I38" s="372"/>
      <c r="J38" s="457">
        <f>D38/L38-1</f>
        <v>0.11688311688311681</v>
      </c>
      <c r="K38" s="372"/>
      <c r="L38" s="553">
        <v>77</v>
      </c>
      <c r="M38" s="221"/>
      <c r="N38" s="194"/>
    </row>
    <row r="39" spans="1:17">
      <c r="A39" s="194"/>
      <c r="B39" s="204"/>
      <c r="C39" s="212" t="s">
        <v>50</v>
      </c>
      <c r="D39" s="553">
        <f>H39+G39+F39+E39</f>
        <v>0</v>
      </c>
      <c r="E39" s="371">
        <v>0</v>
      </c>
      <c r="F39" s="396">
        <v>0</v>
      </c>
      <c r="G39" s="396">
        <v>0</v>
      </c>
      <c r="H39" s="396">
        <v>0</v>
      </c>
      <c r="I39" s="396"/>
      <c r="J39" s="457">
        <f>D39/L39-1</f>
        <v>-1</v>
      </c>
      <c r="K39" s="396"/>
      <c r="L39" s="553">
        <v>1</v>
      </c>
      <c r="M39" s="221"/>
      <c r="N39" s="194"/>
    </row>
    <row r="40" spans="1:17">
      <c r="A40" s="194"/>
      <c r="B40" s="204"/>
      <c r="C40" s="212" t="s">
        <v>305</v>
      </c>
      <c r="D40" s="553">
        <f>H40+G40+F40+E40</f>
        <v>0</v>
      </c>
      <c r="E40" s="371">
        <v>-2</v>
      </c>
      <c r="F40" s="396">
        <v>1</v>
      </c>
      <c r="G40" s="396">
        <v>3</v>
      </c>
      <c r="H40" s="396">
        <v>-2</v>
      </c>
      <c r="I40" s="396"/>
      <c r="J40" s="457">
        <f>D40/L40-1</f>
        <v>-1</v>
      </c>
      <c r="K40" s="396"/>
      <c r="L40" s="553">
        <v>1</v>
      </c>
      <c r="M40" s="221"/>
      <c r="N40" s="194"/>
    </row>
    <row r="41" spans="1:17" s="213" customFormat="1">
      <c r="A41" s="197"/>
      <c r="B41" s="184"/>
      <c r="C41" s="184" t="s">
        <v>39</v>
      </c>
      <c r="D41" s="554">
        <f>D37+D38+D39+D40</f>
        <v>444</v>
      </c>
      <c r="E41" s="533">
        <f>E37+E38+E39+E40</f>
        <v>105</v>
      </c>
      <c r="F41" s="377">
        <f>F37+F38+F39+F40</f>
        <v>119</v>
      </c>
      <c r="G41" s="377">
        <f>G37+G38+G39+G40</f>
        <v>112</v>
      </c>
      <c r="H41" s="377">
        <f>H37+H38+H39+H40</f>
        <v>108</v>
      </c>
      <c r="I41" s="377"/>
      <c r="J41" s="379">
        <f>D41/L41-1</f>
        <v>-4.484304932735439E-3</v>
      </c>
      <c r="K41" s="377"/>
      <c r="L41" s="554">
        <f>L37+L38+L39+L40</f>
        <v>446</v>
      </c>
      <c r="M41" s="181"/>
      <c r="N41" s="197"/>
    </row>
    <row r="42" spans="1:17" s="213" customFormat="1">
      <c r="A42" s="197"/>
      <c r="B42" s="184"/>
      <c r="C42" s="184"/>
      <c r="D42" s="554"/>
      <c r="E42" s="533"/>
      <c r="F42" s="377"/>
      <c r="G42" s="377"/>
      <c r="H42" s="377"/>
      <c r="I42" s="377"/>
      <c r="J42" s="379"/>
      <c r="K42" s="377"/>
      <c r="L42" s="554"/>
      <c r="M42" s="181"/>
      <c r="N42" s="197"/>
    </row>
    <row r="43" spans="1:17">
      <c r="A43" s="194"/>
      <c r="B43" s="204"/>
      <c r="C43" s="204" t="s">
        <v>563</v>
      </c>
      <c r="D43" s="553">
        <f>H43+G43+F43+E43</f>
        <v>20</v>
      </c>
      <c r="E43" s="384">
        <v>6</v>
      </c>
      <c r="F43" s="372">
        <v>5</v>
      </c>
      <c r="G43" s="372">
        <v>5</v>
      </c>
      <c r="H43" s="372">
        <v>4</v>
      </c>
      <c r="I43" s="372"/>
      <c r="J43" s="457">
        <f t="shared" ref="J43:J48" si="1">D43/L43-1</f>
        <v>0.11111111111111116</v>
      </c>
      <c r="K43" s="372"/>
      <c r="L43" s="553">
        <v>18</v>
      </c>
      <c r="M43" s="358"/>
      <c r="N43" s="194"/>
    </row>
    <row r="44" spans="1:17">
      <c r="A44" s="194"/>
      <c r="B44" s="204"/>
      <c r="C44" s="212" t="s">
        <v>564</v>
      </c>
      <c r="D44" s="553">
        <f>H44+G44+F44+E44</f>
        <v>128</v>
      </c>
      <c r="E44" s="384">
        <v>39</v>
      </c>
      <c r="F44" s="372">
        <v>30</v>
      </c>
      <c r="G44" s="372">
        <v>28</v>
      </c>
      <c r="H44" s="372">
        <v>31</v>
      </c>
      <c r="I44" s="372"/>
      <c r="J44" s="457">
        <f t="shared" si="1"/>
        <v>0.34736842105263155</v>
      </c>
      <c r="K44" s="372"/>
      <c r="L44" s="553">
        <v>95</v>
      </c>
      <c r="M44" s="221"/>
      <c r="N44" s="194"/>
    </row>
    <row r="45" spans="1:17">
      <c r="A45" s="194"/>
      <c r="B45" s="204"/>
      <c r="C45" s="212" t="s">
        <v>40</v>
      </c>
      <c r="D45" s="553">
        <f>H45+G45+F45+E45</f>
        <v>33</v>
      </c>
      <c r="E45" s="384">
        <v>9</v>
      </c>
      <c r="F45" s="372">
        <v>8</v>
      </c>
      <c r="G45" s="372">
        <v>8</v>
      </c>
      <c r="H45" s="372">
        <v>8</v>
      </c>
      <c r="I45" s="372"/>
      <c r="J45" s="457">
        <f t="shared" si="1"/>
        <v>0.10000000000000009</v>
      </c>
      <c r="K45" s="372"/>
      <c r="L45" s="553">
        <v>30</v>
      </c>
      <c r="M45" s="221"/>
      <c r="N45" s="194"/>
    </row>
    <row r="46" spans="1:17">
      <c r="A46" s="194"/>
      <c r="B46" s="204"/>
      <c r="C46" s="212" t="s">
        <v>575</v>
      </c>
      <c r="D46" s="553">
        <f>H46+G46+F46+E46</f>
        <v>704</v>
      </c>
      <c r="E46" s="384">
        <v>170</v>
      </c>
      <c r="F46" s="372">
        <v>187</v>
      </c>
      <c r="G46" s="372">
        <v>176</v>
      </c>
      <c r="H46" s="372">
        <v>171</v>
      </c>
      <c r="I46" s="372"/>
      <c r="J46" s="374">
        <f t="shared" si="1"/>
        <v>-8.4507042253521014E-3</v>
      </c>
      <c r="K46" s="372"/>
      <c r="L46" s="553">
        <v>710</v>
      </c>
      <c r="M46" s="221"/>
      <c r="N46" s="194"/>
    </row>
    <row r="47" spans="1:17">
      <c r="A47" s="194"/>
      <c r="B47" s="204"/>
      <c r="C47" s="212" t="s">
        <v>305</v>
      </c>
      <c r="D47" s="553">
        <f>H47+G47+F47+E47</f>
        <v>0</v>
      </c>
      <c r="E47" s="384">
        <v>0</v>
      </c>
      <c r="F47" s="372">
        <v>0</v>
      </c>
      <c r="G47" s="372">
        <v>-1</v>
      </c>
      <c r="H47" s="372">
        <v>1</v>
      </c>
      <c r="I47" s="372"/>
      <c r="J47" s="457">
        <f t="shared" si="1"/>
        <v>-1</v>
      </c>
      <c r="K47" s="372"/>
      <c r="L47" s="553">
        <v>3</v>
      </c>
      <c r="M47" s="221"/>
      <c r="N47" s="194"/>
    </row>
    <row r="48" spans="1:17" s="213" customFormat="1">
      <c r="A48" s="359"/>
      <c r="B48" s="256"/>
      <c r="C48" s="185" t="s">
        <v>307</v>
      </c>
      <c r="D48" s="554">
        <f>D43+D44+D45+D46+D47</f>
        <v>885</v>
      </c>
      <c r="E48" s="386">
        <f>E43+E44+E45+E46+E47</f>
        <v>224</v>
      </c>
      <c r="F48" s="377">
        <f>F43+F44+F45+F46+F47</f>
        <v>230</v>
      </c>
      <c r="G48" s="377">
        <f>G43+G44+G45+G46+G47</f>
        <v>216</v>
      </c>
      <c r="H48" s="377">
        <f>H43+H44+H45+H46+H47</f>
        <v>215</v>
      </c>
      <c r="I48" s="377"/>
      <c r="J48" s="379">
        <f t="shared" si="1"/>
        <v>3.3878504672897103E-2</v>
      </c>
      <c r="K48" s="377"/>
      <c r="L48" s="554">
        <f>L43+L44+L45+L46+L47</f>
        <v>856</v>
      </c>
      <c r="M48" s="360"/>
      <c r="N48" s="359"/>
      <c r="Q48" s="223"/>
    </row>
    <row r="49" spans="1:16">
      <c r="A49" s="238"/>
      <c r="B49" s="355"/>
      <c r="C49" s="185"/>
      <c r="D49" s="553"/>
      <c r="E49" s="384"/>
      <c r="F49" s="372"/>
      <c r="G49" s="372"/>
      <c r="H49" s="372"/>
      <c r="I49" s="372"/>
      <c r="J49" s="374"/>
      <c r="K49" s="372"/>
      <c r="L49" s="553"/>
      <c r="M49" s="356"/>
      <c r="N49" s="238"/>
    </row>
    <row r="50" spans="1:16">
      <c r="A50" s="238"/>
      <c r="B50" s="355"/>
      <c r="C50" s="212" t="s">
        <v>450</v>
      </c>
      <c r="D50" s="553">
        <f>H50+G50+F50+E50</f>
        <v>199</v>
      </c>
      <c r="E50" s="385">
        <v>137</v>
      </c>
      <c r="F50" s="372">
        <v>21</v>
      </c>
      <c r="G50" s="372">
        <v>20</v>
      </c>
      <c r="H50" s="372">
        <v>21</v>
      </c>
      <c r="I50" s="372"/>
      <c r="J50" s="374" t="s">
        <v>534</v>
      </c>
      <c r="K50" s="372"/>
      <c r="L50" s="553">
        <v>94</v>
      </c>
      <c r="M50" s="356"/>
      <c r="N50" s="238"/>
      <c r="P50" s="748"/>
    </row>
    <row r="51" spans="1:16">
      <c r="A51" s="238"/>
      <c r="B51" s="355"/>
      <c r="C51" s="212" t="s">
        <v>92</v>
      </c>
      <c r="D51" s="553">
        <f>H51+G51+F51+E51</f>
        <v>1</v>
      </c>
      <c r="E51" s="384">
        <v>1</v>
      </c>
      <c r="F51" s="396">
        <v>-1</v>
      </c>
      <c r="G51" s="396">
        <v>2</v>
      </c>
      <c r="H51" s="396">
        <v>-1</v>
      </c>
      <c r="I51" s="396"/>
      <c r="J51" s="374" t="s">
        <v>375</v>
      </c>
      <c r="K51" s="396"/>
      <c r="L51" s="553">
        <v>-2</v>
      </c>
      <c r="M51" s="356"/>
      <c r="N51" s="238"/>
    </row>
    <row r="52" spans="1:16" s="213" customFormat="1">
      <c r="A52" s="197"/>
      <c r="B52" s="184"/>
      <c r="C52" s="185" t="s">
        <v>234</v>
      </c>
      <c r="D52" s="554">
        <f>D43+D44+D45+D46+D47+D50+D51</f>
        <v>1085</v>
      </c>
      <c r="E52" s="386">
        <f>E43+E44+E45+E46+E47+E50+E51</f>
        <v>362</v>
      </c>
      <c r="F52" s="377">
        <f>F43+F44+F45+F46+F47+F50+F51</f>
        <v>250</v>
      </c>
      <c r="G52" s="377">
        <f>G43+G44+G45+G46+G47+G50+G51</f>
        <v>238</v>
      </c>
      <c r="H52" s="377">
        <f>H43+H44+H45+H46+H47+H50+H51</f>
        <v>235</v>
      </c>
      <c r="I52" s="377"/>
      <c r="J52" s="678">
        <f>D52/L52-1</f>
        <v>0.14451476793248941</v>
      </c>
      <c r="K52" s="377"/>
      <c r="L52" s="554">
        <f>L43+L44+L45+L46+L47+L50+L51</f>
        <v>948</v>
      </c>
      <c r="M52" s="181"/>
      <c r="N52" s="197"/>
    </row>
    <row r="53" spans="1:16" s="213" customFormat="1">
      <c r="A53" s="197"/>
      <c r="B53" s="184"/>
      <c r="C53" s="185"/>
      <c r="D53" s="554"/>
      <c r="E53" s="386"/>
      <c r="F53" s="377"/>
      <c r="G53" s="377"/>
      <c r="H53" s="377"/>
      <c r="I53" s="377"/>
      <c r="J53" s="678"/>
      <c r="K53" s="377"/>
      <c r="L53" s="554"/>
      <c r="M53" s="181"/>
      <c r="N53" s="197"/>
    </row>
    <row r="54" spans="1:16" s="213" customFormat="1">
      <c r="A54" s="197"/>
      <c r="B54" s="184"/>
      <c r="C54" s="220" t="s">
        <v>257</v>
      </c>
      <c r="D54" s="554">
        <f>H54+G54+F54+E54</f>
        <v>8</v>
      </c>
      <c r="E54" s="376">
        <v>2</v>
      </c>
      <c r="F54" s="378">
        <v>2</v>
      </c>
      <c r="G54" s="378">
        <v>2</v>
      </c>
      <c r="H54" s="378">
        <v>2</v>
      </c>
      <c r="I54" s="378"/>
      <c r="J54" s="678">
        <f>D54/L54-1</f>
        <v>-0.27272727272727271</v>
      </c>
      <c r="K54" s="378"/>
      <c r="L54" s="554">
        <v>11</v>
      </c>
      <c r="M54" s="181"/>
      <c r="N54" s="197"/>
    </row>
    <row r="55" spans="1:16" s="213" customFormat="1">
      <c r="A55" s="197"/>
      <c r="B55" s="184"/>
      <c r="C55" s="184"/>
      <c r="D55" s="554"/>
      <c r="E55" s="386"/>
      <c r="F55" s="377"/>
      <c r="G55" s="377"/>
      <c r="H55" s="377"/>
      <c r="I55" s="377"/>
      <c r="J55" s="379"/>
      <c r="K55" s="377"/>
      <c r="L55" s="554"/>
      <c r="M55" s="181"/>
      <c r="N55" s="197"/>
    </row>
    <row r="56" spans="1:16" s="213" customFormat="1">
      <c r="A56" s="197"/>
      <c r="B56" s="184"/>
      <c r="C56" s="184" t="s">
        <v>41</v>
      </c>
      <c r="D56" s="554">
        <f>H56+G56+F56+E56</f>
        <v>3</v>
      </c>
      <c r="E56" s="381">
        <v>1</v>
      </c>
      <c r="F56" s="382">
        <v>0</v>
      </c>
      <c r="G56" s="382">
        <v>0</v>
      </c>
      <c r="H56" s="382">
        <v>2</v>
      </c>
      <c r="I56" s="614"/>
      <c r="J56" s="678">
        <f>D56/L56-1</f>
        <v>-0.25</v>
      </c>
      <c r="K56" s="614"/>
      <c r="L56" s="554">
        <v>4</v>
      </c>
      <c r="M56" s="181"/>
      <c r="N56" s="197"/>
    </row>
    <row r="57" spans="1:16" s="213" customFormat="1">
      <c r="A57" s="197"/>
      <c r="B57" s="184"/>
      <c r="C57" s="184"/>
      <c r="D57" s="554"/>
      <c r="E57" s="376"/>
      <c r="F57" s="377"/>
      <c r="G57" s="377"/>
      <c r="H57" s="377"/>
      <c r="I57" s="395"/>
      <c r="J57" s="379"/>
      <c r="K57" s="395"/>
      <c r="L57" s="554"/>
      <c r="M57" s="181"/>
      <c r="N57" s="197"/>
    </row>
    <row r="58" spans="1:16" s="213" customFormat="1">
      <c r="A58" s="197"/>
      <c r="B58" s="184"/>
      <c r="C58" s="184" t="s">
        <v>477</v>
      </c>
      <c r="D58" s="554">
        <f>D41+D54+D52+D56</f>
        <v>1540</v>
      </c>
      <c r="E58" s="386">
        <f>E41+E54+E52+E56</f>
        <v>470</v>
      </c>
      <c r="F58" s="382">
        <f>F41+F54+F52+F56</f>
        <v>371</v>
      </c>
      <c r="G58" s="382">
        <f>G41+G54+G52+G56</f>
        <v>352</v>
      </c>
      <c r="H58" s="382">
        <f>H41+H54+H52+H56</f>
        <v>347</v>
      </c>
      <c r="I58" s="395"/>
      <c r="J58" s="379">
        <f>D58/L58-1</f>
        <v>9.297374024130578E-2</v>
      </c>
      <c r="K58" s="395"/>
      <c r="L58" s="554">
        <f>L41+L54+L52+L56</f>
        <v>1409</v>
      </c>
      <c r="M58" s="181"/>
      <c r="N58" s="197"/>
    </row>
    <row r="59" spans="1:16">
      <c r="A59" s="194"/>
      <c r="B59" s="204"/>
      <c r="C59" s="184"/>
      <c r="D59" s="231"/>
      <c r="E59" s="232"/>
      <c r="F59" s="211"/>
      <c r="G59" s="211"/>
      <c r="H59" s="211"/>
      <c r="I59" s="211"/>
      <c r="J59" s="529"/>
      <c r="K59" s="211"/>
      <c r="L59" s="231"/>
      <c r="M59" s="221"/>
      <c r="N59" s="194"/>
    </row>
    <row r="60" spans="1:16" ht="9" customHeight="1">
      <c r="A60" s="194"/>
      <c r="B60" s="194"/>
      <c r="C60" s="194"/>
      <c r="D60" s="194"/>
      <c r="E60" s="194"/>
      <c r="F60" s="194"/>
      <c r="G60" s="194"/>
      <c r="H60" s="194"/>
      <c r="I60" s="194"/>
      <c r="J60" s="195"/>
      <c r="K60" s="194"/>
      <c r="L60" s="194"/>
      <c r="M60" s="194"/>
      <c r="N60" s="194"/>
    </row>
    <row r="61" spans="1:16" ht="14.25">
      <c r="A61" s="209"/>
      <c r="B61" s="258" t="s">
        <v>546</v>
      </c>
      <c r="C61" s="209"/>
      <c r="D61" s="209"/>
      <c r="E61" s="209"/>
      <c r="F61" s="209"/>
      <c r="G61" s="209"/>
      <c r="H61" s="209"/>
      <c r="I61" s="209"/>
      <c r="J61" s="210"/>
      <c r="K61" s="209"/>
      <c r="L61" s="209"/>
      <c r="M61" s="229"/>
      <c r="N61" s="229"/>
    </row>
    <row r="62" spans="1:16" ht="14.25">
      <c r="A62" s="209"/>
      <c r="B62" s="225"/>
      <c r="C62" s="209"/>
      <c r="D62" s="209"/>
      <c r="E62" s="209"/>
      <c r="F62" s="209"/>
      <c r="G62" s="209"/>
      <c r="H62" s="209"/>
      <c r="I62" s="209"/>
      <c r="J62" s="210"/>
      <c r="K62" s="209"/>
      <c r="L62" s="209"/>
      <c r="M62" s="229"/>
      <c r="N62" s="229"/>
    </row>
    <row r="63" spans="1:16" ht="9" customHeight="1">
      <c r="A63" s="194"/>
      <c r="B63" s="194"/>
      <c r="C63" s="194"/>
      <c r="D63" s="194"/>
      <c r="E63" s="194"/>
      <c r="F63" s="194"/>
      <c r="G63" s="194"/>
      <c r="H63" s="194"/>
      <c r="I63" s="194"/>
      <c r="J63" s="195"/>
      <c r="K63" s="194"/>
      <c r="L63" s="194"/>
      <c r="M63" s="194"/>
      <c r="N63" s="194"/>
    </row>
    <row r="64" spans="1:16">
      <c r="A64" s="197"/>
      <c r="B64" s="201"/>
      <c r="C64" s="1007" t="s">
        <v>51</v>
      </c>
      <c r="D64" s="274">
        <v>2011</v>
      </c>
      <c r="E64" s="200" t="s">
        <v>496</v>
      </c>
      <c r="F64" s="201" t="s">
        <v>442</v>
      </c>
      <c r="G64" s="201" t="s">
        <v>378</v>
      </c>
      <c r="H64" s="201" t="s">
        <v>365</v>
      </c>
      <c r="I64" s="201"/>
      <c r="J64" s="529" t="s">
        <v>322</v>
      </c>
      <c r="K64" s="201"/>
      <c r="L64" s="274">
        <v>2010</v>
      </c>
      <c r="M64" s="350"/>
      <c r="N64" s="197"/>
    </row>
    <row r="65" spans="1:17" ht="14.25">
      <c r="A65" s="194"/>
      <c r="B65" s="204"/>
      <c r="C65" s="871" t="s">
        <v>343</v>
      </c>
      <c r="D65" s="199"/>
      <c r="E65" s="200"/>
      <c r="F65" s="204"/>
      <c r="G65" s="204"/>
      <c r="H65" s="204"/>
      <c r="I65" s="204"/>
      <c r="J65" s="530" t="s">
        <v>497</v>
      </c>
      <c r="K65" s="204"/>
      <c r="L65" s="199"/>
      <c r="M65" s="204"/>
      <c r="N65" s="194"/>
    </row>
    <row r="66" spans="1:17">
      <c r="A66" s="194"/>
      <c r="B66" s="204"/>
      <c r="C66" s="204"/>
      <c r="D66" s="208"/>
      <c r="E66" s="209"/>
      <c r="F66" s="204"/>
      <c r="G66" s="204"/>
      <c r="H66" s="204"/>
      <c r="I66" s="204"/>
      <c r="J66" s="563"/>
      <c r="K66" s="204"/>
      <c r="L66" s="208"/>
      <c r="M66" s="354"/>
      <c r="N66" s="194"/>
    </row>
    <row r="67" spans="1:17">
      <c r="A67" s="194"/>
      <c r="B67" s="204"/>
      <c r="C67" s="212" t="s">
        <v>37</v>
      </c>
      <c r="D67" s="553">
        <f>H67+G67+F67+E67</f>
        <v>298</v>
      </c>
      <c r="E67" s="371">
        <v>80</v>
      </c>
      <c r="F67" s="372">
        <v>74</v>
      </c>
      <c r="G67" s="372">
        <v>72</v>
      </c>
      <c r="H67" s="372">
        <v>72</v>
      </c>
      <c r="I67" s="372"/>
      <c r="J67" s="374">
        <f>D67/L67-1</f>
        <v>1.7064846416382284E-2</v>
      </c>
      <c r="K67" s="372"/>
      <c r="L67" s="553">
        <v>293</v>
      </c>
      <c r="M67" s="221"/>
      <c r="N67" s="194"/>
    </row>
    <row r="68" spans="1:17">
      <c r="A68" s="194"/>
      <c r="B68" s="204"/>
      <c r="C68" s="212" t="s">
        <v>38</v>
      </c>
      <c r="D68" s="553">
        <f>H68+G68+F68+E68</f>
        <v>54</v>
      </c>
      <c r="E68" s="371">
        <v>16</v>
      </c>
      <c r="F68" s="372">
        <v>13</v>
      </c>
      <c r="G68" s="372">
        <v>13</v>
      </c>
      <c r="H68" s="372">
        <v>12</v>
      </c>
      <c r="I68" s="372"/>
      <c r="J68" s="457">
        <f>D68/L68-1</f>
        <v>0.19999999999999996</v>
      </c>
      <c r="K68" s="372"/>
      <c r="L68" s="553">
        <v>45</v>
      </c>
      <c r="M68" s="221"/>
      <c r="N68" s="194"/>
    </row>
    <row r="69" spans="1:17">
      <c r="A69" s="194"/>
      <c r="B69" s="204"/>
      <c r="C69" s="212" t="s">
        <v>50</v>
      </c>
      <c r="D69" s="553">
        <f>H69+G69+F69+E69</f>
        <v>14</v>
      </c>
      <c r="E69" s="399">
        <v>3</v>
      </c>
      <c r="F69" s="396">
        <v>4</v>
      </c>
      <c r="G69" s="396">
        <v>4</v>
      </c>
      <c r="H69" s="396">
        <v>3</v>
      </c>
      <c r="I69" s="396"/>
      <c r="J69" s="457">
        <f>D69/L69-1</f>
        <v>1</v>
      </c>
      <c r="K69" s="396"/>
      <c r="L69" s="553">
        <v>7</v>
      </c>
      <c r="M69" s="221"/>
      <c r="N69" s="194"/>
    </row>
    <row r="70" spans="1:17">
      <c r="A70" s="194"/>
      <c r="B70" s="204"/>
      <c r="C70" s="212" t="s">
        <v>305</v>
      </c>
      <c r="D70" s="553">
        <f>H70+G70+F70+E70</f>
        <v>0</v>
      </c>
      <c r="E70" s="399">
        <v>0</v>
      </c>
      <c r="F70" s="396">
        <v>1</v>
      </c>
      <c r="G70" s="396">
        <v>-2</v>
      </c>
      <c r="H70" s="396">
        <v>1</v>
      </c>
      <c r="I70" s="396"/>
      <c r="J70" s="374" t="s">
        <v>375</v>
      </c>
      <c r="K70" s="396"/>
      <c r="L70" s="553">
        <v>0</v>
      </c>
      <c r="M70" s="221"/>
      <c r="N70" s="194"/>
    </row>
    <row r="71" spans="1:17" s="213" customFormat="1">
      <c r="A71" s="197"/>
      <c r="B71" s="184"/>
      <c r="C71" s="184" t="s">
        <v>39</v>
      </c>
      <c r="D71" s="554">
        <f>D67+D68+D69+D70</f>
        <v>366</v>
      </c>
      <c r="E71" s="533">
        <f>E67+E68+E69+E70</f>
        <v>99</v>
      </c>
      <c r="F71" s="377">
        <f>F67+F68+F69+F70</f>
        <v>92</v>
      </c>
      <c r="G71" s="377">
        <f>G67+G68+G69+G70</f>
        <v>87</v>
      </c>
      <c r="H71" s="377">
        <f>H67+H68+H69+H70</f>
        <v>88</v>
      </c>
      <c r="I71" s="377"/>
      <c r="J71" s="379">
        <f>D71/L71-1</f>
        <v>6.0869565217391397E-2</v>
      </c>
      <c r="K71" s="377"/>
      <c r="L71" s="554">
        <f>L67+L68+L69+L70</f>
        <v>345</v>
      </c>
      <c r="M71" s="181"/>
      <c r="N71" s="197"/>
    </row>
    <row r="72" spans="1:17" s="213" customFormat="1">
      <c r="A72" s="197"/>
      <c r="B72" s="184"/>
      <c r="C72" s="184"/>
      <c r="D72" s="554"/>
      <c r="E72" s="533"/>
      <c r="F72" s="377"/>
      <c r="G72" s="377"/>
      <c r="H72" s="377"/>
      <c r="I72" s="377"/>
      <c r="J72" s="379"/>
      <c r="K72" s="377"/>
      <c r="L72" s="554"/>
      <c r="M72" s="181"/>
      <c r="N72" s="197"/>
    </row>
    <row r="73" spans="1:17">
      <c r="A73" s="194"/>
      <c r="B73" s="204"/>
      <c r="C73" s="204" t="s">
        <v>563</v>
      </c>
      <c r="D73" s="553">
        <f>H73+G73+F73+E73</f>
        <v>58</v>
      </c>
      <c r="E73" s="384">
        <v>16</v>
      </c>
      <c r="F73" s="372">
        <v>14</v>
      </c>
      <c r="G73" s="372">
        <v>14</v>
      </c>
      <c r="H73" s="372">
        <v>14</v>
      </c>
      <c r="I73" s="372"/>
      <c r="J73" s="374">
        <f t="shared" ref="J73:J78" si="2">D73/L73-1</f>
        <v>7.4074074074074181E-2</v>
      </c>
      <c r="K73" s="372"/>
      <c r="L73" s="553">
        <v>54</v>
      </c>
      <c r="M73" s="358"/>
      <c r="N73" s="194"/>
    </row>
    <row r="74" spans="1:17">
      <c r="A74" s="194"/>
      <c r="B74" s="204"/>
      <c r="C74" s="212" t="s">
        <v>564</v>
      </c>
      <c r="D74" s="553">
        <f>H74+G74+F74+E74</f>
        <v>94</v>
      </c>
      <c r="E74" s="384">
        <v>22</v>
      </c>
      <c r="F74" s="372">
        <v>23</v>
      </c>
      <c r="G74" s="372">
        <v>25</v>
      </c>
      <c r="H74" s="372">
        <v>24</v>
      </c>
      <c r="I74" s="372"/>
      <c r="J74" s="374">
        <f t="shared" si="2"/>
        <v>-8.737864077669899E-2</v>
      </c>
      <c r="K74" s="372"/>
      <c r="L74" s="553">
        <v>103</v>
      </c>
      <c r="M74" s="221"/>
      <c r="N74" s="194"/>
    </row>
    <row r="75" spans="1:17">
      <c r="A75" s="194"/>
      <c r="B75" s="204"/>
      <c r="C75" s="212" t="s">
        <v>40</v>
      </c>
      <c r="D75" s="553">
        <f>H75+G75+F75+E75</f>
        <v>81</v>
      </c>
      <c r="E75" s="384">
        <v>22</v>
      </c>
      <c r="F75" s="372">
        <v>19</v>
      </c>
      <c r="G75" s="372">
        <v>20</v>
      </c>
      <c r="H75" s="372">
        <v>20</v>
      </c>
      <c r="I75" s="372"/>
      <c r="J75" s="457">
        <f t="shared" si="2"/>
        <v>0.19117647058823528</v>
      </c>
      <c r="K75" s="372"/>
      <c r="L75" s="553">
        <v>68</v>
      </c>
      <c r="M75" s="221"/>
      <c r="N75" s="194"/>
    </row>
    <row r="76" spans="1:17">
      <c r="A76" s="194"/>
      <c r="B76" s="204"/>
      <c r="C76" s="212" t="s">
        <v>575</v>
      </c>
      <c r="D76" s="553">
        <f>H76+G76+F76+E76</f>
        <v>183</v>
      </c>
      <c r="E76" s="384">
        <v>48</v>
      </c>
      <c r="F76" s="372">
        <v>46</v>
      </c>
      <c r="G76" s="372">
        <v>44</v>
      </c>
      <c r="H76" s="372">
        <v>45</v>
      </c>
      <c r="I76" s="372"/>
      <c r="J76" s="374">
        <f t="shared" si="2"/>
        <v>5.7803468208092568E-2</v>
      </c>
      <c r="K76" s="372"/>
      <c r="L76" s="553">
        <v>173</v>
      </c>
      <c r="M76" s="221"/>
      <c r="N76" s="194"/>
    </row>
    <row r="77" spans="1:17">
      <c r="A77" s="194"/>
      <c r="B77" s="204"/>
      <c r="C77" s="212" t="s">
        <v>305</v>
      </c>
      <c r="D77" s="553">
        <f>H77+G77+F77+E77</f>
        <v>0</v>
      </c>
      <c r="E77" s="384">
        <v>0</v>
      </c>
      <c r="F77" s="372">
        <v>0</v>
      </c>
      <c r="G77" s="372">
        <v>1</v>
      </c>
      <c r="H77" s="372">
        <v>-1</v>
      </c>
      <c r="I77" s="372"/>
      <c r="J77" s="457">
        <f t="shared" si="2"/>
        <v>-1</v>
      </c>
      <c r="K77" s="372"/>
      <c r="L77" s="553">
        <v>-2</v>
      </c>
      <c r="M77" s="221"/>
      <c r="N77" s="194"/>
    </row>
    <row r="78" spans="1:17" s="213" customFormat="1">
      <c r="A78" s="359"/>
      <c r="B78" s="256"/>
      <c r="C78" s="185" t="s">
        <v>307</v>
      </c>
      <c r="D78" s="554">
        <f>D73+D74+D75+D76+D77</f>
        <v>416</v>
      </c>
      <c r="E78" s="386">
        <f>E73+E74+E75+E76+E77</f>
        <v>108</v>
      </c>
      <c r="F78" s="377">
        <f>F73+F74+F75+F76+F77</f>
        <v>102</v>
      </c>
      <c r="G78" s="377">
        <f>G73+G74+G75+G76+G77</f>
        <v>104</v>
      </c>
      <c r="H78" s="377">
        <f>H73+H74+H75+H76+H77</f>
        <v>102</v>
      </c>
      <c r="I78" s="377"/>
      <c r="J78" s="379">
        <f t="shared" si="2"/>
        <v>5.0505050505050608E-2</v>
      </c>
      <c r="K78" s="377"/>
      <c r="L78" s="554">
        <f>L73+L74+L75+L76+L77</f>
        <v>396</v>
      </c>
      <c r="M78" s="360"/>
      <c r="N78" s="359"/>
      <c r="Q78" s="223"/>
    </row>
    <row r="79" spans="1:17">
      <c r="A79" s="238"/>
      <c r="B79" s="355"/>
      <c r="C79" s="185"/>
      <c r="D79" s="553"/>
      <c r="E79" s="384"/>
      <c r="F79" s="372"/>
      <c r="G79" s="372"/>
      <c r="H79" s="372"/>
      <c r="I79" s="372"/>
      <c r="J79" s="374"/>
      <c r="K79" s="372"/>
      <c r="L79" s="553"/>
      <c r="M79" s="356"/>
      <c r="N79" s="238"/>
    </row>
    <row r="80" spans="1:17">
      <c r="A80" s="238"/>
      <c r="B80" s="355"/>
      <c r="C80" s="212" t="s">
        <v>450</v>
      </c>
      <c r="D80" s="553">
        <f>H80+G80+F80+E80</f>
        <v>252</v>
      </c>
      <c r="E80" s="385">
        <v>199</v>
      </c>
      <c r="F80" s="372">
        <v>19</v>
      </c>
      <c r="G80" s="372">
        <v>17</v>
      </c>
      <c r="H80" s="372">
        <v>17</v>
      </c>
      <c r="I80" s="372"/>
      <c r="J80" s="374" t="s">
        <v>571</v>
      </c>
      <c r="K80" s="372"/>
      <c r="L80" s="553">
        <v>57</v>
      </c>
      <c r="M80" s="356"/>
      <c r="N80" s="238"/>
    </row>
    <row r="81" spans="1:14">
      <c r="A81" s="238"/>
      <c r="B81" s="355"/>
      <c r="C81" s="212" t="s">
        <v>92</v>
      </c>
      <c r="D81" s="553">
        <f>H81+G81+F81+E81</f>
        <v>0</v>
      </c>
      <c r="E81" s="384">
        <v>0</v>
      </c>
      <c r="F81" s="396">
        <v>1</v>
      </c>
      <c r="G81" s="396">
        <v>-1</v>
      </c>
      <c r="H81" s="396">
        <v>0</v>
      </c>
      <c r="I81" s="396"/>
      <c r="J81" s="374" t="s">
        <v>375</v>
      </c>
      <c r="K81" s="396"/>
      <c r="L81" s="553">
        <v>0</v>
      </c>
      <c r="M81" s="356"/>
      <c r="N81" s="238"/>
    </row>
    <row r="82" spans="1:14" s="213" customFormat="1">
      <c r="A82" s="197"/>
      <c r="B82" s="184"/>
      <c r="C82" s="185" t="s">
        <v>234</v>
      </c>
      <c r="D82" s="554">
        <f>D73+D74+D75+D76+D77+D80+D81</f>
        <v>668</v>
      </c>
      <c r="E82" s="386">
        <f>E73+E74+E75+E76+E77+E80+E81</f>
        <v>307</v>
      </c>
      <c r="F82" s="377">
        <f>F73+F74+F75+F76+F77+F80+F81</f>
        <v>122</v>
      </c>
      <c r="G82" s="377">
        <f>G73+G74+G75+G76+G77+G80+G81</f>
        <v>120</v>
      </c>
      <c r="H82" s="377">
        <f>H73+H74+H75+H76+H77+H80+H81</f>
        <v>119</v>
      </c>
      <c r="I82" s="377"/>
      <c r="J82" s="678">
        <f>D82/L82-1</f>
        <v>0.47461368653421632</v>
      </c>
      <c r="K82" s="377"/>
      <c r="L82" s="554">
        <f>L73+L74+L75+L76+L77+L80+L81</f>
        <v>453</v>
      </c>
      <c r="M82" s="181"/>
      <c r="N82" s="197"/>
    </row>
    <row r="83" spans="1:14" s="213" customFormat="1">
      <c r="A83" s="197"/>
      <c r="B83" s="184"/>
      <c r="C83" s="184"/>
      <c r="D83" s="554"/>
      <c r="E83" s="386"/>
      <c r="F83" s="377"/>
      <c r="G83" s="377"/>
      <c r="H83" s="377"/>
      <c r="I83" s="377"/>
      <c r="J83" s="379"/>
      <c r="K83" s="377"/>
      <c r="L83" s="554"/>
      <c r="M83" s="181"/>
      <c r="N83" s="197"/>
    </row>
    <row r="84" spans="1:14" s="213" customFormat="1">
      <c r="A84" s="197"/>
      <c r="B84" s="184"/>
      <c r="C84" s="220" t="s">
        <v>257</v>
      </c>
      <c r="D84" s="554">
        <f>H84+G84+F84+E84</f>
        <v>12</v>
      </c>
      <c r="E84" s="376">
        <v>3</v>
      </c>
      <c r="F84" s="378">
        <v>3</v>
      </c>
      <c r="G84" s="378">
        <v>3</v>
      </c>
      <c r="H84" s="378">
        <v>3</v>
      </c>
      <c r="I84" s="378"/>
      <c r="J84" s="678">
        <f>D84/L84-1</f>
        <v>-0.1428571428571429</v>
      </c>
      <c r="K84" s="378"/>
      <c r="L84" s="554">
        <v>14</v>
      </c>
      <c r="M84" s="181"/>
      <c r="N84" s="197"/>
    </row>
    <row r="85" spans="1:14" s="213" customFormat="1">
      <c r="A85" s="197"/>
      <c r="B85" s="184"/>
      <c r="C85" s="184"/>
      <c r="D85" s="554"/>
      <c r="E85" s="386"/>
      <c r="F85" s="377"/>
      <c r="G85" s="377"/>
      <c r="H85" s="377"/>
      <c r="I85" s="377"/>
      <c r="J85" s="379"/>
      <c r="K85" s="377"/>
      <c r="L85" s="554"/>
      <c r="M85" s="181"/>
      <c r="N85" s="197"/>
    </row>
    <row r="86" spans="1:14" s="213" customFormat="1">
      <c r="A86" s="197"/>
      <c r="B86" s="184"/>
      <c r="C86" s="184" t="s">
        <v>41</v>
      </c>
      <c r="D86" s="554">
        <f>H86+G86+F86+E86</f>
        <v>3</v>
      </c>
      <c r="E86" s="381">
        <v>1</v>
      </c>
      <c r="F86" s="382">
        <v>0</v>
      </c>
      <c r="G86" s="382">
        <v>2</v>
      </c>
      <c r="H86" s="382">
        <v>0</v>
      </c>
      <c r="I86" s="614"/>
      <c r="J86" s="678">
        <f>D86/L86-1</f>
        <v>-0.4</v>
      </c>
      <c r="K86" s="614"/>
      <c r="L86" s="554">
        <v>5</v>
      </c>
      <c r="M86" s="181"/>
      <c r="N86" s="197"/>
    </row>
    <row r="87" spans="1:14" s="213" customFormat="1">
      <c r="A87" s="197"/>
      <c r="B87" s="184"/>
      <c r="C87" s="184"/>
      <c r="D87" s="554"/>
      <c r="E87" s="376"/>
      <c r="F87" s="377"/>
      <c r="G87" s="377"/>
      <c r="H87" s="377"/>
      <c r="I87" s="395"/>
      <c r="J87" s="379"/>
      <c r="K87" s="395"/>
      <c r="L87" s="554"/>
      <c r="M87" s="181"/>
      <c r="N87" s="197"/>
    </row>
    <row r="88" spans="1:14" s="213" customFormat="1">
      <c r="A88" s="197"/>
      <c r="B88" s="184"/>
      <c r="C88" s="184" t="s">
        <v>478</v>
      </c>
      <c r="D88" s="554">
        <f>D71+D84+D82+D86</f>
        <v>1049</v>
      </c>
      <c r="E88" s="386">
        <f>E71+E84+E82+E86</f>
        <v>410</v>
      </c>
      <c r="F88" s="382">
        <f>F71+F84+F82+F86</f>
        <v>217</v>
      </c>
      <c r="G88" s="382">
        <f>G71+G84+G82+G86</f>
        <v>212</v>
      </c>
      <c r="H88" s="382">
        <f>H71+H84+H82+H86</f>
        <v>210</v>
      </c>
      <c r="I88" s="395"/>
      <c r="J88" s="678">
        <f>D88/L88-1</f>
        <v>0.28396572827417388</v>
      </c>
      <c r="K88" s="395"/>
      <c r="L88" s="554">
        <f>L71+L84+L82+L86</f>
        <v>817</v>
      </c>
      <c r="M88" s="181"/>
      <c r="N88" s="197"/>
    </row>
    <row r="89" spans="1:14">
      <c r="A89" s="194"/>
      <c r="B89" s="204"/>
      <c r="C89" s="365"/>
      <c r="D89" s="231"/>
      <c r="E89" s="232"/>
      <c r="F89" s="211"/>
      <c r="G89" s="211"/>
      <c r="H89" s="211"/>
      <c r="I89" s="211"/>
      <c r="J89" s="529"/>
      <c r="K89" s="211"/>
      <c r="L89" s="231"/>
      <c r="M89" s="221"/>
      <c r="N89" s="194"/>
    </row>
    <row r="90" spans="1:14" ht="9" customHeight="1">
      <c r="A90" s="194"/>
      <c r="B90" s="194"/>
      <c r="C90" s="194"/>
      <c r="D90" s="194"/>
      <c r="E90" s="194"/>
      <c r="F90" s="194"/>
      <c r="G90" s="194"/>
      <c r="H90" s="194"/>
      <c r="I90" s="194"/>
      <c r="J90" s="195"/>
      <c r="K90" s="194"/>
      <c r="L90" s="194"/>
      <c r="M90" s="194"/>
      <c r="N90" s="194"/>
    </row>
    <row r="91" spans="1:14" s="364" customFormat="1" ht="13.5" customHeight="1">
      <c r="A91" s="209"/>
      <c r="B91" s="258" t="s">
        <v>546</v>
      </c>
      <c r="C91" s="209"/>
      <c r="D91" s="224"/>
      <c r="E91" s="209"/>
      <c r="F91" s="224"/>
      <c r="G91" s="224"/>
      <c r="H91" s="224"/>
      <c r="I91" s="209"/>
      <c r="J91" s="210"/>
      <c r="K91" s="209"/>
      <c r="L91" s="224"/>
      <c r="M91" s="225"/>
      <c r="N91" s="225"/>
    </row>
    <row r="92" spans="1:14" ht="14.25">
      <c r="A92" s="224"/>
      <c r="B92" s="225"/>
      <c r="C92" s="224"/>
      <c r="D92" s="224"/>
      <c r="E92" s="224"/>
      <c r="F92" s="224"/>
      <c r="G92" s="224"/>
      <c r="H92" s="224"/>
      <c r="I92" s="224"/>
      <c r="J92" s="227"/>
      <c r="K92" s="224"/>
      <c r="L92" s="224"/>
      <c r="M92" s="224"/>
      <c r="N92" s="224"/>
    </row>
    <row r="93" spans="1:14">
      <c r="A93" s="224"/>
      <c r="B93" s="224"/>
      <c r="C93" s="224"/>
      <c r="D93" s="224"/>
      <c r="E93" s="224"/>
      <c r="F93" s="224"/>
      <c r="G93" s="224"/>
      <c r="H93" s="224"/>
      <c r="I93" s="224"/>
      <c r="J93" s="227"/>
      <c r="K93" s="224"/>
      <c r="L93" s="224"/>
      <c r="M93" s="224"/>
      <c r="N93" s="224"/>
    </row>
  </sheetData>
  <phoneticPr fontId="13" type="noConversion"/>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1"/>
  <sheetViews>
    <sheetView view="pageBreakPreview" zoomScale="85" zoomScaleNormal="100" zoomScaleSheetLayoutView="85" workbookViewId="0"/>
  </sheetViews>
  <sheetFormatPr defaultRowHeight="12"/>
  <cols>
    <col min="1" max="1" width="1.28515625" style="196" customWidth="1"/>
    <col min="2" max="2" width="1.85546875" style="196" customWidth="1"/>
    <col min="3" max="3" width="44.7109375" style="196" bestFit="1" customWidth="1"/>
    <col min="4" max="6" width="8.85546875" style="196" customWidth="1"/>
    <col min="7" max="8" width="8.85546875" style="729" customWidth="1"/>
    <col min="9" max="9" width="1.7109375" style="196" customWidth="1"/>
    <col min="10" max="10" width="8.85546875" style="249" customWidth="1"/>
    <col min="11" max="11" width="1.7109375" style="196" customWidth="1"/>
    <col min="12" max="12" width="8.85546875" style="196" customWidth="1"/>
    <col min="13" max="13" width="1.7109375" style="196" customWidth="1"/>
    <col min="14" max="14" width="1.28515625" style="196" customWidth="1"/>
    <col min="15" max="16384" width="9.140625" style="196"/>
  </cols>
  <sheetData>
    <row r="1" spans="1:17" ht="9" customHeight="1">
      <c r="A1" s="194"/>
      <c r="B1" s="194"/>
      <c r="C1" s="194"/>
      <c r="D1" s="194"/>
      <c r="E1" s="194"/>
      <c r="F1" s="194"/>
      <c r="G1" s="728"/>
      <c r="H1" s="728"/>
      <c r="I1" s="194"/>
      <c r="J1" s="195"/>
      <c r="K1" s="194"/>
      <c r="L1" s="194"/>
      <c r="M1" s="194"/>
      <c r="N1" s="194"/>
    </row>
    <row r="2" spans="1:17">
      <c r="A2" s="197"/>
      <c r="B2" s="201"/>
      <c r="C2" s="1007" t="s">
        <v>51</v>
      </c>
      <c r="D2" s="274">
        <v>2011</v>
      </c>
      <c r="E2" s="200" t="s">
        <v>496</v>
      </c>
      <c r="F2" s="201" t="s">
        <v>442</v>
      </c>
      <c r="G2" s="180" t="s">
        <v>378</v>
      </c>
      <c r="H2" s="180" t="s">
        <v>365</v>
      </c>
      <c r="I2" s="201"/>
      <c r="J2" s="529" t="s">
        <v>322</v>
      </c>
      <c r="K2" s="201"/>
      <c r="L2" s="274">
        <v>2010</v>
      </c>
      <c r="M2" s="350"/>
      <c r="N2" s="197"/>
    </row>
    <row r="3" spans="1:17">
      <c r="A3" s="194"/>
      <c r="B3" s="204"/>
      <c r="C3" s="228" t="s">
        <v>9</v>
      </c>
      <c r="D3" s="199"/>
      <c r="E3" s="200"/>
      <c r="F3" s="184"/>
      <c r="G3" s="181"/>
      <c r="H3" s="181"/>
      <c r="I3" s="184"/>
      <c r="J3" s="530" t="s">
        <v>497</v>
      </c>
      <c r="K3" s="184"/>
      <c r="L3" s="199"/>
      <c r="M3" s="204"/>
      <c r="N3" s="194"/>
    </row>
    <row r="4" spans="1:17" ht="15.75">
      <c r="A4" s="194"/>
      <c r="B4" s="204"/>
      <c r="C4" s="204"/>
      <c r="D4" s="776"/>
      <c r="E4" s="777"/>
      <c r="F4" s="778"/>
      <c r="G4" s="786"/>
      <c r="H4" s="786"/>
      <c r="I4" s="778"/>
      <c r="J4" s="785"/>
      <c r="K4" s="775"/>
      <c r="L4" s="781"/>
      <c r="M4" s="357"/>
      <c r="N4" s="194"/>
    </row>
    <row r="5" spans="1:17">
      <c r="A5" s="194"/>
      <c r="B5" s="204"/>
      <c r="C5" s="212" t="s">
        <v>37</v>
      </c>
      <c r="D5" s="553">
        <f>H5+G5+F5+E5</f>
        <v>698</v>
      </c>
      <c r="E5" s="371">
        <f>Revenues!E5-Expenses!E5</f>
        <v>197</v>
      </c>
      <c r="F5" s="372">
        <f>Revenues!F5-Expenses!F5</f>
        <v>190</v>
      </c>
      <c r="G5" s="372">
        <f>Revenues!G5-Expenses!G5</f>
        <v>172</v>
      </c>
      <c r="H5" s="372">
        <f>Revenues!H5-Expenses!H5</f>
        <v>139</v>
      </c>
      <c r="I5" s="372"/>
      <c r="J5" s="374">
        <f>D5/L5-1</f>
        <v>-2.1037868162692819E-2</v>
      </c>
      <c r="K5" s="372"/>
      <c r="L5" s="553">
        <f>Revenues!L5-Expenses!L5</f>
        <v>713</v>
      </c>
      <c r="M5" s="221"/>
      <c r="N5" s="194"/>
    </row>
    <row r="6" spans="1:17">
      <c r="A6" s="194"/>
      <c r="B6" s="204"/>
      <c r="C6" s="212" t="s">
        <v>38</v>
      </c>
      <c r="D6" s="553">
        <f>H6+G6+F6+E6</f>
        <v>133</v>
      </c>
      <c r="E6" s="371">
        <f>Revenues!E6-Expenses!E6</f>
        <v>43</v>
      </c>
      <c r="F6" s="372">
        <f>Revenues!F6-Expenses!F6</f>
        <v>33</v>
      </c>
      <c r="G6" s="372">
        <f>Revenues!G6-Expenses!G6</f>
        <v>32</v>
      </c>
      <c r="H6" s="372">
        <f>Revenues!H6-Expenses!H6</f>
        <v>25</v>
      </c>
      <c r="I6" s="372"/>
      <c r="J6" s="457">
        <f>D6/L6-1</f>
        <v>-0.10738255033557043</v>
      </c>
      <c r="K6" s="372"/>
      <c r="L6" s="553">
        <f>Revenues!L6-Expenses!L6</f>
        <v>149</v>
      </c>
      <c r="M6" s="221"/>
      <c r="N6" s="194"/>
    </row>
    <row r="7" spans="1:17">
      <c r="A7" s="194"/>
      <c r="B7" s="204"/>
      <c r="C7" s="212" t="s">
        <v>50</v>
      </c>
      <c r="D7" s="553">
        <f>H7+G7+F7+E7</f>
        <v>-6</v>
      </c>
      <c r="E7" s="399">
        <f>Revenues!E7-Expenses!E7</f>
        <v>10</v>
      </c>
      <c r="F7" s="396">
        <f>Revenues!F7-Expenses!F7</f>
        <v>-3</v>
      </c>
      <c r="G7" s="372">
        <f>Revenues!G7-Expenses!G7</f>
        <v>-6</v>
      </c>
      <c r="H7" s="372">
        <f>Revenues!H7-Expenses!H7</f>
        <v>-7</v>
      </c>
      <c r="I7" s="396"/>
      <c r="J7" s="457">
        <f>D7/L7-1</f>
        <v>-0.8</v>
      </c>
      <c r="K7" s="396"/>
      <c r="L7" s="553">
        <f>Revenues!L7-Expenses!L7</f>
        <v>-30</v>
      </c>
      <c r="M7" s="221"/>
      <c r="N7" s="194"/>
      <c r="O7" s="214"/>
    </row>
    <row r="8" spans="1:17">
      <c r="A8" s="194"/>
      <c r="B8" s="204"/>
      <c r="C8" s="212" t="s">
        <v>305</v>
      </c>
      <c r="D8" s="553">
        <f>H8+G8+F8+E8</f>
        <v>1</v>
      </c>
      <c r="E8" s="399">
        <f>Revenues!E8-Expenses!E8</f>
        <v>2</v>
      </c>
      <c r="F8" s="396">
        <f>Revenues!F8-Expenses!F8</f>
        <v>-1</v>
      </c>
      <c r="G8" s="372">
        <f>Revenues!G8-Expenses!G8</f>
        <v>0</v>
      </c>
      <c r="H8" s="372">
        <f>Revenues!H8-Expenses!H8</f>
        <v>0</v>
      </c>
      <c r="I8" s="396"/>
      <c r="J8" s="457" t="s">
        <v>375</v>
      </c>
      <c r="K8" s="396"/>
      <c r="L8" s="553">
        <f>Revenues!L8-Expenses!L8</f>
        <v>-1</v>
      </c>
      <c r="M8" s="221"/>
      <c r="N8" s="194"/>
      <c r="O8" s="214"/>
    </row>
    <row r="9" spans="1:17" s="213" customFormat="1">
      <c r="A9" s="197"/>
      <c r="B9" s="184"/>
      <c r="C9" s="184" t="s">
        <v>39</v>
      </c>
      <c r="D9" s="554">
        <f>D5+D6+D7+D8</f>
        <v>826</v>
      </c>
      <c r="E9" s="533">
        <f>E5+E6+E7+E8</f>
        <v>252</v>
      </c>
      <c r="F9" s="377">
        <f>F5+F6+F7+F8</f>
        <v>219</v>
      </c>
      <c r="G9" s="377">
        <f>G5+G6+G7+G8</f>
        <v>198</v>
      </c>
      <c r="H9" s="377">
        <f>H5+H6+H7+H8</f>
        <v>157</v>
      </c>
      <c r="I9" s="377"/>
      <c r="J9" s="379">
        <f>D9/L9-1</f>
        <v>-6.0168471720818406E-3</v>
      </c>
      <c r="K9" s="377"/>
      <c r="L9" s="554">
        <f>L5+L6+L7+L8</f>
        <v>831</v>
      </c>
      <c r="M9" s="181"/>
      <c r="N9" s="197"/>
    </row>
    <row r="10" spans="1:17" s="213" customFormat="1">
      <c r="A10" s="197"/>
      <c r="B10" s="184"/>
      <c r="C10" s="184"/>
      <c r="D10" s="554"/>
      <c r="E10" s="533"/>
      <c r="F10" s="377"/>
      <c r="G10" s="377"/>
      <c r="H10" s="377"/>
      <c r="I10" s="377"/>
      <c r="J10" s="379"/>
      <c r="K10" s="377"/>
      <c r="L10" s="554"/>
      <c r="M10" s="181"/>
      <c r="N10" s="197"/>
    </row>
    <row r="11" spans="1:17">
      <c r="A11" s="194"/>
      <c r="B11" s="204"/>
      <c r="C11" s="204" t="s">
        <v>563</v>
      </c>
      <c r="D11" s="553">
        <f>H11+G11+F11+E11</f>
        <v>472</v>
      </c>
      <c r="E11" s="399">
        <f>Revenues!E11-Expenses!E11</f>
        <v>103</v>
      </c>
      <c r="F11" s="396">
        <f>Revenues!F11-Expenses!F11</f>
        <v>120</v>
      </c>
      <c r="G11" s="372">
        <f>Revenues!G11-Expenses!G11</f>
        <v>122</v>
      </c>
      <c r="H11" s="372">
        <f>Revenues!H11-Expenses!H11</f>
        <v>127</v>
      </c>
      <c r="I11" s="372"/>
      <c r="J11" s="457">
        <f t="shared" ref="J11:J16" si="0">D11/L11-1</f>
        <v>-0.19591141396933565</v>
      </c>
      <c r="K11" s="372"/>
      <c r="L11" s="553">
        <f>Revenues!L11-Expenses!L11</f>
        <v>587</v>
      </c>
      <c r="M11" s="358"/>
      <c r="N11" s="194"/>
    </row>
    <row r="12" spans="1:17">
      <c r="A12" s="194"/>
      <c r="B12" s="204"/>
      <c r="C12" s="212" t="s">
        <v>564</v>
      </c>
      <c r="D12" s="553">
        <f>H12+G12+F12+E12</f>
        <v>275</v>
      </c>
      <c r="E12" s="399">
        <f>Revenues!E12-Expenses!E12</f>
        <v>47</v>
      </c>
      <c r="F12" s="396">
        <f>Revenues!F12-Expenses!F12</f>
        <v>71</v>
      </c>
      <c r="G12" s="372">
        <f>Revenues!G12-Expenses!G12</f>
        <v>81</v>
      </c>
      <c r="H12" s="372">
        <f>Revenues!H12-Expenses!H12</f>
        <v>76</v>
      </c>
      <c r="I12" s="372"/>
      <c r="J12" s="457">
        <f t="shared" si="0"/>
        <v>7.3260073260073E-3</v>
      </c>
      <c r="K12" s="372"/>
      <c r="L12" s="553">
        <f>Revenues!L12-Expenses!L12</f>
        <v>273</v>
      </c>
      <c r="M12" s="221"/>
      <c r="N12" s="194"/>
    </row>
    <row r="13" spans="1:17">
      <c r="A13" s="194"/>
      <c r="B13" s="204"/>
      <c r="C13" s="212" t="s">
        <v>40</v>
      </c>
      <c r="D13" s="553">
        <f>H13+G13+F13+E13</f>
        <v>672</v>
      </c>
      <c r="E13" s="399">
        <f>Revenues!E13-Expenses!E13</f>
        <v>148</v>
      </c>
      <c r="F13" s="396">
        <f>Revenues!F13-Expenses!F13</f>
        <v>183</v>
      </c>
      <c r="G13" s="372">
        <f>Revenues!G13-Expenses!G13</f>
        <v>174</v>
      </c>
      <c r="H13" s="372">
        <f>Revenues!H13-Expenses!H13</f>
        <v>167</v>
      </c>
      <c r="I13" s="372"/>
      <c r="J13" s="374">
        <f t="shared" si="0"/>
        <v>-8.9430894308943132E-2</v>
      </c>
      <c r="K13" s="372"/>
      <c r="L13" s="553">
        <f>Revenues!L13-Expenses!L13</f>
        <v>738</v>
      </c>
      <c r="M13" s="221"/>
      <c r="N13" s="194"/>
    </row>
    <row r="14" spans="1:17">
      <c r="A14" s="194"/>
      <c r="B14" s="204"/>
      <c r="C14" s="212" t="s">
        <v>575</v>
      </c>
      <c r="D14" s="553">
        <f>H14+G14+F14+E14</f>
        <v>818</v>
      </c>
      <c r="E14" s="399">
        <f>Revenues!E14-Expenses!E14</f>
        <v>226</v>
      </c>
      <c r="F14" s="396">
        <f>Revenues!F14-Expenses!F14</f>
        <v>178</v>
      </c>
      <c r="G14" s="372">
        <f>Revenues!G14-Expenses!G14</f>
        <v>202</v>
      </c>
      <c r="H14" s="372">
        <f>Revenues!H14-Expenses!H14</f>
        <v>212</v>
      </c>
      <c r="I14" s="372"/>
      <c r="J14" s="374">
        <f t="shared" si="0"/>
        <v>-5.7603686635944729E-2</v>
      </c>
      <c r="K14" s="372"/>
      <c r="L14" s="553">
        <f>Revenues!L14-Expenses!L14</f>
        <v>868</v>
      </c>
      <c r="M14" s="221"/>
      <c r="N14" s="194"/>
    </row>
    <row r="15" spans="1:17">
      <c r="A15" s="194"/>
      <c r="B15" s="204"/>
      <c r="C15" s="212" t="s">
        <v>305</v>
      </c>
      <c r="D15" s="553">
        <f>H15+G15+F15+E15</f>
        <v>-17</v>
      </c>
      <c r="E15" s="399">
        <f>Revenues!E15-Expenses!E15</f>
        <v>-4</v>
      </c>
      <c r="F15" s="396">
        <f>Revenues!F15-Expenses!F15</f>
        <v>-4</v>
      </c>
      <c r="G15" s="372">
        <f>Revenues!G15-Expenses!G15</f>
        <v>-7</v>
      </c>
      <c r="H15" s="372">
        <f>Revenues!H15-Expenses!H15</f>
        <v>-2</v>
      </c>
      <c r="I15" s="372"/>
      <c r="J15" s="457">
        <f t="shared" si="0"/>
        <v>0.1333333333333333</v>
      </c>
      <c r="K15" s="372"/>
      <c r="L15" s="553">
        <f>Revenues!L15-Expenses!L15</f>
        <v>-15</v>
      </c>
      <c r="M15" s="221"/>
      <c r="N15" s="194"/>
    </row>
    <row r="16" spans="1:17" s="213" customFormat="1">
      <c r="A16" s="359"/>
      <c r="B16" s="256"/>
      <c r="C16" s="185" t="s">
        <v>307</v>
      </c>
      <c r="D16" s="554">
        <f>D11+D12+D13+D14+D15</f>
        <v>2220</v>
      </c>
      <c r="E16" s="386">
        <f>E11+E12+E13+E14+E15</f>
        <v>520</v>
      </c>
      <c r="F16" s="377">
        <f>F11+F12+F13+F14+F15</f>
        <v>548</v>
      </c>
      <c r="G16" s="377">
        <f>G11+G12+G13+G14+G15</f>
        <v>572</v>
      </c>
      <c r="H16" s="377">
        <f>H11+H12+H13+H14+H15</f>
        <v>580</v>
      </c>
      <c r="I16" s="377"/>
      <c r="J16" s="379">
        <f t="shared" si="0"/>
        <v>-9.4247246022031828E-2</v>
      </c>
      <c r="K16" s="377"/>
      <c r="L16" s="554">
        <f>L11+L12+L13+L14+L15</f>
        <v>2451</v>
      </c>
      <c r="M16" s="360"/>
      <c r="N16" s="359"/>
      <c r="Q16" s="223"/>
    </row>
    <row r="17" spans="1:15">
      <c r="A17" s="238"/>
      <c r="B17" s="355"/>
      <c r="C17" s="185"/>
      <c r="D17" s="553"/>
      <c r="E17" s="384"/>
      <c r="F17" s="372"/>
      <c r="G17" s="372"/>
      <c r="H17" s="372"/>
      <c r="I17" s="372"/>
      <c r="J17" s="374"/>
      <c r="K17" s="372"/>
      <c r="L17" s="553"/>
      <c r="M17" s="356"/>
      <c r="N17" s="238"/>
    </row>
    <row r="18" spans="1:15">
      <c r="A18" s="194"/>
      <c r="B18" s="204"/>
      <c r="C18" s="212" t="s">
        <v>450</v>
      </c>
      <c r="D18" s="553">
        <f>H18+G18+F18+E18</f>
        <v>-445</v>
      </c>
      <c r="E18" s="399">
        <f>Revenues!E18-Expenses!E18</f>
        <v>-324</v>
      </c>
      <c r="F18" s="396">
        <f>Revenues!F18-Expenses!F18</f>
        <v>-92</v>
      </c>
      <c r="G18" s="372">
        <f>Revenues!G18-Expenses!G18</f>
        <v>-22</v>
      </c>
      <c r="H18" s="372">
        <f>Revenues!H18-Expenses!H18</f>
        <v>-7</v>
      </c>
      <c r="I18" s="372"/>
      <c r="J18" s="374" t="s">
        <v>375</v>
      </c>
      <c r="K18" s="372"/>
      <c r="L18" s="553">
        <f>Revenues!L18-Expenses!L18</f>
        <v>7</v>
      </c>
      <c r="M18" s="356"/>
      <c r="N18" s="194"/>
    </row>
    <row r="19" spans="1:15">
      <c r="A19" s="194"/>
      <c r="B19" s="204"/>
      <c r="C19" s="212" t="s">
        <v>306</v>
      </c>
      <c r="D19" s="553">
        <f>H19+G19+F19+E19</f>
        <v>0</v>
      </c>
      <c r="E19" s="399">
        <f>Revenues!E19-Expenses!E19</f>
        <v>0</v>
      </c>
      <c r="F19" s="396">
        <f>Revenues!F19-Expenses!F19</f>
        <v>-1</v>
      </c>
      <c r="G19" s="372">
        <f>Revenues!G19-Expenses!G19</f>
        <v>1</v>
      </c>
      <c r="H19" s="372">
        <f>Revenues!H19-Expenses!H19</f>
        <v>0</v>
      </c>
      <c r="I19" s="396"/>
      <c r="J19" s="457" t="s">
        <v>375</v>
      </c>
      <c r="K19" s="396"/>
      <c r="L19" s="553">
        <f>Revenues!L19-Expenses!L19</f>
        <v>0</v>
      </c>
      <c r="M19" s="356"/>
      <c r="N19" s="194"/>
    </row>
    <row r="20" spans="1:15" s="213" customFormat="1">
      <c r="A20" s="197"/>
      <c r="B20" s="184"/>
      <c r="C20" s="185" t="s">
        <v>234</v>
      </c>
      <c r="D20" s="554">
        <f>D16+D18+D19</f>
        <v>1775</v>
      </c>
      <c r="E20" s="386">
        <f>E16+E18+E19</f>
        <v>196</v>
      </c>
      <c r="F20" s="377">
        <f>F16+F18+F19</f>
        <v>455</v>
      </c>
      <c r="G20" s="377">
        <f>G16+G18+G19</f>
        <v>551</v>
      </c>
      <c r="H20" s="377">
        <f>H16+H18+H19</f>
        <v>573</v>
      </c>
      <c r="I20" s="377"/>
      <c r="J20" s="678">
        <f>D20/L20-1</f>
        <v>-0.27786818551668024</v>
      </c>
      <c r="K20" s="377"/>
      <c r="L20" s="554">
        <f>L16+L18+L19</f>
        <v>2458</v>
      </c>
      <c r="M20" s="181"/>
      <c r="N20" s="197"/>
    </row>
    <row r="21" spans="1:15" s="213" customFormat="1">
      <c r="A21" s="197"/>
      <c r="B21" s="184"/>
      <c r="C21" s="185"/>
      <c r="D21" s="554"/>
      <c r="E21" s="386"/>
      <c r="F21" s="377"/>
      <c r="G21" s="377"/>
      <c r="H21" s="377"/>
      <c r="I21" s="377"/>
      <c r="J21" s="678"/>
      <c r="K21" s="377"/>
      <c r="L21" s="554"/>
      <c r="M21" s="181"/>
      <c r="N21" s="197"/>
    </row>
    <row r="22" spans="1:15" s="213" customFormat="1">
      <c r="A22" s="197"/>
      <c r="B22" s="184"/>
      <c r="C22" s="220" t="s">
        <v>257</v>
      </c>
      <c r="D22" s="554">
        <f>H22+G22+F22+E22</f>
        <v>11</v>
      </c>
      <c r="E22" s="376">
        <f>Revenues!E22-Expenses!E22</f>
        <v>2</v>
      </c>
      <c r="F22" s="382">
        <f>Revenues!F22-Expenses!F22</f>
        <v>2</v>
      </c>
      <c r="G22" s="377">
        <f>Revenues!G22-Expenses!G22</f>
        <v>5</v>
      </c>
      <c r="H22" s="377">
        <f>Revenues!H22-Expenses!H22</f>
        <v>2</v>
      </c>
      <c r="I22" s="378"/>
      <c r="J22" s="678">
        <f>D22/L22-1</f>
        <v>0.5714285714285714</v>
      </c>
      <c r="K22" s="378"/>
      <c r="L22" s="554">
        <f>Revenues!L22-Expenses!L22</f>
        <v>7</v>
      </c>
      <c r="M22" s="360"/>
      <c r="N22" s="197"/>
    </row>
    <row r="23" spans="1:15" s="213" customFormat="1">
      <c r="A23" s="197"/>
      <c r="B23" s="184"/>
      <c r="C23" s="184"/>
      <c r="D23" s="554"/>
      <c r="E23" s="386"/>
      <c r="F23" s="377"/>
      <c r="G23" s="377"/>
      <c r="H23" s="377"/>
      <c r="I23" s="377"/>
      <c r="J23" s="379"/>
      <c r="K23" s="377"/>
      <c r="L23" s="554"/>
      <c r="M23" s="181"/>
      <c r="N23" s="197"/>
    </row>
    <row r="24" spans="1:15" s="213" customFormat="1">
      <c r="A24" s="197"/>
      <c r="B24" s="184"/>
      <c r="C24" s="184" t="s">
        <v>41</v>
      </c>
      <c r="D24" s="554">
        <f>H24+G24+F24+E24</f>
        <v>-63</v>
      </c>
      <c r="E24" s="399">
        <f>Revenues!E24-Expenses!E24</f>
        <v>-14</v>
      </c>
      <c r="F24" s="396">
        <f>Revenues!F24-Expenses!F24</f>
        <v>-19</v>
      </c>
      <c r="G24" s="372">
        <f>Revenues!G24-Expenses!G24</f>
        <v>-10</v>
      </c>
      <c r="H24" s="372">
        <f>Revenues!H24-Expenses!H24</f>
        <v>-20</v>
      </c>
      <c r="I24" s="614"/>
      <c r="J24" s="678">
        <f>D24/L24-1</f>
        <v>0.36956521739130443</v>
      </c>
      <c r="K24" s="614"/>
      <c r="L24" s="554">
        <f>Revenues!L24-Expenses!L24</f>
        <v>-46</v>
      </c>
      <c r="M24" s="181"/>
      <c r="N24" s="197"/>
    </row>
    <row r="25" spans="1:15" s="213" customFormat="1">
      <c r="A25" s="197"/>
      <c r="B25" s="184"/>
      <c r="C25" s="184"/>
      <c r="D25" s="554"/>
      <c r="E25" s="376"/>
      <c r="F25" s="377"/>
      <c r="G25" s="377"/>
      <c r="H25" s="377"/>
      <c r="I25" s="395"/>
      <c r="J25" s="379"/>
      <c r="K25" s="395"/>
      <c r="L25" s="554"/>
      <c r="M25" s="181"/>
      <c r="N25" s="197"/>
    </row>
    <row r="26" spans="1:15" s="213" customFormat="1">
      <c r="A26" s="197"/>
      <c r="B26" s="184"/>
      <c r="C26" s="184" t="s">
        <v>423</v>
      </c>
      <c r="D26" s="554">
        <f>D9+D22+D20+D24</f>
        <v>2549</v>
      </c>
      <c r="E26" s="386">
        <f>E9+E22+E20+E24</f>
        <v>436</v>
      </c>
      <c r="F26" s="377">
        <f>F9+F22+F20+F24</f>
        <v>657</v>
      </c>
      <c r="G26" s="377">
        <f>G9+G22+G20+G24</f>
        <v>744</v>
      </c>
      <c r="H26" s="377">
        <f>H9+H22+H20+H24</f>
        <v>712</v>
      </c>
      <c r="I26" s="395"/>
      <c r="J26" s="678">
        <f>D26/L26-1</f>
        <v>-0.21569230769230774</v>
      </c>
      <c r="K26" s="395"/>
      <c r="L26" s="554">
        <f>L9+L22+L20+L24</f>
        <v>3250</v>
      </c>
      <c r="M26" s="181"/>
      <c r="N26" s="197"/>
    </row>
    <row r="27" spans="1:15">
      <c r="A27" s="194"/>
      <c r="B27" s="204"/>
      <c r="C27" s="184"/>
      <c r="D27" s="208"/>
      <c r="E27" s="232"/>
      <c r="F27" s="204"/>
      <c r="G27" s="221"/>
      <c r="H27" s="236"/>
      <c r="I27" s="211"/>
      <c r="J27" s="529"/>
      <c r="K27" s="211"/>
      <c r="L27" s="208"/>
      <c r="M27" s="184"/>
      <c r="N27" s="194"/>
    </row>
    <row r="28" spans="1:15" ht="9" customHeight="1">
      <c r="A28" s="194"/>
      <c r="B28" s="194"/>
      <c r="C28" s="194"/>
      <c r="D28" s="567"/>
      <c r="E28" s="194"/>
      <c r="F28" s="194"/>
      <c r="G28" s="728"/>
      <c r="H28" s="728"/>
      <c r="I28" s="194"/>
      <c r="J28" s="195"/>
      <c r="K28" s="194"/>
      <c r="L28" s="567"/>
      <c r="M28" s="194"/>
      <c r="N28" s="194"/>
    </row>
    <row r="29" spans="1:15" ht="14.25">
      <c r="A29" s="209"/>
      <c r="B29" s="225"/>
      <c r="C29" s="209"/>
      <c r="D29" s="335"/>
      <c r="E29" s="209"/>
      <c r="F29" s="209"/>
      <c r="G29" s="746"/>
      <c r="H29" s="746"/>
      <c r="I29" s="209"/>
      <c r="J29" s="210"/>
      <c r="K29" s="209"/>
      <c r="L29" s="335"/>
      <c r="M29" s="209"/>
      <c r="N29" s="229"/>
    </row>
    <row r="30" spans="1:15" ht="9" customHeight="1">
      <c r="A30" s="194"/>
      <c r="B30" s="194"/>
      <c r="C30" s="194"/>
      <c r="D30" s="567"/>
      <c r="E30" s="194"/>
      <c r="F30" s="194"/>
      <c r="G30" s="728"/>
      <c r="H30" s="728"/>
      <c r="I30" s="194"/>
      <c r="J30" s="195"/>
      <c r="K30" s="194"/>
      <c r="L30" s="567"/>
      <c r="M30" s="194"/>
      <c r="N30" s="194"/>
    </row>
    <row r="31" spans="1:15">
      <c r="A31" s="197"/>
      <c r="B31" s="201"/>
      <c r="C31" s="1007" t="s">
        <v>51</v>
      </c>
      <c r="D31" s="274">
        <v>2011</v>
      </c>
      <c r="E31" s="200" t="s">
        <v>496</v>
      </c>
      <c r="F31" s="201" t="s">
        <v>442</v>
      </c>
      <c r="G31" s="180" t="s">
        <v>378</v>
      </c>
      <c r="H31" s="180" t="s">
        <v>365</v>
      </c>
      <c r="I31" s="201"/>
      <c r="J31" s="529"/>
      <c r="K31" s="201"/>
      <c r="L31" s="274">
        <v>2010</v>
      </c>
      <c r="M31" s="350"/>
      <c r="N31" s="197"/>
      <c r="O31" s="234"/>
    </row>
    <row r="32" spans="1:15">
      <c r="A32" s="197"/>
      <c r="B32" s="201"/>
      <c r="C32" s="228" t="s">
        <v>54</v>
      </c>
      <c r="D32" s="199"/>
      <c r="E32" s="200"/>
      <c r="F32" s="204"/>
      <c r="G32" s="221"/>
      <c r="H32" s="221"/>
      <c r="I32" s="204"/>
      <c r="J32" s="530"/>
      <c r="K32" s="204"/>
      <c r="L32" s="199"/>
      <c r="M32" s="204"/>
      <c r="N32" s="197"/>
      <c r="O32" s="234"/>
    </row>
    <row r="33" spans="1:15">
      <c r="A33" s="194"/>
      <c r="B33" s="204"/>
      <c r="C33" s="204"/>
      <c r="D33" s="563"/>
      <c r="E33" s="564"/>
      <c r="F33" s="566"/>
      <c r="G33" s="566"/>
      <c r="H33" s="566"/>
      <c r="I33" s="204"/>
      <c r="J33" s="563"/>
      <c r="K33" s="357"/>
      <c r="L33" s="563"/>
      <c r="M33" s="357"/>
      <c r="N33" s="194"/>
      <c r="O33" s="234"/>
    </row>
    <row r="34" spans="1:15">
      <c r="A34" s="194"/>
      <c r="B34" s="211"/>
      <c r="C34" s="212" t="s">
        <v>37</v>
      </c>
      <c r="D34" s="374">
        <f>D5/Revenues!D5</f>
        <v>0.21523280912735121</v>
      </c>
      <c r="E34" s="375">
        <f>E5/Revenues!E5</f>
        <v>0.23763570566948131</v>
      </c>
      <c r="F34" s="402">
        <f>F5/Revenues!F5</f>
        <v>0.22673031026252982</v>
      </c>
      <c r="G34" s="402">
        <f>G5/Revenues!G5</f>
        <v>0.21419676214196762</v>
      </c>
      <c r="H34" s="402">
        <f>H5/Revenues!H5</f>
        <v>0.17981888745148772</v>
      </c>
      <c r="I34" s="372"/>
      <c r="J34" s="374"/>
      <c r="K34" s="621"/>
      <c r="L34" s="374">
        <f>L5/Revenues!L5</f>
        <v>0.21999382906510337</v>
      </c>
      <c r="M34" s="221"/>
      <c r="N34" s="194"/>
      <c r="O34" s="234"/>
    </row>
    <row r="35" spans="1:15">
      <c r="A35" s="194"/>
      <c r="B35" s="211"/>
      <c r="C35" s="212" t="s">
        <v>38</v>
      </c>
      <c r="D35" s="374">
        <f>D6/Revenues!D6</f>
        <v>0.17029449423815621</v>
      </c>
      <c r="E35" s="375">
        <f>E6/Revenues!E6</f>
        <v>0.21182266009852216</v>
      </c>
      <c r="F35" s="402">
        <f>F6/Revenues!F6</f>
        <v>0.16666666666666666</v>
      </c>
      <c r="G35" s="402">
        <f>G6/Revenues!G6</f>
        <v>0.16494845360824742</v>
      </c>
      <c r="H35" s="402">
        <f>H6/Revenues!H6</f>
        <v>0.13440860215053763</v>
      </c>
      <c r="I35" s="372"/>
      <c r="J35" s="374"/>
      <c r="K35" s="621"/>
      <c r="L35" s="374">
        <f>L6/Revenues!L6</f>
        <v>0.18980891719745224</v>
      </c>
      <c r="M35" s="221"/>
      <c r="N35" s="194"/>
      <c r="O35" s="234"/>
    </row>
    <row r="36" spans="1:15">
      <c r="A36" s="194"/>
      <c r="B36" s="211"/>
      <c r="C36" s="212" t="s">
        <v>50</v>
      </c>
      <c r="D36" s="374">
        <f>D7/Revenues!D7</f>
        <v>-1.9867549668874173E-2</v>
      </c>
      <c r="E36" s="375">
        <f>E7/Revenues!E7</f>
        <v>0.13698630136986301</v>
      </c>
      <c r="F36" s="402">
        <f>F7/Revenues!F7</f>
        <v>-3.7037037037037035E-2</v>
      </c>
      <c r="G36" s="402">
        <f>G7/Revenues!G7</f>
        <v>-7.5949367088607597E-2</v>
      </c>
      <c r="H36" s="402">
        <f>H7/Revenues!H7</f>
        <v>-0.10144927536231885</v>
      </c>
      <c r="I36" s="396"/>
      <c r="J36" s="374"/>
      <c r="K36" s="621"/>
      <c r="L36" s="374">
        <f>L7/Revenues!L7</f>
        <v>-0.12448132780082988</v>
      </c>
      <c r="M36" s="221"/>
      <c r="N36" s="194"/>
      <c r="O36" s="234"/>
    </row>
    <row r="37" spans="1:15">
      <c r="A37" s="194"/>
      <c r="B37" s="211"/>
      <c r="C37" s="212" t="s">
        <v>305</v>
      </c>
      <c r="D37" s="374">
        <f>D8/Revenues!D8</f>
        <v>-8.4745762711864406E-3</v>
      </c>
      <c r="E37" s="375">
        <f>E8/Revenues!E8</f>
        <v>-6.8965517241379309E-2</v>
      </c>
      <c r="F37" s="402">
        <f>F8/Revenues!F8</f>
        <v>3.3333333333333333E-2</v>
      </c>
      <c r="G37" s="402">
        <f>G8/Revenues!G8</f>
        <v>0</v>
      </c>
      <c r="H37" s="402">
        <f>H8/Revenues!H8</f>
        <v>0</v>
      </c>
      <c r="I37" s="396"/>
      <c r="J37" s="374"/>
      <c r="K37" s="621"/>
      <c r="L37" s="374">
        <f>L8/Revenues!L8</f>
        <v>9.2592592592592587E-3</v>
      </c>
      <c r="M37" s="221"/>
      <c r="N37" s="194"/>
      <c r="O37" s="234"/>
    </row>
    <row r="38" spans="1:15" s="213" customFormat="1">
      <c r="A38" s="197"/>
      <c r="B38" s="184"/>
      <c r="C38" s="184" t="s">
        <v>39</v>
      </c>
      <c r="D38" s="379">
        <f>D9/Revenues!D9</f>
        <v>0.19629277566539924</v>
      </c>
      <c r="E38" s="380">
        <f>E9/Revenues!E9</f>
        <v>0.2342007434944238</v>
      </c>
      <c r="F38" s="403">
        <f>F9/Revenues!F9</f>
        <v>0.20147194112235511</v>
      </c>
      <c r="G38" s="403">
        <f>G9/Revenues!G9</f>
        <v>0.18947368421052632</v>
      </c>
      <c r="H38" s="403">
        <f>H9/Revenues!H9</f>
        <v>0.157</v>
      </c>
      <c r="I38" s="377"/>
      <c r="J38" s="379"/>
      <c r="K38" s="622"/>
      <c r="L38" s="379">
        <f>L9/Revenues!L9</f>
        <v>0.19980764606876653</v>
      </c>
      <c r="M38" s="181"/>
      <c r="N38" s="197"/>
      <c r="O38" s="223"/>
    </row>
    <row r="39" spans="1:15">
      <c r="A39" s="194"/>
      <c r="B39" s="204"/>
      <c r="C39" s="204"/>
      <c r="D39" s="374"/>
      <c r="E39" s="375"/>
      <c r="F39" s="402"/>
      <c r="G39" s="402"/>
      <c r="H39" s="402"/>
      <c r="I39" s="372"/>
      <c r="J39" s="374"/>
      <c r="K39" s="623"/>
      <c r="L39" s="374"/>
      <c r="M39" s="358"/>
      <c r="N39" s="194"/>
      <c r="O39" s="234"/>
    </row>
    <row r="40" spans="1:15">
      <c r="A40" s="194"/>
      <c r="B40" s="204"/>
      <c r="C40" s="204" t="s">
        <v>563</v>
      </c>
      <c r="D40" s="374">
        <f>D11/Revenues!D11</f>
        <v>0.24842105263157896</v>
      </c>
      <c r="E40" s="375">
        <f>E11/Revenues!E11</f>
        <v>0.22538293216630198</v>
      </c>
      <c r="F40" s="402">
        <f>F11/Revenues!F11</f>
        <v>0.2536997885835095</v>
      </c>
      <c r="G40" s="402">
        <f>G11/Revenues!G11</f>
        <v>0.24897959183673468</v>
      </c>
      <c r="H40" s="402">
        <f>H11/Revenues!H11</f>
        <v>0.26458333333333334</v>
      </c>
      <c r="I40" s="372"/>
      <c r="J40" s="374"/>
      <c r="K40" s="623"/>
      <c r="L40" s="374">
        <f>L11/Revenues!L11</f>
        <v>0.2901631240731587</v>
      </c>
      <c r="M40" s="358"/>
      <c r="N40" s="194"/>
      <c r="O40" s="234"/>
    </row>
    <row r="41" spans="1:15">
      <c r="A41" s="194"/>
      <c r="B41" s="204"/>
      <c r="C41" s="212" t="s">
        <v>564</v>
      </c>
      <c r="D41" s="374">
        <f>D12/Revenues!D12</f>
        <v>0.14450867052023122</v>
      </c>
      <c r="E41" s="375">
        <f>E12/Revenues!E12</f>
        <v>9.9365750528541227E-2</v>
      </c>
      <c r="F41" s="402">
        <f>F12/Revenues!F12</f>
        <v>0.15042372881355931</v>
      </c>
      <c r="G41" s="402">
        <f>G12/Revenues!G12</f>
        <v>0.16910229645093947</v>
      </c>
      <c r="H41" s="402">
        <f>H12/Revenues!H12</f>
        <v>0.15866388308977036</v>
      </c>
      <c r="I41" s="372"/>
      <c r="J41" s="374"/>
      <c r="K41" s="621"/>
      <c r="L41" s="374">
        <f>L12/Revenues!L12</f>
        <v>0.13864906043676994</v>
      </c>
      <c r="M41" s="221"/>
      <c r="N41" s="194"/>
      <c r="O41" s="234"/>
    </row>
    <row r="42" spans="1:15">
      <c r="A42" s="194"/>
      <c r="B42" s="204"/>
      <c r="C42" s="212" t="s">
        <v>40</v>
      </c>
      <c r="D42" s="374">
        <f>D13/Revenues!D13</f>
        <v>0.27620221948212081</v>
      </c>
      <c r="E42" s="375">
        <f>E13/Revenues!E13</f>
        <v>0.24503311258278146</v>
      </c>
      <c r="F42" s="402">
        <f>F13/Revenues!F13</f>
        <v>0.30499999999999999</v>
      </c>
      <c r="G42" s="402">
        <f>G13/Revenues!G13</f>
        <v>0.28292682926829266</v>
      </c>
      <c r="H42" s="402">
        <f>H13/Revenues!H13</f>
        <v>0.2719869706840391</v>
      </c>
      <c r="I42" s="372"/>
      <c r="J42" s="374"/>
      <c r="K42" s="621"/>
      <c r="L42" s="374">
        <f>L13/Revenues!L13</f>
        <v>0.2933227344992051</v>
      </c>
      <c r="M42" s="221"/>
      <c r="N42" s="194"/>
      <c r="O42" s="234"/>
    </row>
    <row r="43" spans="1:15">
      <c r="A43" s="194"/>
      <c r="B43" s="204"/>
      <c r="C43" s="212" t="s">
        <v>575</v>
      </c>
      <c r="D43" s="374">
        <f>D14/Revenues!D14</f>
        <v>0.29424460431654675</v>
      </c>
      <c r="E43" s="375">
        <f>E14/Revenues!E14</f>
        <v>0.30790190735694822</v>
      </c>
      <c r="F43" s="402">
        <f>F14/Revenues!F14</f>
        <v>0.26807228915662651</v>
      </c>
      <c r="G43" s="402">
        <f>G14/Revenues!G14</f>
        <v>0.2953216374269006</v>
      </c>
      <c r="H43" s="402">
        <f>H14/Revenues!H14</f>
        <v>0.30372492836676218</v>
      </c>
      <c r="I43" s="372"/>
      <c r="J43" s="374"/>
      <c r="K43" s="621"/>
      <c r="L43" s="374">
        <f>L14/Revenues!L14</f>
        <v>0.30117973629424011</v>
      </c>
      <c r="M43" s="221"/>
      <c r="N43" s="194"/>
      <c r="O43" s="234"/>
    </row>
    <row r="44" spans="1:15">
      <c r="A44" s="194"/>
      <c r="B44" s="204"/>
      <c r="C44" s="212" t="s">
        <v>305</v>
      </c>
      <c r="D44" s="374">
        <f>D15/Revenues!D15</f>
        <v>7.5488454706927176E-3</v>
      </c>
      <c r="E44" s="375">
        <f>E15/Revenues!E15</f>
        <v>7.0921985815602835E-3</v>
      </c>
      <c r="F44" s="402">
        <f>F15/Revenues!F15</f>
        <v>7.1684587813620072E-3</v>
      </c>
      <c r="G44" s="402">
        <f>G15/Revenues!G15</f>
        <v>1.2433392539964476E-2</v>
      </c>
      <c r="H44" s="402">
        <f>H15/Revenues!H15</f>
        <v>3.5273368606701938E-3</v>
      </c>
      <c r="I44" s="372"/>
      <c r="J44" s="374"/>
      <c r="K44" s="621"/>
      <c r="L44" s="374">
        <f>L15/Revenues!L15</f>
        <v>6.3237774030354132E-3</v>
      </c>
      <c r="M44" s="221"/>
      <c r="N44" s="194"/>
      <c r="O44" s="234"/>
    </row>
    <row r="45" spans="1:15" s="213" customFormat="1">
      <c r="A45" s="197"/>
      <c r="B45" s="184"/>
      <c r="C45" s="185" t="s">
        <v>307</v>
      </c>
      <c r="D45" s="379">
        <f>D16/Revenues!D16</f>
        <v>0.32820816085156712</v>
      </c>
      <c r="E45" s="380">
        <f>E16/Revenues!E16</f>
        <v>0.30516431924882631</v>
      </c>
      <c r="F45" s="403">
        <f>F16/Revenues!F16</f>
        <v>0.33192004845548151</v>
      </c>
      <c r="G45" s="403">
        <f>G16/Revenues!G16</f>
        <v>0.33548387096774196</v>
      </c>
      <c r="H45" s="403">
        <f>H16/Revenues!H16</f>
        <v>0.34037558685446012</v>
      </c>
      <c r="I45" s="377"/>
      <c r="J45" s="379"/>
      <c r="K45" s="622"/>
      <c r="L45" s="379">
        <f>L16/Revenues!L16</f>
        <v>0.34924479908805928</v>
      </c>
      <c r="M45" s="181"/>
      <c r="N45" s="197"/>
      <c r="O45" s="223"/>
    </row>
    <row r="46" spans="1:15">
      <c r="A46" s="197"/>
      <c r="B46" s="184"/>
      <c r="C46" s="185"/>
      <c r="D46" s="374"/>
      <c r="E46" s="375"/>
      <c r="F46" s="402"/>
      <c r="G46" s="402"/>
      <c r="H46" s="402"/>
      <c r="I46" s="372"/>
      <c r="J46" s="374"/>
      <c r="K46" s="622"/>
      <c r="L46" s="374"/>
      <c r="M46" s="181"/>
      <c r="N46" s="197"/>
      <c r="O46" s="234"/>
    </row>
    <row r="47" spans="1:15">
      <c r="A47" s="194"/>
      <c r="B47" s="204"/>
      <c r="C47" s="212" t="s">
        <v>450</v>
      </c>
      <c r="D47" s="374">
        <f>D18/Revenues!D18</f>
        <v>-0.24572059635560464</v>
      </c>
      <c r="E47" s="375">
        <f>E18/Revenues!E18</f>
        <v>-0.64929859719438876</v>
      </c>
      <c r="F47" s="402">
        <f>F18/Revenues!F18</f>
        <v>-0.21698113207547171</v>
      </c>
      <c r="G47" s="402">
        <f>G18/Revenues!G18</f>
        <v>-5.011389521640091E-2</v>
      </c>
      <c r="H47" s="402">
        <f>H18/Revenues!H18</f>
        <v>-1.5590200445434299E-2</v>
      </c>
      <c r="I47" s="372"/>
      <c r="J47" s="374"/>
      <c r="K47" s="621"/>
      <c r="L47" s="374">
        <f>L18/Revenues!L18</f>
        <v>3.763440860215054E-3</v>
      </c>
      <c r="M47" s="221"/>
      <c r="N47" s="194"/>
      <c r="O47" s="234"/>
    </row>
    <row r="48" spans="1:15">
      <c r="A48" s="194"/>
      <c r="B48" s="204"/>
      <c r="C48" s="212" t="s">
        <v>306</v>
      </c>
      <c r="D48" s="374">
        <f>D19/Revenues!D19</f>
        <v>0</v>
      </c>
      <c r="E48" s="375">
        <f>E19/Revenues!E19</f>
        <v>0</v>
      </c>
      <c r="F48" s="402">
        <f>F19/Revenues!F19</f>
        <v>1.2500000000000001E-2</v>
      </c>
      <c r="G48" s="402">
        <f>G19/Revenues!G19</f>
        <v>-1.3888888888888888E-2</v>
      </c>
      <c r="H48" s="402">
        <f>H19/Revenues!H19</f>
        <v>0</v>
      </c>
      <c r="I48" s="396"/>
      <c r="J48" s="374"/>
      <c r="K48" s="621"/>
      <c r="L48" s="374">
        <f>L19/Revenues!L19</f>
        <v>0</v>
      </c>
      <c r="M48" s="221"/>
      <c r="N48" s="194"/>
      <c r="O48" s="234"/>
    </row>
    <row r="49" spans="1:15" s="213" customFormat="1">
      <c r="A49" s="197"/>
      <c r="B49" s="184"/>
      <c r="C49" s="185" t="s">
        <v>234</v>
      </c>
      <c r="D49" s="379">
        <f>D20/Revenues!D20</f>
        <v>0.21491706017677684</v>
      </c>
      <c r="E49" s="380">
        <f>E20/Revenues!E20</f>
        <v>9.2496460594620106E-2</v>
      </c>
      <c r="F49" s="403">
        <f>F20/Revenues!F20</f>
        <v>0.22807017543859648</v>
      </c>
      <c r="G49" s="403">
        <f>G20/Revenues!G20</f>
        <v>0.26592664092664092</v>
      </c>
      <c r="H49" s="403">
        <f>H20/Revenues!H20</f>
        <v>0.27641099855282197</v>
      </c>
      <c r="I49" s="377"/>
      <c r="J49" s="379"/>
      <c r="K49" s="622"/>
      <c r="L49" s="379">
        <f>L20/Revenues!L20</f>
        <v>0.28611337446164592</v>
      </c>
      <c r="M49" s="181"/>
      <c r="N49" s="197"/>
      <c r="O49" s="223"/>
    </row>
    <row r="50" spans="1:15" s="213" customFormat="1">
      <c r="A50" s="197"/>
      <c r="B50" s="184"/>
      <c r="C50" s="185"/>
      <c r="D50" s="379"/>
      <c r="E50" s="380"/>
      <c r="F50" s="403"/>
      <c r="G50" s="403"/>
      <c r="H50" s="403"/>
      <c r="I50" s="377"/>
      <c r="J50" s="379"/>
      <c r="K50" s="622"/>
      <c r="L50" s="379"/>
      <c r="M50" s="181"/>
      <c r="N50" s="197"/>
      <c r="O50" s="223"/>
    </row>
    <row r="51" spans="1:15" s="213" customFormat="1">
      <c r="A51" s="197"/>
      <c r="B51" s="184"/>
      <c r="C51" s="220" t="s">
        <v>257</v>
      </c>
      <c r="D51" s="379">
        <f>D22/Revenues!D22</f>
        <v>1.1258955987717503E-2</v>
      </c>
      <c r="E51" s="380">
        <f>E22/Revenues!E22</f>
        <v>8.0321285140562242E-3</v>
      </c>
      <c r="F51" s="403">
        <f>F22/Revenues!F22</f>
        <v>7.8125E-3</v>
      </c>
      <c r="G51" s="403">
        <f>G22/Revenues!G22</f>
        <v>2.032520325203252E-2</v>
      </c>
      <c r="H51" s="403">
        <f>H22/Revenues!H22</f>
        <v>8.8495575221238937E-3</v>
      </c>
      <c r="I51" s="378"/>
      <c r="J51" s="379"/>
      <c r="K51" s="622"/>
      <c r="L51" s="379">
        <f>L22/Revenues!L22</f>
        <v>7.6754385964912276E-3</v>
      </c>
      <c r="M51" s="181"/>
      <c r="N51" s="197"/>
      <c r="O51" s="223"/>
    </row>
    <row r="52" spans="1:15" s="213" customFormat="1">
      <c r="A52" s="197"/>
      <c r="B52" s="184"/>
      <c r="C52" s="184"/>
      <c r="D52" s="379"/>
      <c r="E52" s="380"/>
      <c r="F52" s="403"/>
      <c r="G52" s="403"/>
      <c r="H52" s="403"/>
      <c r="I52" s="377"/>
      <c r="J52" s="379"/>
      <c r="K52" s="622"/>
      <c r="L52" s="379"/>
      <c r="M52" s="181"/>
      <c r="N52" s="197"/>
      <c r="O52" s="223"/>
    </row>
    <row r="53" spans="1:15" s="213" customFormat="1">
      <c r="A53" s="197"/>
      <c r="B53" s="184"/>
      <c r="C53" s="184" t="s">
        <v>41</v>
      </c>
      <c r="D53" s="379">
        <f>D24/Revenues!D26</f>
        <v>0.18367346938775511</v>
      </c>
      <c r="E53" s="380">
        <f>E24/Revenues!E26</f>
        <v>0.17073170731707318</v>
      </c>
      <c r="F53" s="403">
        <f>F24/Revenues!F26</f>
        <v>0.21111111111111111</v>
      </c>
      <c r="G53" s="403">
        <f>G24/Revenues!G26</f>
        <v>0.10989010989010989</v>
      </c>
      <c r="H53" s="403">
        <f>H24/Revenues!H26</f>
        <v>0.25</v>
      </c>
      <c r="I53" s="614"/>
      <c r="J53" s="379"/>
      <c r="K53" s="622"/>
      <c r="L53" s="379">
        <f>L24/Revenues!L26</f>
        <v>0.13333333333333333</v>
      </c>
      <c r="M53" s="181"/>
      <c r="N53" s="197"/>
      <c r="O53" s="223"/>
    </row>
    <row r="54" spans="1:15" s="213" customFormat="1">
      <c r="A54" s="197"/>
      <c r="B54" s="184"/>
      <c r="C54" s="184"/>
      <c r="D54" s="379"/>
      <c r="E54" s="380"/>
      <c r="F54" s="403"/>
      <c r="G54" s="403"/>
      <c r="H54" s="403"/>
      <c r="I54" s="395"/>
      <c r="J54" s="379"/>
      <c r="K54" s="622"/>
      <c r="L54" s="379"/>
      <c r="M54" s="181"/>
      <c r="N54" s="197"/>
      <c r="O54" s="223"/>
    </row>
    <row r="55" spans="1:15" s="213" customFormat="1">
      <c r="A55" s="197"/>
      <c r="B55" s="184"/>
      <c r="C55" s="184" t="s">
        <v>424</v>
      </c>
      <c r="D55" s="379">
        <f>D26/Revenues!D28</f>
        <v>0.19364886424067462</v>
      </c>
      <c r="E55" s="380">
        <f>E26/Revenues!E28</f>
        <v>0.12918518518518518</v>
      </c>
      <c r="F55" s="403">
        <f>F26/Revenues!F28</f>
        <v>0.20134845234446827</v>
      </c>
      <c r="G55" s="403">
        <f>G26/Revenues!G28</f>
        <v>0.22613981762917934</v>
      </c>
      <c r="H55" s="403">
        <f>H26/Revenues!H28</f>
        <v>0.22009273570324575</v>
      </c>
      <c r="I55" s="395"/>
      <c r="J55" s="379"/>
      <c r="K55" s="622"/>
      <c r="L55" s="379">
        <f>L26/Revenues!L28</f>
        <v>0.24257351843558739</v>
      </c>
      <c r="M55" s="181"/>
      <c r="N55" s="197"/>
      <c r="O55" s="223"/>
    </row>
    <row r="56" spans="1:15">
      <c r="A56" s="197"/>
      <c r="B56" s="184"/>
      <c r="C56" s="184"/>
      <c r="D56" s="208"/>
      <c r="E56" s="232"/>
      <c r="F56" s="204"/>
      <c r="G56" s="221"/>
      <c r="H56" s="236"/>
      <c r="I56" s="211"/>
      <c r="J56" s="529"/>
      <c r="K56" s="211"/>
      <c r="L56" s="208"/>
      <c r="M56" s="184"/>
      <c r="N56" s="197"/>
      <c r="O56" s="234"/>
    </row>
    <row r="57" spans="1:15" ht="9" customHeight="1">
      <c r="A57" s="194"/>
      <c r="B57" s="194"/>
      <c r="C57" s="194"/>
      <c r="D57" s="567"/>
      <c r="E57" s="194"/>
      <c r="F57" s="194"/>
      <c r="G57" s="728"/>
      <c r="H57" s="728"/>
      <c r="I57" s="194"/>
      <c r="J57" s="195"/>
      <c r="K57" s="194"/>
      <c r="L57" s="567"/>
      <c r="M57" s="194"/>
      <c r="N57" s="194"/>
      <c r="O57" s="234"/>
    </row>
    <row r="58" spans="1:15" ht="14.25">
      <c r="A58" s="224"/>
      <c r="B58" s="225"/>
      <c r="C58" s="224"/>
      <c r="D58" s="291"/>
      <c r="E58" s="224"/>
      <c r="F58" s="224"/>
      <c r="G58" s="747"/>
      <c r="H58" s="747"/>
      <c r="I58" s="224"/>
      <c r="J58" s="227"/>
      <c r="K58" s="224"/>
      <c r="L58" s="291"/>
      <c r="M58" s="226"/>
      <c r="N58" s="226"/>
      <c r="O58" s="234"/>
    </row>
    <row r="59" spans="1:15" ht="9" customHeight="1">
      <c r="A59" s="194"/>
      <c r="B59" s="194"/>
      <c r="C59" s="194"/>
      <c r="D59" s="567"/>
      <c r="E59" s="194"/>
      <c r="F59" s="194"/>
      <c r="G59" s="728"/>
      <c r="H59" s="728"/>
      <c r="I59" s="194"/>
      <c r="J59" s="195"/>
      <c r="K59" s="194"/>
      <c r="L59" s="567"/>
      <c r="M59" s="194"/>
      <c r="N59" s="194"/>
      <c r="O59" s="234"/>
    </row>
    <row r="60" spans="1:15">
      <c r="A60" s="197"/>
      <c r="B60" s="201"/>
      <c r="C60" s="1007" t="s">
        <v>51</v>
      </c>
      <c r="D60" s="274">
        <v>2011</v>
      </c>
      <c r="E60" s="200" t="s">
        <v>496</v>
      </c>
      <c r="F60" s="201" t="s">
        <v>442</v>
      </c>
      <c r="G60" s="180" t="s">
        <v>378</v>
      </c>
      <c r="H60" s="180" t="s">
        <v>365</v>
      </c>
      <c r="I60" s="201"/>
      <c r="J60" s="529" t="s">
        <v>322</v>
      </c>
      <c r="K60" s="201"/>
      <c r="L60" s="274">
        <v>2010</v>
      </c>
      <c r="M60" s="350"/>
      <c r="N60" s="197"/>
      <c r="O60" s="234"/>
    </row>
    <row r="61" spans="1:15">
      <c r="A61" s="194"/>
      <c r="B61" s="204"/>
      <c r="C61" s="228" t="s">
        <v>55</v>
      </c>
      <c r="D61" s="199"/>
      <c r="E61" s="200"/>
      <c r="F61" s="204"/>
      <c r="G61" s="221"/>
      <c r="H61" s="221"/>
      <c r="I61" s="204"/>
      <c r="J61" s="530" t="s">
        <v>497</v>
      </c>
      <c r="K61" s="204"/>
      <c r="L61" s="199"/>
      <c r="M61" s="204"/>
      <c r="N61" s="194"/>
      <c r="O61" s="234"/>
    </row>
    <row r="62" spans="1:15">
      <c r="A62" s="194"/>
      <c r="B62" s="204"/>
      <c r="C62" s="204"/>
      <c r="D62" s="208"/>
      <c r="E62" s="209"/>
      <c r="F62" s="204"/>
      <c r="G62" s="221"/>
      <c r="H62" s="221"/>
      <c r="I62" s="204"/>
      <c r="J62" s="563"/>
      <c r="K62" s="204"/>
      <c r="L62" s="208"/>
      <c r="M62" s="357"/>
      <c r="N62" s="194"/>
      <c r="O62" s="234"/>
    </row>
    <row r="63" spans="1:15">
      <c r="A63" s="194"/>
      <c r="B63" s="204"/>
      <c r="C63" s="212" t="s">
        <v>37</v>
      </c>
      <c r="D63" s="553">
        <f>H63+G63+F63+E63</f>
        <v>1354</v>
      </c>
      <c r="E63" s="371">
        <f>E5+Expenses!E37+Expenses!E67</f>
        <v>364</v>
      </c>
      <c r="F63" s="372">
        <f>F5+Expenses!F37+Expenses!F67</f>
        <v>355</v>
      </c>
      <c r="G63" s="372">
        <f>G5+Expenses!G37+Expenses!G67</f>
        <v>334</v>
      </c>
      <c r="H63" s="372">
        <f>H5+Expenses!H37+Expenses!H67</f>
        <v>301</v>
      </c>
      <c r="I63" s="372"/>
      <c r="J63" s="374">
        <f>D63/L63-1</f>
        <v>-1.3838310269482901E-2</v>
      </c>
      <c r="K63" s="372"/>
      <c r="L63" s="553">
        <f>L5+Expenses!L37+Expenses!L67</f>
        <v>1373</v>
      </c>
      <c r="M63" s="221"/>
      <c r="N63" s="194"/>
      <c r="O63" s="234"/>
    </row>
    <row r="64" spans="1:15">
      <c r="A64" s="194"/>
      <c r="B64" s="204"/>
      <c r="C64" s="212" t="s">
        <v>38</v>
      </c>
      <c r="D64" s="553">
        <f>H64+G64+F64+E64</f>
        <v>273</v>
      </c>
      <c r="E64" s="371">
        <f>E6+Expenses!E38+Expenses!E68</f>
        <v>79</v>
      </c>
      <c r="F64" s="372">
        <f>F6+Expenses!F38+Expenses!F68</f>
        <v>73</v>
      </c>
      <c r="G64" s="372">
        <f>G6+Expenses!G38+Expenses!G68</f>
        <v>64</v>
      </c>
      <c r="H64" s="372">
        <f>H6+Expenses!H38+Expenses!H68</f>
        <v>57</v>
      </c>
      <c r="I64" s="372"/>
      <c r="J64" s="374">
        <f>D64/L64-1</f>
        <v>7.3800738007379074E-3</v>
      </c>
      <c r="K64" s="372"/>
      <c r="L64" s="553">
        <f>L6+Expenses!L38+Expenses!L68</f>
        <v>271</v>
      </c>
      <c r="M64" s="221"/>
      <c r="N64" s="194"/>
      <c r="O64" s="234"/>
    </row>
    <row r="65" spans="1:15">
      <c r="A65" s="194"/>
      <c r="B65" s="204"/>
      <c r="C65" s="212" t="s">
        <v>50</v>
      </c>
      <c r="D65" s="553">
        <f>H65+G65+F65+E65</f>
        <v>8</v>
      </c>
      <c r="E65" s="399">
        <f>E7+Expenses!E39+Expenses!E69</f>
        <v>13</v>
      </c>
      <c r="F65" s="396">
        <f>F7+Expenses!F39+Expenses!F69</f>
        <v>1</v>
      </c>
      <c r="G65" s="372">
        <f>G7+Expenses!G39+Expenses!G69</f>
        <v>-2</v>
      </c>
      <c r="H65" s="372">
        <f>H7+Expenses!H39+Expenses!H69</f>
        <v>-4</v>
      </c>
      <c r="I65" s="396"/>
      <c r="J65" s="374" t="s">
        <v>375</v>
      </c>
      <c r="K65" s="396"/>
      <c r="L65" s="553">
        <f>L7+Expenses!L39+Expenses!L69</f>
        <v>-22</v>
      </c>
      <c r="M65" s="221"/>
      <c r="N65" s="194"/>
      <c r="O65" s="234"/>
    </row>
    <row r="66" spans="1:15">
      <c r="A66" s="194"/>
      <c r="B66" s="204"/>
      <c r="C66" s="212" t="s">
        <v>305</v>
      </c>
      <c r="D66" s="553">
        <f>H66+G66+F66+E66</f>
        <v>1</v>
      </c>
      <c r="E66" s="399">
        <f>E8+Expenses!E40+Expenses!E70</f>
        <v>0</v>
      </c>
      <c r="F66" s="396">
        <f>F8+Expenses!F40+Expenses!F70</f>
        <v>1</v>
      </c>
      <c r="G66" s="372">
        <f>G8+Expenses!G40+Expenses!G70</f>
        <v>1</v>
      </c>
      <c r="H66" s="372">
        <f>H8+Expenses!H40+Expenses!H70</f>
        <v>-1</v>
      </c>
      <c r="I66" s="396"/>
      <c r="J66" s="374" t="s">
        <v>375</v>
      </c>
      <c r="K66" s="396"/>
      <c r="L66" s="553">
        <f>L8+Expenses!L40+Expenses!L70</f>
        <v>0</v>
      </c>
      <c r="M66" s="221"/>
      <c r="N66" s="194"/>
      <c r="O66" s="234"/>
    </row>
    <row r="67" spans="1:15" s="213" customFormat="1">
      <c r="A67" s="197"/>
      <c r="B67" s="184"/>
      <c r="C67" s="184" t="s">
        <v>39</v>
      </c>
      <c r="D67" s="554">
        <f>D63+D64+D65+D66</f>
        <v>1636</v>
      </c>
      <c r="E67" s="533">
        <f>E63+E64+E65+E66</f>
        <v>456</v>
      </c>
      <c r="F67" s="377">
        <f>F63+F64+F65+F66</f>
        <v>430</v>
      </c>
      <c r="G67" s="377">
        <f>G63+G64+G65+G66</f>
        <v>397</v>
      </c>
      <c r="H67" s="377">
        <f>H63+H64+H65+H66</f>
        <v>353</v>
      </c>
      <c r="I67" s="377"/>
      <c r="J67" s="379">
        <f>D67/L67-1</f>
        <v>8.6313193588163362E-3</v>
      </c>
      <c r="K67" s="377"/>
      <c r="L67" s="554">
        <f>L63+L64+L65+L66</f>
        <v>1622</v>
      </c>
      <c r="M67" s="181"/>
      <c r="N67" s="197"/>
      <c r="O67" s="223"/>
    </row>
    <row r="68" spans="1:15" s="213" customFormat="1">
      <c r="A68" s="197"/>
      <c r="B68" s="184"/>
      <c r="C68" s="184"/>
      <c r="D68" s="554"/>
      <c r="E68" s="533"/>
      <c r="F68" s="377"/>
      <c r="G68" s="377"/>
      <c r="H68" s="377"/>
      <c r="I68" s="377"/>
      <c r="J68" s="379"/>
      <c r="K68" s="377"/>
      <c r="L68" s="554"/>
      <c r="M68" s="181"/>
      <c r="N68" s="197"/>
      <c r="O68" s="223"/>
    </row>
    <row r="69" spans="1:15">
      <c r="A69" s="194"/>
      <c r="B69" s="204"/>
      <c r="C69" s="204" t="s">
        <v>563</v>
      </c>
      <c r="D69" s="553">
        <f>H69+G69+F69+E69</f>
        <v>550</v>
      </c>
      <c r="E69" s="384">
        <f>E11+Expenses!E43+Expenses!E73</f>
        <v>125</v>
      </c>
      <c r="F69" s="372">
        <f>F11+Expenses!F43+Expenses!F73</f>
        <v>139</v>
      </c>
      <c r="G69" s="372">
        <f>G11+Expenses!G43+Expenses!G73</f>
        <v>141</v>
      </c>
      <c r="H69" s="372">
        <f>H11+Expenses!H43+Expenses!H73</f>
        <v>145</v>
      </c>
      <c r="I69" s="372"/>
      <c r="J69" s="457">
        <f t="shared" ref="J69:J74" si="1">D69/L69-1</f>
        <v>-0.16540212443095603</v>
      </c>
      <c r="K69" s="372"/>
      <c r="L69" s="553">
        <f>L11+Expenses!L43+Expenses!L73</f>
        <v>659</v>
      </c>
      <c r="M69" s="358"/>
      <c r="N69" s="194"/>
      <c r="O69" s="234"/>
    </row>
    <row r="70" spans="1:15">
      <c r="A70" s="194"/>
      <c r="B70" s="204"/>
      <c r="C70" s="212" t="s">
        <v>564</v>
      </c>
      <c r="D70" s="553">
        <f>H70+G70+F70+E70</f>
        <v>497</v>
      </c>
      <c r="E70" s="384">
        <f>E12+Expenses!E44+Expenses!E74</f>
        <v>108</v>
      </c>
      <c r="F70" s="372">
        <f>F12+Expenses!F44+Expenses!F74</f>
        <v>124</v>
      </c>
      <c r="G70" s="372">
        <f>G12+Expenses!G44+Expenses!G74</f>
        <v>134</v>
      </c>
      <c r="H70" s="372">
        <f>H12+Expenses!H44+Expenses!H74</f>
        <v>131</v>
      </c>
      <c r="I70" s="372"/>
      <c r="J70" s="374">
        <f t="shared" si="1"/>
        <v>5.5201698513800412E-2</v>
      </c>
      <c r="K70" s="372"/>
      <c r="L70" s="553">
        <f>L12+Expenses!L44+Expenses!L74</f>
        <v>471</v>
      </c>
      <c r="M70" s="221"/>
      <c r="N70" s="194"/>
      <c r="O70" s="234"/>
    </row>
    <row r="71" spans="1:15">
      <c r="A71" s="194"/>
      <c r="B71" s="204"/>
      <c r="C71" s="212" t="s">
        <v>40</v>
      </c>
      <c r="D71" s="553">
        <f>H71+G71+F71+E71</f>
        <v>786</v>
      </c>
      <c r="E71" s="384">
        <f>E13+Expenses!E45+Expenses!E75</f>
        <v>179</v>
      </c>
      <c r="F71" s="372">
        <f>F13+Expenses!F45+Expenses!F75</f>
        <v>210</v>
      </c>
      <c r="G71" s="372">
        <f>G13+Expenses!G45+Expenses!G75</f>
        <v>202</v>
      </c>
      <c r="H71" s="372">
        <f>H13+Expenses!H45+Expenses!H75</f>
        <v>195</v>
      </c>
      <c r="I71" s="372"/>
      <c r="J71" s="374">
        <f t="shared" si="1"/>
        <v>-5.9808612440191422E-2</v>
      </c>
      <c r="K71" s="372"/>
      <c r="L71" s="553">
        <f>L13+Expenses!L45+Expenses!L75</f>
        <v>836</v>
      </c>
      <c r="M71" s="221"/>
      <c r="N71" s="194"/>
      <c r="O71" s="234"/>
    </row>
    <row r="72" spans="1:15">
      <c r="A72" s="194"/>
      <c r="B72" s="204"/>
      <c r="C72" s="212" t="s">
        <v>575</v>
      </c>
      <c r="D72" s="553">
        <f>H72+G72+F72+E72</f>
        <v>1705</v>
      </c>
      <c r="E72" s="384">
        <f>E14+Expenses!E46+Expenses!E76</f>
        <v>444</v>
      </c>
      <c r="F72" s="372">
        <f>F14+Expenses!F46+Expenses!F76</f>
        <v>411</v>
      </c>
      <c r="G72" s="372">
        <f>G14+Expenses!G46+Expenses!G76</f>
        <v>422</v>
      </c>
      <c r="H72" s="372">
        <f>H14+Expenses!H46+Expenses!H76</f>
        <v>428</v>
      </c>
      <c r="I72" s="372"/>
      <c r="J72" s="374">
        <f t="shared" si="1"/>
        <v>-2.6270702455739592E-2</v>
      </c>
      <c r="K72" s="372"/>
      <c r="L72" s="553">
        <f>L14+Expenses!L46+Expenses!L76</f>
        <v>1751</v>
      </c>
      <c r="M72" s="221"/>
      <c r="N72" s="194"/>
      <c r="O72" s="234"/>
    </row>
    <row r="73" spans="1:15">
      <c r="A73" s="194"/>
      <c r="B73" s="204"/>
      <c r="C73" s="212" t="s">
        <v>305</v>
      </c>
      <c r="D73" s="553">
        <f>H73+G73+F73+E73</f>
        <v>-17</v>
      </c>
      <c r="E73" s="384">
        <f>E15+Expenses!E47+Expenses!E77</f>
        <v>-4</v>
      </c>
      <c r="F73" s="372">
        <f>F15+Expenses!F47+Expenses!F77</f>
        <v>-4</v>
      </c>
      <c r="G73" s="372">
        <f>G15+Expenses!G47+Expenses!G77</f>
        <v>-7</v>
      </c>
      <c r="H73" s="372">
        <f>H15+Expenses!H47+Expenses!H77</f>
        <v>-2</v>
      </c>
      <c r="I73" s="372"/>
      <c r="J73" s="457">
        <f t="shared" si="1"/>
        <v>0.21428571428571419</v>
      </c>
      <c r="K73" s="372"/>
      <c r="L73" s="553">
        <f>L15+Expenses!L47+Expenses!L77</f>
        <v>-14</v>
      </c>
      <c r="M73" s="221"/>
      <c r="N73" s="194"/>
      <c r="O73" s="234"/>
    </row>
    <row r="74" spans="1:15" s="213" customFormat="1">
      <c r="A74" s="197"/>
      <c r="B74" s="184"/>
      <c r="C74" s="185" t="s">
        <v>307</v>
      </c>
      <c r="D74" s="554">
        <f>D69+D70+D71+D72+D73</f>
        <v>3521</v>
      </c>
      <c r="E74" s="386">
        <f>E69+E70+E71+E72+E73</f>
        <v>852</v>
      </c>
      <c r="F74" s="377">
        <f>F69+F70+F71+F72+F73</f>
        <v>880</v>
      </c>
      <c r="G74" s="377">
        <f>G69+G70+G71+G72+G73</f>
        <v>892</v>
      </c>
      <c r="H74" s="377">
        <f>H69+H70+H71+H72+H73</f>
        <v>897</v>
      </c>
      <c r="I74" s="377"/>
      <c r="J74" s="379">
        <f t="shared" si="1"/>
        <v>-4.914933837429114E-2</v>
      </c>
      <c r="K74" s="377"/>
      <c r="L74" s="554">
        <f>L69+L70+L71+L72+L73</f>
        <v>3703</v>
      </c>
      <c r="M74" s="181"/>
      <c r="N74" s="197"/>
      <c r="O74" s="223"/>
    </row>
    <row r="75" spans="1:15">
      <c r="A75" s="194"/>
      <c r="B75" s="204"/>
      <c r="C75" s="212"/>
      <c r="D75" s="553"/>
      <c r="E75" s="384"/>
      <c r="F75" s="372"/>
      <c r="G75" s="372"/>
      <c r="H75" s="372"/>
      <c r="I75" s="372"/>
      <c r="J75" s="374"/>
      <c r="K75" s="372"/>
      <c r="L75" s="553"/>
      <c r="M75" s="221"/>
      <c r="N75" s="194"/>
      <c r="O75" s="234"/>
    </row>
    <row r="76" spans="1:15">
      <c r="A76" s="194"/>
      <c r="B76" s="204"/>
      <c r="C76" s="212" t="s">
        <v>450</v>
      </c>
      <c r="D76" s="553">
        <f>H76+G76+F76+E76</f>
        <v>6</v>
      </c>
      <c r="E76" s="385">
        <f>E18+Expenses!E50+Expenses!E80</f>
        <v>12</v>
      </c>
      <c r="F76" s="372">
        <f>F18+Expenses!F50+Expenses!F80</f>
        <v>-52</v>
      </c>
      <c r="G76" s="372">
        <f>G18+Expenses!G50+Expenses!G80</f>
        <v>15</v>
      </c>
      <c r="H76" s="372">
        <f>H18+Expenses!H50+Expenses!H80</f>
        <v>31</v>
      </c>
      <c r="I76" s="372"/>
      <c r="J76" s="457">
        <f>D76/L76-1</f>
        <v>-0.96202531645569622</v>
      </c>
      <c r="K76" s="372"/>
      <c r="L76" s="553">
        <f>L18+Expenses!L50+Expenses!L80</f>
        <v>158</v>
      </c>
      <c r="M76" s="356"/>
      <c r="N76" s="194"/>
      <c r="O76" s="234"/>
    </row>
    <row r="77" spans="1:15">
      <c r="A77" s="194"/>
      <c r="B77" s="204"/>
      <c r="C77" s="212" t="s">
        <v>306</v>
      </c>
      <c r="D77" s="553">
        <f>H77+G77+F77+E77</f>
        <v>1</v>
      </c>
      <c r="E77" s="384">
        <f>E19+Expenses!E51+Expenses!E81</f>
        <v>1</v>
      </c>
      <c r="F77" s="396">
        <f>F19+Expenses!F51+Expenses!F81</f>
        <v>-1</v>
      </c>
      <c r="G77" s="372">
        <f>G19+Expenses!G51+Expenses!G81</f>
        <v>2</v>
      </c>
      <c r="H77" s="372">
        <f>H19+Expenses!H51+Expenses!H81</f>
        <v>-1</v>
      </c>
      <c r="I77" s="396"/>
      <c r="J77" s="457" t="s">
        <v>375</v>
      </c>
      <c r="K77" s="396"/>
      <c r="L77" s="553">
        <f>L19+Expenses!L51+Expenses!L81</f>
        <v>-2</v>
      </c>
      <c r="M77" s="356"/>
      <c r="N77" s="194"/>
      <c r="O77" s="234"/>
    </row>
    <row r="78" spans="1:15" s="213" customFormat="1">
      <c r="A78" s="197"/>
      <c r="B78" s="184"/>
      <c r="C78" s="185" t="s">
        <v>234</v>
      </c>
      <c r="D78" s="554">
        <f>D74+D76+D77</f>
        <v>3528</v>
      </c>
      <c r="E78" s="386">
        <f>E74+E76+E77</f>
        <v>865</v>
      </c>
      <c r="F78" s="377">
        <f>F74+F76+F77</f>
        <v>827</v>
      </c>
      <c r="G78" s="377">
        <f>G74+G76+G77</f>
        <v>909</v>
      </c>
      <c r="H78" s="377">
        <f>H74+H76+H77</f>
        <v>927</v>
      </c>
      <c r="I78" s="377"/>
      <c r="J78" s="379">
        <f>D78/L78-1</f>
        <v>-8.5773516455040166E-2</v>
      </c>
      <c r="K78" s="377"/>
      <c r="L78" s="554">
        <f>L74+L76+L77</f>
        <v>3859</v>
      </c>
      <c r="M78" s="185"/>
      <c r="N78" s="197"/>
      <c r="O78" s="223"/>
    </row>
    <row r="79" spans="1:15" s="213" customFormat="1">
      <c r="A79" s="197"/>
      <c r="B79" s="184"/>
      <c r="C79" s="185"/>
      <c r="D79" s="554"/>
      <c r="E79" s="386"/>
      <c r="F79" s="377"/>
      <c r="G79" s="377"/>
      <c r="H79" s="377"/>
      <c r="I79" s="377"/>
      <c r="J79" s="379"/>
      <c r="K79" s="377"/>
      <c r="L79" s="554"/>
      <c r="M79" s="185"/>
      <c r="N79" s="197"/>
      <c r="O79" s="223"/>
    </row>
    <row r="80" spans="1:15" s="213" customFormat="1">
      <c r="A80" s="197"/>
      <c r="B80" s="184"/>
      <c r="C80" s="220" t="s">
        <v>257</v>
      </c>
      <c r="D80" s="554">
        <f>H80+G80+F80+E80</f>
        <v>31</v>
      </c>
      <c r="E80" s="376">
        <f>E22+Expenses!E54+Expenses!E84</f>
        <v>7</v>
      </c>
      <c r="F80" s="378">
        <f>F22+Expenses!F54+Expenses!F84</f>
        <v>7</v>
      </c>
      <c r="G80" s="378">
        <f>G22+Expenses!G54+Expenses!G84</f>
        <v>10</v>
      </c>
      <c r="H80" s="378">
        <f>H22+Expenses!H54+Expenses!H84</f>
        <v>7</v>
      </c>
      <c r="I80" s="378"/>
      <c r="J80" s="379">
        <f>D80/L80-1</f>
        <v>-3.125E-2</v>
      </c>
      <c r="K80" s="378"/>
      <c r="L80" s="554">
        <f>L22+Expenses!L54+Expenses!L84</f>
        <v>32</v>
      </c>
      <c r="M80" s="360"/>
      <c r="N80" s="197"/>
      <c r="O80" s="223"/>
    </row>
    <row r="81" spans="1:15" s="213" customFormat="1">
      <c r="A81" s="197"/>
      <c r="B81" s="184"/>
      <c r="C81" s="184"/>
      <c r="D81" s="554"/>
      <c r="E81" s="386"/>
      <c r="F81" s="377"/>
      <c r="G81" s="377"/>
      <c r="H81" s="377"/>
      <c r="I81" s="377"/>
      <c r="J81" s="379"/>
      <c r="K81" s="377"/>
      <c r="L81" s="554"/>
      <c r="M81" s="185"/>
      <c r="N81" s="197"/>
      <c r="O81" s="223"/>
    </row>
    <row r="82" spans="1:15" s="213" customFormat="1">
      <c r="A82" s="197"/>
      <c r="B82" s="184"/>
      <c r="C82" s="184" t="s">
        <v>41</v>
      </c>
      <c r="D82" s="554">
        <f>H82+G82+F82+E82</f>
        <v>-57</v>
      </c>
      <c r="E82" s="386">
        <f>E24+Expenses!E56+Expenses!E86</f>
        <v>-12</v>
      </c>
      <c r="F82" s="382">
        <f>F24+Expenses!F56+Expenses!F86</f>
        <v>-19</v>
      </c>
      <c r="G82" s="377">
        <f>G24+Expenses!G56+Expenses!G86</f>
        <v>-8</v>
      </c>
      <c r="H82" s="377">
        <f>H24+Expenses!H56+Expenses!H86</f>
        <v>-18</v>
      </c>
      <c r="I82" s="614"/>
      <c r="J82" s="678">
        <f>D82/L82-1</f>
        <v>0.54054054054054057</v>
      </c>
      <c r="K82" s="614"/>
      <c r="L82" s="554">
        <f>L24+Expenses!L56+Expenses!L86</f>
        <v>-37</v>
      </c>
      <c r="M82" s="184"/>
      <c r="N82" s="197"/>
      <c r="O82" s="223"/>
    </row>
    <row r="83" spans="1:15" s="213" customFormat="1">
      <c r="A83" s="197"/>
      <c r="B83" s="184"/>
      <c r="C83" s="184"/>
      <c r="D83" s="554"/>
      <c r="E83" s="376"/>
      <c r="F83" s="377"/>
      <c r="G83" s="377"/>
      <c r="H83" s="377"/>
      <c r="I83" s="395"/>
      <c r="J83" s="379"/>
      <c r="K83" s="395"/>
      <c r="L83" s="554"/>
      <c r="M83" s="361"/>
      <c r="N83" s="197"/>
      <c r="O83" s="223"/>
    </row>
    <row r="84" spans="1:15" s="213" customFormat="1">
      <c r="A84" s="197"/>
      <c r="B84" s="184"/>
      <c r="C84" s="184" t="s">
        <v>479</v>
      </c>
      <c r="D84" s="554">
        <f>H84+G84+F84+E84</f>
        <v>5138</v>
      </c>
      <c r="E84" s="386">
        <f>E67+E80+E78+E82</f>
        <v>1316</v>
      </c>
      <c r="F84" s="377">
        <f>F67+F80+F78+F82</f>
        <v>1245</v>
      </c>
      <c r="G84" s="377">
        <f>G67+G80+G78+G82</f>
        <v>1308</v>
      </c>
      <c r="H84" s="377">
        <f>H67+H80+H78+H82</f>
        <v>1269</v>
      </c>
      <c r="I84" s="395"/>
      <c r="J84" s="379">
        <f>D84/L84-1</f>
        <v>-6.172388604821033E-2</v>
      </c>
      <c r="K84" s="395"/>
      <c r="L84" s="554">
        <f>L67+L80+L78+L82</f>
        <v>5476</v>
      </c>
      <c r="M84" s="185"/>
      <c r="N84" s="197"/>
      <c r="O84" s="223"/>
    </row>
    <row r="85" spans="1:15" s="562" customFormat="1">
      <c r="A85" s="194"/>
      <c r="B85" s="204"/>
      <c r="C85" s="856" t="s">
        <v>441</v>
      </c>
      <c r="D85" s="553">
        <f>H85+G85+F85+E85</f>
        <v>130</v>
      </c>
      <c r="E85" s="399">
        <v>22</v>
      </c>
      <c r="F85" s="372">
        <v>85</v>
      </c>
      <c r="G85" s="372">
        <v>13</v>
      </c>
      <c r="H85" s="372">
        <v>10</v>
      </c>
      <c r="I85" s="398"/>
      <c r="J85" s="374" t="s">
        <v>375</v>
      </c>
      <c r="K85" s="398"/>
      <c r="L85" s="553">
        <v>-1</v>
      </c>
      <c r="M85" s="221"/>
      <c r="N85" s="194"/>
      <c r="O85" s="665"/>
    </row>
    <row r="86" spans="1:15" s="667" customFormat="1">
      <c r="A86" s="197"/>
      <c r="B86" s="184"/>
      <c r="C86" s="184" t="s">
        <v>480</v>
      </c>
      <c r="D86" s="554">
        <f>D84+D85</f>
        <v>5268</v>
      </c>
      <c r="E86" s="386">
        <f>E84+E85</f>
        <v>1338</v>
      </c>
      <c r="F86" s="377">
        <f>F84+F85</f>
        <v>1330</v>
      </c>
      <c r="G86" s="377">
        <f>G84+G85</f>
        <v>1321</v>
      </c>
      <c r="H86" s="377">
        <f>H84+H85</f>
        <v>1279</v>
      </c>
      <c r="I86" s="395"/>
      <c r="J86" s="379">
        <f>D86/L86-1</f>
        <v>-3.7808219178082192E-2</v>
      </c>
      <c r="K86" s="395"/>
      <c r="L86" s="554">
        <f>L84+L85</f>
        <v>5475</v>
      </c>
      <c r="M86" s="181"/>
      <c r="N86" s="197"/>
      <c r="O86" s="666"/>
    </row>
    <row r="87" spans="1:15">
      <c r="A87" s="194"/>
      <c r="B87" s="204"/>
      <c r="C87" s="184"/>
      <c r="D87" s="208"/>
      <c r="E87" s="232"/>
      <c r="F87" s="204"/>
      <c r="G87" s="221"/>
      <c r="H87" s="236"/>
      <c r="I87" s="211"/>
      <c r="J87" s="529"/>
      <c r="K87" s="211"/>
      <c r="L87" s="208"/>
      <c r="M87" s="179"/>
      <c r="N87" s="194"/>
      <c r="O87" s="234"/>
    </row>
    <row r="88" spans="1:15" ht="9" customHeight="1">
      <c r="A88" s="194"/>
      <c r="B88" s="194"/>
      <c r="C88" s="194"/>
      <c r="D88" s="567"/>
      <c r="E88" s="194"/>
      <c r="F88" s="194"/>
      <c r="G88" s="728"/>
      <c r="H88" s="728"/>
      <c r="I88" s="194"/>
      <c r="J88" s="195"/>
      <c r="K88" s="194"/>
      <c r="L88" s="567"/>
      <c r="M88" s="194"/>
      <c r="N88" s="194"/>
      <c r="O88" s="234"/>
    </row>
    <row r="89" spans="1:15" ht="14.25">
      <c r="A89" s="209"/>
      <c r="B89" s="225"/>
      <c r="C89" s="209"/>
      <c r="D89" s="335"/>
      <c r="E89" s="209"/>
      <c r="F89" s="209"/>
      <c r="G89" s="746"/>
      <c r="H89" s="746"/>
      <c r="I89" s="209"/>
      <c r="J89" s="210"/>
      <c r="K89" s="209"/>
      <c r="L89" s="335"/>
      <c r="M89" s="229"/>
      <c r="N89" s="229"/>
      <c r="O89" s="234"/>
    </row>
    <row r="90" spans="1:15" ht="9" customHeight="1">
      <c r="A90" s="194"/>
      <c r="B90" s="194"/>
      <c r="C90" s="194"/>
      <c r="D90" s="567"/>
      <c r="E90" s="194"/>
      <c r="F90" s="194"/>
      <c r="G90" s="728"/>
      <c r="H90" s="728"/>
      <c r="I90" s="194"/>
      <c r="J90" s="195"/>
      <c r="K90" s="194"/>
      <c r="L90" s="567"/>
      <c r="M90" s="194"/>
      <c r="N90" s="194"/>
      <c r="O90" s="234"/>
    </row>
    <row r="91" spans="1:15">
      <c r="A91" s="197"/>
      <c r="B91" s="201"/>
      <c r="C91" s="1007" t="s">
        <v>51</v>
      </c>
      <c r="D91" s="274">
        <v>2011</v>
      </c>
      <c r="E91" s="200" t="s">
        <v>496</v>
      </c>
      <c r="F91" s="201" t="s">
        <v>442</v>
      </c>
      <c r="G91" s="180" t="s">
        <v>378</v>
      </c>
      <c r="H91" s="180" t="s">
        <v>365</v>
      </c>
      <c r="I91" s="201"/>
      <c r="J91" s="529"/>
      <c r="K91" s="201"/>
      <c r="L91" s="274">
        <v>2010</v>
      </c>
      <c r="M91" s="350"/>
      <c r="N91" s="197"/>
      <c r="O91" s="234"/>
    </row>
    <row r="92" spans="1:15">
      <c r="A92" s="197"/>
      <c r="B92" s="201"/>
      <c r="C92" s="228" t="s">
        <v>56</v>
      </c>
      <c r="D92" s="199"/>
      <c r="E92" s="200"/>
      <c r="F92" s="204"/>
      <c r="G92" s="221"/>
      <c r="H92" s="221"/>
      <c r="I92" s="204"/>
      <c r="J92" s="530"/>
      <c r="K92" s="204"/>
      <c r="L92" s="199"/>
      <c r="M92" s="204"/>
      <c r="N92" s="197"/>
      <c r="O92" s="234"/>
    </row>
    <row r="93" spans="1:15">
      <c r="A93" s="194"/>
      <c r="B93" s="204"/>
      <c r="C93" s="204"/>
      <c r="D93" s="563"/>
      <c r="E93" s="564"/>
      <c r="F93" s="566"/>
      <c r="G93" s="566"/>
      <c r="H93" s="566"/>
      <c r="I93" s="204"/>
      <c r="J93" s="563"/>
      <c r="K93" s="357"/>
      <c r="L93" s="563"/>
      <c r="M93" s="357"/>
      <c r="N93" s="194"/>
      <c r="O93" s="234"/>
    </row>
    <row r="94" spans="1:15">
      <c r="A94" s="194"/>
      <c r="B94" s="211"/>
      <c r="C94" s="212" t="s">
        <v>37</v>
      </c>
      <c r="D94" s="374">
        <f>D63/Revenues!D5</f>
        <v>0.41751464693185319</v>
      </c>
      <c r="E94" s="375">
        <f>E63/Revenues!E5</f>
        <v>0.43908323281061518</v>
      </c>
      <c r="F94" s="402">
        <f>F63/Revenues!F5</f>
        <v>0.4236276849642005</v>
      </c>
      <c r="G94" s="402">
        <f>G63/Revenues!G5</f>
        <v>0.41594022415940224</v>
      </c>
      <c r="H94" s="402">
        <f>H63/Revenues!H5</f>
        <v>0.38939197930142305</v>
      </c>
      <c r="I94" s="372"/>
      <c r="J94" s="374"/>
      <c r="K94" s="621"/>
      <c r="L94" s="374">
        <f>L63/Revenues!L5</f>
        <v>0.42363468065411908</v>
      </c>
      <c r="M94" s="221"/>
      <c r="N94" s="194"/>
      <c r="O94" s="234"/>
    </row>
    <row r="95" spans="1:15">
      <c r="A95" s="194"/>
      <c r="B95" s="211"/>
      <c r="C95" s="212" t="s">
        <v>38</v>
      </c>
      <c r="D95" s="374">
        <f>D64/Revenues!D6</f>
        <v>0.34955185659411009</v>
      </c>
      <c r="E95" s="375">
        <f>E64/Revenues!E6</f>
        <v>0.3891625615763547</v>
      </c>
      <c r="F95" s="402">
        <f>F64/Revenues!F6</f>
        <v>0.36868686868686867</v>
      </c>
      <c r="G95" s="402">
        <f>G64/Revenues!G6</f>
        <v>0.32989690721649484</v>
      </c>
      <c r="H95" s="402">
        <f>H64/Revenues!H6</f>
        <v>0.30645161290322581</v>
      </c>
      <c r="I95" s="372"/>
      <c r="J95" s="374"/>
      <c r="K95" s="621"/>
      <c r="L95" s="374">
        <f>L64/Revenues!L6</f>
        <v>0.34522292993630571</v>
      </c>
      <c r="M95" s="221"/>
      <c r="N95" s="194"/>
      <c r="O95" s="234"/>
    </row>
    <row r="96" spans="1:15">
      <c r="A96" s="194"/>
      <c r="B96" s="211"/>
      <c r="C96" s="212" t="s">
        <v>50</v>
      </c>
      <c r="D96" s="374">
        <f>D65/Revenues!D7</f>
        <v>2.6490066225165563E-2</v>
      </c>
      <c r="E96" s="375">
        <f>E65/Revenues!E7</f>
        <v>0.17808219178082191</v>
      </c>
      <c r="F96" s="402">
        <f>F65/Revenues!F7</f>
        <v>1.2345679012345678E-2</v>
      </c>
      <c r="G96" s="402">
        <f>G65/Revenues!G7</f>
        <v>-2.5316455696202531E-2</v>
      </c>
      <c r="H96" s="402">
        <f>H65/Revenues!H7</f>
        <v>-5.7971014492753624E-2</v>
      </c>
      <c r="I96" s="396"/>
      <c r="J96" s="374"/>
      <c r="K96" s="621"/>
      <c r="L96" s="374">
        <f>L65/Revenues!L7</f>
        <v>-9.1286307053941904E-2</v>
      </c>
      <c r="M96" s="221"/>
      <c r="N96" s="194"/>
      <c r="O96" s="234"/>
    </row>
    <row r="97" spans="1:15">
      <c r="A97" s="194"/>
      <c r="B97" s="211"/>
      <c r="C97" s="212" t="s">
        <v>305</v>
      </c>
      <c r="D97" s="374">
        <f>D66/Revenues!D8</f>
        <v>-8.4745762711864406E-3</v>
      </c>
      <c r="E97" s="375">
        <f>E66/Revenues!E8</f>
        <v>0</v>
      </c>
      <c r="F97" s="402">
        <f>F66/Revenues!F8</f>
        <v>-3.3333333333333333E-2</v>
      </c>
      <c r="G97" s="402">
        <f>G66/Revenues!G8</f>
        <v>-3.2258064516129031E-2</v>
      </c>
      <c r="H97" s="402">
        <f>H66/Revenues!H8</f>
        <v>3.5714285714285712E-2</v>
      </c>
      <c r="I97" s="396"/>
      <c r="J97" s="374"/>
      <c r="K97" s="621"/>
      <c r="L97" s="374">
        <f>L66/Revenues!L8</f>
        <v>0</v>
      </c>
      <c r="M97" s="221"/>
      <c r="N97" s="194"/>
      <c r="O97" s="234"/>
    </row>
    <row r="98" spans="1:15" s="213" customFormat="1">
      <c r="A98" s="197"/>
      <c r="B98" s="184"/>
      <c r="C98" s="184" t="s">
        <v>39</v>
      </c>
      <c r="D98" s="379">
        <f>D67/Revenues!D9</f>
        <v>0.38878326996197721</v>
      </c>
      <c r="E98" s="380">
        <f>E67/Revenues!E9</f>
        <v>0.42379182156133827</v>
      </c>
      <c r="F98" s="403">
        <f>F67/Revenues!F9</f>
        <v>0.39558417663293466</v>
      </c>
      <c r="G98" s="403">
        <f>G67/Revenues!G9</f>
        <v>0.37990430622009569</v>
      </c>
      <c r="H98" s="403">
        <f>H67/Revenues!H9</f>
        <v>0.35299999999999998</v>
      </c>
      <c r="I98" s="377"/>
      <c r="J98" s="379"/>
      <c r="K98" s="622"/>
      <c r="L98" s="379">
        <f>L67/Revenues!L9</f>
        <v>0.38999759557585956</v>
      </c>
      <c r="M98" s="181"/>
      <c r="N98" s="197"/>
      <c r="O98" s="223"/>
    </row>
    <row r="99" spans="1:15" s="213" customFormat="1">
      <c r="A99" s="197"/>
      <c r="B99" s="184"/>
      <c r="C99" s="184"/>
      <c r="D99" s="379"/>
      <c r="E99" s="380"/>
      <c r="F99" s="403"/>
      <c r="G99" s="403"/>
      <c r="H99" s="403"/>
      <c r="I99" s="377"/>
      <c r="J99" s="379"/>
      <c r="K99" s="622"/>
      <c r="L99" s="379"/>
      <c r="M99" s="181"/>
      <c r="N99" s="197"/>
      <c r="O99" s="223"/>
    </row>
    <row r="100" spans="1:15">
      <c r="A100" s="194"/>
      <c r="B100" s="204"/>
      <c r="C100" s="204" t="s">
        <v>563</v>
      </c>
      <c r="D100" s="374">
        <f>D69/Revenues!D11</f>
        <v>0.28947368421052633</v>
      </c>
      <c r="E100" s="375">
        <f>E69/Revenues!E11</f>
        <v>0.2735229759299781</v>
      </c>
      <c r="F100" s="402">
        <f>F69/Revenues!F11</f>
        <v>0.29386892177589852</v>
      </c>
      <c r="G100" s="402">
        <f>G69/Revenues!G11</f>
        <v>0.28775510204081634</v>
      </c>
      <c r="H100" s="402">
        <f>H69/Revenues!H11</f>
        <v>0.30208333333333331</v>
      </c>
      <c r="I100" s="372"/>
      <c r="J100" s="374"/>
      <c r="K100" s="623"/>
      <c r="L100" s="374">
        <f>L69/Revenues!L11</f>
        <v>0.32575383094414234</v>
      </c>
      <c r="M100" s="358"/>
      <c r="N100" s="194"/>
      <c r="O100" s="234"/>
    </row>
    <row r="101" spans="1:15">
      <c r="A101" s="194"/>
      <c r="B101" s="204"/>
      <c r="C101" s="212" t="s">
        <v>564</v>
      </c>
      <c r="D101" s="374">
        <f>D70/Revenues!D12</f>
        <v>0.26116657908565422</v>
      </c>
      <c r="E101" s="375">
        <f>E70/Revenues!E12</f>
        <v>0.22832980972515857</v>
      </c>
      <c r="F101" s="402">
        <f>F70/Revenues!F12</f>
        <v>0.26271186440677968</v>
      </c>
      <c r="G101" s="402">
        <f>G70/Revenues!G12</f>
        <v>0.27974947807933193</v>
      </c>
      <c r="H101" s="402">
        <f>H70/Revenues!H12</f>
        <v>0.27348643006263046</v>
      </c>
      <c r="I101" s="372"/>
      <c r="J101" s="374"/>
      <c r="K101" s="621"/>
      <c r="L101" s="374">
        <f>L70/Revenues!L12</f>
        <v>0.23920771965464702</v>
      </c>
      <c r="M101" s="221"/>
      <c r="N101" s="194"/>
      <c r="O101" s="234"/>
    </row>
    <row r="102" spans="1:15">
      <c r="A102" s="194"/>
      <c r="B102" s="204"/>
      <c r="C102" s="212" t="s">
        <v>40</v>
      </c>
      <c r="D102" s="374">
        <f>D71/Revenues!D13</f>
        <v>0.32305795314426633</v>
      </c>
      <c r="E102" s="375">
        <f>E71/Revenues!E13</f>
        <v>0.29635761589403975</v>
      </c>
      <c r="F102" s="402">
        <f>F71/Revenues!F13</f>
        <v>0.35</v>
      </c>
      <c r="G102" s="402">
        <f>G71/Revenues!G13</f>
        <v>0.32845528455284551</v>
      </c>
      <c r="H102" s="402">
        <f>H71/Revenues!H13</f>
        <v>0.31758957654723124</v>
      </c>
      <c r="I102" s="372"/>
      <c r="J102" s="374"/>
      <c r="K102" s="621"/>
      <c r="L102" s="374">
        <f>L71/Revenues!L13</f>
        <v>0.33227344992050872</v>
      </c>
      <c r="M102" s="221"/>
      <c r="N102" s="194"/>
      <c r="O102" s="234"/>
    </row>
    <row r="103" spans="1:15">
      <c r="A103" s="194"/>
      <c r="B103" s="204"/>
      <c r="C103" s="212" t="s">
        <v>575</v>
      </c>
      <c r="D103" s="374">
        <f>D72/Revenues!D14</f>
        <v>0.61330935251798557</v>
      </c>
      <c r="E103" s="375">
        <f>E72/Revenues!E14</f>
        <v>0.60490463215258861</v>
      </c>
      <c r="F103" s="402">
        <f>F72/Revenues!F14</f>
        <v>0.61897590361445787</v>
      </c>
      <c r="G103" s="402">
        <f>G72/Revenues!G14</f>
        <v>0.61695906432748537</v>
      </c>
      <c r="H103" s="402">
        <f>H72/Revenues!H14</f>
        <v>0.61318051575931232</v>
      </c>
      <c r="I103" s="372"/>
      <c r="J103" s="374"/>
      <c r="K103" s="621"/>
      <c r="L103" s="374">
        <f>L72/Revenues!L14</f>
        <v>0.60756419153365715</v>
      </c>
      <c r="M103" s="221"/>
      <c r="N103" s="194"/>
      <c r="O103" s="234"/>
    </row>
    <row r="104" spans="1:15">
      <c r="A104" s="194"/>
      <c r="B104" s="204"/>
      <c r="C104" s="212" t="s">
        <v>305</v>
      </c>
      <c r="D104" s="374">
        <f>D73/Revenues!D15</f>
        <v>7.5488454706927176E-3</v>
      </c>
      <c r="E104" s="375">
        <f>E73/Revenues!E15</f>
        <v>7.0921985815602835E-3</v>
      </c>
      <c r="F104" s="402">
        <f>F73/Revenues!F15</f>
        <v>7.1684587813620072E-3</v>
      </c>
      <c r="G104" s="402">
        <f>G73/Revenues!G15</f>
        <v>1.2433392539964476E-2</v>
      </c>
      <c r="H104" s="402">
        <f>H73/Revenues!H15</f>
        <v>3.5273368606701938E-3</v>
      </c>
      <c r="I104" s="372"/>
      <c r="J104" s="374"/>
      <c r="K104" s="621"/>
      <c r="L104" s="374">
        <f>L73/Revenues!L15</f>
        <v>5.902192242833052E-3</v>
      </c>
      <c r="M104" s="221"/>
      <c r="N104" s="194"/>
      <c r="O104" s="234"/>
    </row>
    <row r="105" spans="1:15" s="213" customFormat="1">
      <c r="A105" s="197"/>
      <c r="B105" s="184"/>
      <c r="C105" s="185" t="s">
        <v>307</v>
      </c>
      <c r="D105" s="379">
        <f>D74/Revenues!D16</f>
        <v>0.52054997043169726</v>
      </c>
      <c r="E105" s="380">
        <f>E74/Revenues!E16</f>
        <v>0.5</v>
      </c>
      <c r="F105" s="403">
        <f>F74/Revenues!F16</f>
        <v>0.53301029678982437</v>
      </c>
      <c r="G105" s="403">
        <f>G74/Revenues!G16</f>
        <v>0.52316715542521997</v>
      </c>
      <c r="H105" s="403">
        <f>H74/Revenues!H16</f>
        <v>0.52640845070422537</v>
      </c>
      <c r="I105" s="377"/>
      <c r="J105" s="379"/>
      <c r="K105" s="622"/>
      <c r="L105" s="379">
        <f>L74/Revenues!L16</f>
        <v>0.52764320319179259</v>
      </c>
      <c r="M105" s="181"/>
      <c r="N105" s="197"/>
      <c r="O105" s="223"/>
    </row>
    <row r="106" spans="1:15">
      <c r="A106" s="194"/>
      <c r="B106" s="204"/>
      <c r="C106" s="212"/>
      <c r="D106" s="374"/>
      <c r="E106" s="375"/>
      <c r="F106" s="402"/>
      <c r="G106" s="402"/>
      <c r="H106" s="402"/>
      <c r="I106" s="372"/>
      <c r="J106" s="374"/>
      <c r="K106" s="622"/>
      <c r="L106" s="374"/>
      <c r="M106" s="221"/>
      <c r="N106" s="194"/>
      <c r="O106" s="234"/>
    </row>
    <row r="107" spans="1:15">
      <c r="A107" s="194"/>
      <c r="B107" s="204"/>
      <c r="C107" s="212" t="s">
        <v>450</v>
      </c>
      <c r="D107" s="374">
        <f>D76/Revenues!D18</f>
        <v>3.3130866924351186E-3</v>
      </c>
      <c r="E107" s="375">
        <f>E76/Revenues!E18</f>
        <v>2.4048096192384769E-2</v>
      </c>
      <c r="F107" s="402">
        <f>F76/Revenues!F18</f>
        <v>-0.12264150943396226</v>
      </c>
      <c r="G107" s="402">
        <f>G76/Revenues!G18</f>
        <v>3.4168564920273349E-2</v>
      </c>
      <c r="H107" s="402">
        <f>H76/Revenues!H18</f>
        <v>6.9042316258351888E-2</v>
      </c>
      <c r="I107" s="372"/>
      <c r="J107" s="374"/>
      <c r="K107" s="621"/>
      <c r="L107" s="374">
        <f>L76/Revenues!L18</f>
        <v>8.4946236559139784E-2</v>
      </c>
      <c r="M107" s="221"/>
      <c r="N107" s="194"/>
      <c r="O107" s="234"/>
    </row>
    <row r="108" spans="1:15">
      <c r="A108" s="194"/>
      <c r="B108" s="204"/>
      <c r="C108" s="212" t="s">
        <v>306</v>
      </c>
      <c r="D108" s="374">
        <f>D77/Revenues!D19</f>
        <v>-3.1645569620253164E-3</v>
      </c>
      <c r="E108" s="375">
        <f>E77/Revenues!E19</f>
        <v>-1.1904761904761904E-2</v>
      </c>
      <c r="F108" s="402">
        <f>F77/Revenues!F19</f>
        <v>1.2500000000000001E-2</v>
      </c>
      <c r="G108" s="402">
        <f>G77/Revenues!G19</f>
        <v>-2.7777777777777776E-2</v>
      </c>
      <c r="H108" s="402">
        <f>H77/Revenues!H19</f>
        <v>1.2500000000000001E-2</v>
      </c>
      <c r="I108" s="396"/>
      <c r="J108" s="374"/>
      <c r="K108" s="621"/>
      <c r="L108" s="374">
        <f>L77/Revenues!L19</f>
        <v>6.9686411149825784E-3</v>
      </c>
      <c r="M108" s="221"/>
      <c r="N108" s="194"/>
      <c r="O108" s="234"/>
    </row>
    <row r="109" spans="1:15" s="213" customFormat="1">
      <c r="A109" s="197"/>
      <c r="B109" s="184"/>
      <c r="C109" s="185" t="s">
        <v>234</v>
      </c>
      <c r="D109" s="379">
        <f>D78/Revenues!D20</f>
        <v>0.42717035960770067</v>
      </c>
      <c r="E109" s="380">
        <f>E78/Revenues!E20</f>
        <v>0.40821142048135911</v>
      </c>
      <c r="F109" s="403">
        <f>F78/Revenues!F20</f>
        <v>0.41453634085213031</v>
      </c>
      <c r="G109" s="403">
        <f>G78/Revenues!G20</f>
        <v>0.43870656370656369</v>
      </c>
      <c r="H109" s="403">
        <f>H78/Revenues!H20</f>
        <v>0.447178002894356</v>
      </c>
      <c r="I109" s="377"/>
      <c r="J109" s="379"/>
      <c r="K109" s="622"/>
      <c r="L109" s="379">
        <f>L78/Revenues!L20</f>
        <v>0.44919101385170529</v>
      </c>
      <c r="M109" s="362"/>
      <c r="N109" s="197"/>
      <c r="O109" s="223"/>
    </row>
    <row r="110" spans="1:15" s="213" customFormat="1">
      <c r="A110" s="197"/>
      <c r="B110" s="184"/>
      <c r="C110" s="184"/>
      <c r="D110" s="379"/>
      <c r="E110" s="380"/>
      <c r="F110" s="403"/>
      <c r="G110" s="403"/>
      <c r="H110" s="403"/>
      <c r="I110" s="377"/>
      <c r="J110" s="379"/>
      <c r="K110" s="622"/>
      <c r="L110" s="379"/>
      <c r="M110" s="181"/>
      <c r="N110" s="197"/>
      <c r="O110" s="223"/>
    </row>
    <row r="111" spans="1:15" s="213" customFormat="1">
      <c r="A111" s="197"/>
      <c r="B111" s="184"/>
      <c r="C111" s="220" t="s">
        <v>257</v>
      </c>
      <c r="D111" s="379">
        <f>D80/Revenues!D22</f>
        <v>3.1729785056294778E-2</v>
      </c>
      <c r="E111" s="380">
        <f>E80/Revenues!E22</f>
        <v>2.8112449799196786E-2</v>
      </c>
      <c r="F111" s="403">
        <f>F80/Revenues!F22</f>
        <v>2.734375E-2</v>
      </c>
      <c r="G111" s="403">
        <f>G80/Revenues!G22</f>
        <v>4.065040650406504E-2</v>
      </c>
      <c r="H111" s="403">
        <f>H80/Revenues!H22</f>
        <v>3.0973451327433628E-2</v>
      </c>
      <c r="I111" s="378"/>
      <c r="J111" s="379"/>
      <c r="K111" s="622"/>
      <c r="L111" s="379">
        <f>L80/Revenues!L22</f>
        <v>3.5087719298245612E-2</v>
      </c>
      <c r="M111" s="181"/>
      <c r="N111" s="197"/>
      <c r="O111" s="223"/>
    </row>
    <row r="112" spans="1:15" s="213" customFormat="1">
      <c r="A112" s="197"/>
      <c r="B112" s="184"/>
      <c r="C112" s="184"/>
      <c r="D112" s="379"/>
      <c r="E112" s="380"/>
      <c r="F112" s="403"/>
      <c r="G112" s="403"/>
      <c r="H112" s="403"/>
      <c r="I112" s="377"/>
      <c r="J112" s="379"/>
      <c r="K112" s="622"/>
      <c r="L112" s="379"/>
      <c r="M112" s="181"/>
      <c r="N112" s="197"/>
      <c r="O112" s="223"/>
    </row>
    <row r="113" spans="1:15" s="213" customFormat="1">
      <c r="A113" s="197"/>
      <c r="B113" s="184"/>
      <c r="C113" s="184" t="s">
        <v>41</v>
      </c>
      <c r="D113" s="379">
        <f>D82/Revenues!D26</f>
        <v>0.16618075801749271</v>
      </c>
      <c r="E113" s="380">
        <f>E82/Revenues!E26</f>
        <v>0.14634146341463414</v>
      </c>
      <c r="F113" s="403">
        <f>F82/Revenues!F26</f>
        <v>0.21111111111111111</v>
      </c>
      <c r="G113" s="403">
        <f>G82/Revenues!G26</f>
        <v>8.7912087912087919E-2</v>
      </c>
      <c r="H113" s="403">
        <f>H82/Revenues!H26</f>
        <v>0.22500000000000001</v>
      </c>
      <c r="I113" s="377"/>
      <c r="J113" s="379"/>
      <c r="K113" s="622"/>
      <c r="L113" s="379">
        <f>L82/Revenues!L26</f>
        <v>0.1072463768115942</v>
      </c>
      <c r="M113" s="181"/>
      <c r="N113" s="197"/>
      <c r="O113" s="223"/>
    </row>
    <row r="114" spans="1:15" s="213" customFormat="1">
      <c r="A114" s="197"/>
      <c r="B114" s="184"/>
      <c r="C114" s="184"/>
      <c r="D114" s="379"/>
      <c r="E114" s="380"/>
      <c r="F114" s="403"/>
      <c r="G114" s="403"/>
      <c r="H114" s="403"/>
      <c r="I114" s="395"/>
      <c r="J114" s="379"/>
      <c r="K114" s="622"/>
      <c r="L114" s="379"/>
      <c r="M114" s="181"/>
      <c r="N114" s="197"/>
      <c r="O114" s="223"/>
    </row>
    <row r="115" spans="1:15" s="213" customFormat="1">
      <c r="A115" s="197"/>
      <c r="B115" s="184"/>
      <c r="C115" s="184" t="s">
        <v>481</v>
      </c>
      <c r="D115" s="379">
        <f>D84/Revenues!D28</f>
        <v>0.39033654941882551</v>
      </c>
      <c r="E115" s="380">
        <f>E84/Revenues!E28</f>
        <v>0.38992592592592595</v>
      </c>
      <c r="F115" s="403">
        <f>F84/Revenues!F28</f>
        <v>0.3815507201961385</v>
      </c>
      <c r="G115" s="403">
        <f>G84/Revenues!G28</f>
        <v>0.39756838905775077</v>
      </c>
      <c r="H115" s="403">
        <f>H84/Revenues!H28</f>
        <v>0.39227202472952089</v>
      </c>
      <c r="I115" s="395"/>
      <c r="J115" s="379"/>
      <c r="K115" s="622"/>
      <c r="L115" s="379">
        <f>L84/Revenues!L28</f>
        <v>0.40871771906254667</v>
      </c>
      <c r="M115" s="181"/>
      <c r="N115" s="197"/>
      <c r="O115" s="223"/>
    </row>
    <row r="116" spans="1:15" s="213" customFormat="1">
      <c r="A116" s="197"/>
      <c r="B116" s="184"/>
      <c r="C116" s="184"/>
      <c r="D116" s="701"/>
      <c r="E116" s="381"/>
      <c r="F116" s="395"/>
      <c r="G116" s="378"/>
      <c r="H116" s="377"/>
      <c r="I116" s="382"/>
      <c r="J116" s="702"/>
      <c r="K116" s="382"/>
      <c r="L116" s="701"/>
      <c r="M116" s="181"/>
      <c r="N116" s="197"/>
      <c r="O116" s="223"/>
    </row>
    <row r="117" spans="1:15" s="213" customFormat="1">
      <c r="A117" s="197"/>
      <c r="B117" s="184"/>
      <c r="C117" s="184" t="s">
        <v>482</v>
      </c>
      <c r="D117" s="379">
        <f>D86/Revenues!D28</f>
        <v>0.40021271746562331</v>
      </c>
      <c r="E117" s="380">
        <f>E86/Revenues!E28</f>
        <v>0.39644444444444443</v>
      </c>
      <c r="F117" s="403">
        <f>F86/Revenues!F28</f>
        <v>0.4076003677597303</v>
      </c>
      <c r="G117" s="403">
        <f>G86/Revenues!G28</f>
        <v>0.40151975683890578</v>
      </c>
      <c r="H117" s="403">
        <f>H86/Revenues!H28</f>
        <v>0.39536321483771253</v>
      </c>
      <c r="I117" s="395"/>
      <c r="J117" s="379"/>
      <c r="K117" s="622"/>
      <c r="L117" s="379">
        <f>L86/Revenues!L28</f>
        <v>0.40864308105687414</v>
      </c>
      <c r="M117" s="181"/>
      <c r="N117" s="197"/>
      <c r="O117" s="223"/>
    </row>
    <row r="118" spans="1:15">
      <c r="A118" s="197"/>
      <c r="B118" s="184"/>
      <c r="C118" s="184"/>
      <c r="D118" s="208"/>
      <c r="E118" s="232"/>
      <c r="F118" s="204"/>
      <c r="G118" s="221"/>
      <c r="H118" s="236"/>
      <c r="I118" s="211"/>
      <c r="J118" s="529"/>
      <c r="K118" s="211"/>
      <c r="L118" s="208"/>
      <c r="M118" s="221"/>
      <c r="N118" s="197"/>
      <c r="O118" s="234"/>
    </row>
    <row r="119" spans="1:15" ht="9" customHeight="1">
      <c r="A119" s="194"/>
      <c r="B119" s="194"/>
      <c r="C119" s="194"/>
      <c r="D119" s="538"/>
      <c r="E119" s="194"/>
      <c r="F119" s="194"/>
      <c r="G119" s="728"/>
      <c r="H119" s="728"/>
      <c r="I119" s="194"/>
      <c r="J119" s="195"/>
      <c r="K119" s="194"/>
      <c r="L119" s="538"/>
      <c r="M119" s="194"/>
      <c r="N119" s="194"/>
      <c r="O119" s="234"/>
    </row>
    <row r="120" spans="1:15" s="364" customFormat="1" ht="13.5" customHeight="1">
      <c r="A120" s="209"/>
      <c r="B120" s="225"/>
      <c r="C120" s="209"/>
      <c r="D120" s="209"/>
      <c r="E120" s="224"/>
      <c r="F120" s="224"/>
      <c r="G120" s="747"/>
      <c r="H120" s="747"/>
      <c r="I120" s="225"/>
      <c r="J120" s="210"/>
      <c r="K120" s="225"/>
      <c r="L120" s="209"/>
      <c r="M120" s="259"/>
      <c r="N120" s="259"/>
      <c r="O120" s="363"/>
    </row>
    <row r="149" spans="10:10">
      <c r="J149" s="249" t="e">
        <f>D149/L149-1</f>
        <v>#DIV/0!</v>
      </c>
    </row>
    <row r="161" spans="10:10">
      <c r="J161" s="249" t="e">
        <f>D161/L161-1</f>
        <v>#DIV/0!</v>
      </c>
    </row>
  </sheetData>
  <phoneticPr fontId="13" type="noConversion"/>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rowBreaks count="1" manualBreakCount="1">
    <brk id="5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view="pageBreakPreview" zoomScale="85" zoomScaleNormal="100" zoomScaleSheetLayoutView="85" workbookViewId="0"/>
  </sheetViews>
  <sheetFormatPr defaultRowHeight="12"/>
  <cols>
    <col min="1" max="1" width="1.28515625" style="196" customWidth="1"/>
    <col min="2" max="2" width="1.85546875" style="196" customWidth="1"/>
    <col min="3" max="3" width="44.28515625" style="196" customWidth="1"/>
    <col min="4" max="8" width="9.28515625" style="196" customWidth="1"/>
    <col min="9" max="9" width="1.7109375" style="196" customWidth="1"/>
    <col min="10" max="10" width="9.140625" style="249" customWidth="1"/>
    <col min="11" max="11" width="1.7109375" style="196" customWidth="1"/>
    <col min="12" max="12" width="9.28515625" style="196" customWidth="1"/>
    <col min="13" max="13" width="1.7109375" style="196" customWidth="1"/>
    <col min="14" max="14" width="1.28515625" style="196" customWidth="1"/>
    <col min="15" max="16384" width="9.140625" style="196"/>
  </cols>
  <sheetData>
    <row r="1" spans="1:14" ht="9" customHeight="1">
      <c r="A1" s="194"/>
      <c r="B1" s="194"/>
      <c r="C1" s="194"/>
      <c r="D1" s="194"/>
      <c r="E1" s="194"/>
      <c r="F1" s="194"/>
      <c r="G1" s="194"/>
      <c r="H1" s="194"/>
      <c r="I1" s="194"/>
      <c r="J1" s="195"/>
      <c r="K1" s="194"/>
      <c r="L1" s="194"/>
      <c r="M1" s="194"/>
      <c r="N1" s="194"/>
    </row>
    <row r="2" spans="1:14">
      <c r="A2" s="197"/>
      <c r="B2" s="201"/>
      <c r="C2" s="1007" t="s">
        <v>51</v>
      </c>
      <c r="D2" s="274">
        <v>2011</v>
      </c>
      <c r="E2" s="200" t="s">
        <v>496</v>
      </c>
      <c r="F2" s="201" t="s">
        <v>442</v>
      </c>
      <c r="G2" s="201" t="s">
        <v>378</v>
      </c>
      <c r="H2" s="201" t="s">
        <v>365</v>
      </c>
      <c r="I2" s="201"/>
      <c r="J2" s="529" t="s">
        <v>322</v>
      </c>
      <c r="K2" s="201"/>
      <c r="L2" s="274">
        <v>2010</v>
      </c>
      <c r="M2" s="350"/>
      <c r="N2" s="197"/>
    </row>
    <row r="3" spans="1:14">
      <c r="A3" s="194"/>
      <c r="B3" s="204"/>
      <c r="C3" s="228" t="s">
        <v>425</v>
      </c>
      <c r="D3" s="199"/>
      <c r="E3" s="200"/>
      <c r="F3" s="184"/>
      <c r="G3" s="184"/>
      <c r="H3" s="184"/>
      <c r="I3" s="184"/>
      <c r="J3" s="530" t="s">
        <v>497</v>
      </c>
      <c r="K3" s="184"/>
      <c r="L3" s="199"/>
      <c r="M3" s="204"/>
      <c r="N3" s="194"/>
    </row>
    <row r="4" spans="1:14" ht="15.75">
      <c r="A4" s="194"/>
      <c r="B4" s="204"/>
      <c r="C4" s="204"/>
      <c r="D4" s="776"/>
      <c r="E4" s="777"/>
      <c r="F4" s="778"/>
      <c r="G4" s="778"/>
      <c r="H4" s="778"/>
      <c r="I4" s="778"/>
      <c r="J4" s="785"/>
      <c r="K4" s="775"/>
      <c r="L4" s="781"/>
      <c r="M4" s="204"/>
      <c r="N4" s="194"/>
    </row>
    <row r="5" spans="1:14" s="213" customFormat="1">
      <c r="A5" s="197"/>
      <c r="B5" s="184"/>
      <c r="C5" s="516" t="s">
        <v>366</v>
      </c>
      <c r="D5" s="554">
        <f>D6+D7+D8+D9</f>
        <v>31084</v>
      </c>
      <c r="E5" s="381">
        <f>E6+E7+E8+E9</f>
        <v>31084</v>
      </c>
      <c r="F5" s="377">
        <f>F6+F7+F8+F9</f>
        <v>30859</v>
      </c>
      <c r="G5" s="377">
        <f>G6+G7+G8+G9</f>
        <v>30598</v>
      </c>
      <c r="H5" s="377">
        <f>H6+H7+H8+H9</f>
        <v>30534</v>
      </c>
      <c r="I5" s="377"/>
      <c r="J5" s="379">
        <f>D5/L5-1</f>
        <v>1.5850191182718465E-2</v>
      </c>
      <c r="K5" s="377"/>
      <c r="L5" s="554">
        <f>L6+L7+L8+L9</f>
        <v>30599</v>
      </c>
      <c r="M5" s="251"/>
      <c r="N5" s="197"/>
    </row>
    <row r="6" spans="1:14">
      <c r="A6" s="194"/>
      <c r="B6" s="204"/>
      <c r="C6" s="518" t="s">
        <v>367</v>
      </c>
      <c r="D6" s="553">
        <f>E6</f>
        <v>11082</v>
      </c>
      <c r="E6" s="371">
        <v>11082</v>
      </c>
      <c r="F6" s="372">
        <v>11110</v>
      </c>
      <c r="G6" s="372">
        <v>11121</v>
      </c>
      <c r="H6" s="372">
        <v>11091</v>
      </c>
      <c r="I6" s="372"/>
      <c r="J6" s="374">
        <f>D6/L6-1</f>
        <v>-2.0711391265195722E-3</v>
      </c>
      <c r="K6" s="372"/>
      <c r="L6" s="553">
        <v>11105</v>
      </c>
      <c r="M6" s="517"/>
      <c r="N6" s="194"/>
    </row>
    <row r="7" spans="1:14">
      <c r="A7" s="194"/>
      <c r="B7" s="204"/>
      <c r="C7" s="518" t="s">
        <v>368</v>
      </c>
      <c r="D7" s="553">
        <f>E7</f>
        <v>8381</v>
      </c>
      <c r="E7" s="399">
        <v>8381</v>
      </c>
      <c r="F7" s="396">
        <v>8085</v>
      </c>
      <c r="G7" s="396">
        <v>7859</v>
      </c>
      <c r="H7" s="396">
        <v>7729</v>
      </c>
      <c r="I7" s="396"/>
      <c r="J7" s="457">
        <f>D7/L7-1</f>
        <v>0.10801163405605507</v>
      </c>
      <c r="K7" s="396"/>
      <c r="L7" s="553">
        <v>7564</v>
      </c>
      <c r="M7" s="517"/>
      <c r="N7" s="194"/>
    </row>
    <row r="8" spans="1:14">
      <c r="A8" s="194"/>
      <c r="B8" s="204"/>
      <c r="C8" s="518" t="s">
        <v>451</v>
      </c>
      <c r="D8" s="553">
        <f>E8</f>
        <v>7605</v>
      </c>
      <c r="E8" s="383">
        <v>7605</v>
      </c>
      <c r="F8" s="372">
        <v>7654</v>
      </c>
      <c r="G8" s="372">
        <v>7791</v>
      </c>
      <c r="H8" s="372">
        <v>7888</v>
      </c>
      <c r="I8" s="372"/>
      <c r="J8" s="374">
        <f>D8/L8-1</f>
        <v>-5.9601830097687603E-2</v>
      </c>
      <c r="K8" s="372"/>
      <c r="L8" s="553">
        <v>8087</v>
      </c>
      <c r="M8" s="517"/>
      <c r="N8" s="194"/>
    </row>
    <row r="9" spans="1:14">
      <c r="A9" s="194"/>
      <c r="B9" s="204"/>
      <c r="C9" s="518" t="s">
        <v>452</v>
      </c>
      <c r="D9" s="553">
        <f>E9</f>
        <v>4016</v>
      </c>
      <c r="E9" s="384">
        <v>4016</v>
      </c>
      <c r="F9" s="372">
        <v>4010</v>
      </c>
      <c r="G9" s="372">
        <v>3827</v>
      </c>
      <c r="H9" s="372">
        <v>3826</v>
      </c>
      <c r="I9" s="372"/>
      <c r="J9" s="374">
        <f>D9/L9-1</f>
        <v>4.5016913869372788E-2</v>
      </c>
      <c r="K9" s="372"/>
      <c r="L9" s="553">
        <v>3843</v>
      </c>
      <c r="M9" s="354"/>
      <c r="N9" s="194"/>
    </row>
    <row r="10" spans="1:14">
      <c r="A10" s="194"/>
      <c r="B10" s="204"/>
      <c r="C10" s="204"/>
      <c r="D10" s="553"/>
      <c r="E10" s="384"/>
      <c r="F10" s="372"/>
      <c r="G10" s="372"/>
      <c r="H10" s="372"/>
      <c r="I10" s="372"/>
      <c r="J10" s="374"/>
      <c r="K10" s="372"/>
      <c r="L10" s="553"/>
      <c r="M10" s="221"/>
      <c r="N10" s="194"/>
    </row>
    <row r="11" spans="1:14" ht="9" customHeight="1">
      <c r="A11" s="194"/>
      <c r="B11" s="194"/>
      <c r="C11" s="194"/>
      <c r="D11" s="194"/>
      <c r="E11" s="194"/>
      <c r="F11" s="194"/>
      <c r="G11" s="194"/>
      <c r="H11" s="194"/>
      <c r="I11" s="194"/>
      <c r="J11" s="195"/>
      <c r="K11" s="194"/>
      <c r="L11" s="194"/>
      <c r="M11" s="194"/>
      <c r="N11" s="194"/>
    </row>
    <row r="12" spans="1:14">
      <c r="A12" s="209"/>
      <c r="B12" s="209"/>
      <c r="C12" s="209"/>
      <c r="D12" s="209"/>
      <c r="E12" s="209"/>
      <c r="F12" s="209"/>
      <c r="G12" s="209"/>
      <c r="H12" s="209"/>
      <c r="I12" s="229"/>
      <c r="J12" s="210"/>
      <c r="K12" s="229"/>
      <c r="L12" s="209"/>
      <c r="M12" s="229"/>
      <c r="N12" s="229"/>
    </row>
    <row r="13" spans="1:14" ht="9" customHeight="1">
      <c r="A13" s="194"/>
      <c r="B13" s="194"/>
      <c r="C13" s="194"/>
      <c r="D13" s="194"/>
      <c r="E13" s="194"/>
      <c r="F13" s="194"/>
      <c r="G13" s="194"/>
      <c r="H13" s="194"/>
      <c r="I13" s="194"/>
      <c r="J13" s="195"/>
      <c r="K13" s="194"/>
      <c r="L13" s="194"/>
      <c r="M13" s="194"/>
      <c r="N13" s="194"/>
    </row>
    <row r="14" spans="1:14">
      <c r="A14" s="197"/>
      <c r="B14" s="201"/>
      <c r="C14" s="1007" t="s">
        <v>51</v>
      </c>
      <c r="D14" s="274">
        <v>2011</v>
      </c>
      <c r="E14" s="200" t="s">
        <v>496</v>
      </c>
      <c r="F14" s="201" t="s">
        <v>442</v>
      </c>
      <c r="G14" s="201" t="s">
        <v>378</v>
      </c>
      <c r="H14" s="201" t="s">
        <v>365</v>
      </c>
      <c r="I14" s="201"/>
      <c r="J14" s="529"/>
      <c r="K14" s="201"/>
      <c r="L14" s="274">
        <v>2010</v>
      </c>
      <c r="M14" s="350"/>
      <c r="N14" s="197"/>
    </row>
    <row r="15" spans="1:14">
      <c r="A15" s="197"/>
      <c r="B15" s="201"/>
      <c r="C15" s="228" t="s">
        <v>369</v>
      </c>
      <c r="D15" s="199"/>
      <c r="E15" s="200"/>
      <c r="F15" s="204"/>
      <c r="G15" s="204"/>
      <c r="H15" s="204"/>
      <c r="I15" s="204"/>
      <c r="J15" s="530"/>
      <c r="K15" s="204"/>
      <c r="L15" s="199"/>
      <c r="M15" s="204"/>
      <c r="N15" s="197"/>
    </row>
    <row r="16" spans="1:14">
      <c r="A16" s="194"/>
      <c r="B16" s="204"/>
      <c r="C16" s="204"/>
      <c r="D16" s="208"/>
      <c r="E16" s="209"/>
      <c r="F16" s="204"/>
      <c r="G16" s="204"/>
      <c r="H16" s="204"/>
      <c r="I16" s="204"/>
      <c r="J16" s="563"/>
      <c r="K16" s="204"/>
      <c r="L16" s="208"/>
      <c r="M16" s="204"/>
      <c r="N16" s="194"/>
    </row>
    <row r="17" spans="1:19">
      <c r="A17" s="194"/>
      <c r="B17" s="204"/>
      <c r="C17" s="212" t="s">
        <v>37</v>
      </c>
      <c r="D17" s="553">
        <f>SUM(E17:H17)</f>
        <v>-212</v>
      </c>
      <c r="E17" s="371">
        <v>-41</v>
      </c>
      <c r="F17" s="372">
        <v>-60</v>
      </c>
      <c r="G17" s="372">
        <v>-58</v>
      </c>
      <c r="H17" s="372">
        <v>-53</v>
      </c>
      <c r="I17" s="372"/>
      <c r="J17" s="374"/>
      <c r="K17" s="372"/>
      <c r="L17" s="553">
        <v>-43</v>
      </c>
      <c r="M17" s="517"/>
      <c r="N17" s="194"/>
    </row>
    <row r="18" spans="1:19">
      <c r="A18" s="194"/>
      <c r="B18" s="204"/>
      <c r="C18" s="212" t="s">
        <v>38</v>
      </c>
      <c r="D18" s="553">
        <f>SUM(E18:H18)</f>
        <v>-54</v>
      </c>
      <c r="E18" s="371">
        <v>-3</v>
      </c>
      <c r="F18" s="372">
        <v>-9</v>
      </c>
      <c r="G18" s="372">
        <v>-21</v>
      </c>
      <c r="H18" s="372">
        <v>-21</v>
      </c>
      <c r="I18" s="372"/>
      <c r="J18" s="374"/>
      <c r="K18" s="372"/>
      <c r="L18" s="553">
        <v>-29</v>
      </c>
      <c r="M18" s="517"/>
      <c r="N18" s="194"/>
    </row>
    <row r="19" spans="1:19" s="213" customFormat="1">
      <c r="A19" s="197"/>
      <c r="B19" s="184"/>
      <c r="C19" s="185" t="s">
        <v>39</v>
      </c>
      <c r="D19" s="554">
        <f>SUM(E19:H19)</f>
        <v>-266</v>
      </c>
      <c r="E19" s="376">
        <f>E17+E18</f>
        <v>-44</v>
      </c>
      <c r="F19" s="382">
        <f>F17+F18</f>
        <v>-69</v>
      </c>
      <c r="G19" s="382">
        <f>G17+G18</f>
        <v>-79</v>
      </c>
      <c r="H19" s="382">
        <f>H17+H18</f>
        <v>-74</v>
      </c>
      <c r="I19" s="382"/>
      <c r="J19" s="379"/>
      <c r="K19" s="382"/>
      <c r="L19" s="554">
        <f>L17+L18</f>
        <v>-72</v>
      </c>
      <c r="M19" s="251"/>
      <c r="N19" s="197"/>
    </row>
    <row r="20" spans="1:19">
      <c r="A20" s="194"/>
      <c r="B20" s="204"/>
      <c r="C20" s="212"/>
      <c r="D20" s="554"/>
      <c r="E20" s="533"/>
      <c r="F20" s="377"/>
      <c r="G20" s="377"/>
      <c r="H20" s="377"/>
      <c r="I20" s="377"/>
      <c r="J20" s="379"/>
      <c r="K20" s="377"/>
      <c r="L20" s="554"/>
      <c r="M20" s="517"/>
      <c r="N20" s="194"/>
    </row>
    <row r="21" spans="1:19">
      <c r="A21" s="194"/>
      <c r="B21" s="204"/>
      <c r="C21" s="212" t="s">
        <v>563</v>
      </c>
      <c r="D21" s="553">
        <f t="shared" ref="D21:D26" si="0">SUM(E21:H21)</f>
        <v>-101</v>
      </c>
      <c r="E21" s="384">
        <v>-27</v>
      </c>
      <c r="F21" s="372">
        <v>-19</v>
      </c>
      <c r="G21" s="372">
        <v>-27</v>
      </c>
      <c r="H21" s="372">
        <v>-28</v>
      </c>
      <c r="I21" s="372"/>
      <c r="J21" s="374"/>
      <c r="K21" s="372"/>
      <c r="L21" s="553">
        <v>-57</v>
      </c>
      <c r="M21" s="354"/>
      <c r="N21" s="194"/>
    </row>
    <row r="22" spans="1:19" s="243" customFormat="1">
      <c r="A22" s="238"/>
      <c r="B22" s="355"/>
      <c r="C22" s="737" t="s">
        <v>492</v>
      </c>
      <c r="D22" s="561">
        <f t="shared" si="0"/>
        <v>-8</v>
      </c>
      <c r="E22" s="400">
        <v>-2</v>
      </c>
      <c r="F22" s="392">
        <v>-2</v>
      </c>
      <c r="G22" s="392">
        <v>-2</v>
      </c>
      <c r="H22" s="392">
        <v>-2</v>
      </c>
      <c r="I22" s="392"/>
      <c r="J22" s="393"/>
      <c r="K22" s="392"/>
      <c r="L22" s="561">
        <v>-3</v>
      </c>
      <c r="M22" s="356"/>
      <c r="N22" s="238"/>
    </row>
    <row r="23" spans="1:19">
      <c r="A23" s="194"/>
      <c r="B23" s="204"/>
      <c r="C23" s="212" t="s">
        <v>40</v>
      </c>
      <c r="D23" s="553">
        <f t="shared" si="0"/>
        <v>-61</v>
      </c>
      <c r="E23" s="384">
        <v>-17</v>
      </c>
      <c r="F23" s="372">
        <v>-11</v>
      </c>
      <c r="G23" s="372">
        <v>-16</v>
      </c>
      <c r="H23" s="372">
        <v>-17</v>
      </c>
      <c r="I23" s="372"/>
      <c r="J23" s="374"/>
      <c r="K23" s="372"/>
      <c r="L23" s="553">
        <v>-35</v>
      </c>
      <c r="M23" s="354"/>
      <c r="N23" s="194"/>
    </row>
    <row r="24" spans="1:19">
      <c r="A24" s="194"/>
      <c r="B24" s="204"/>
      <c r="C24" s="212" t="s">
        <v>575</v>
      </c>
      <c r="D24" s="553">
        <f t="shared" si="0"/>
        <v>-44</v>
      </c>
      <c r="E24" s="384">
        <v>-10</v>
      </c>
      <c r="F24" s="372">
        <v>-9</v>
      </c>
      <c r="G24" s="372">
        <v>-13</v>
      </c>
      <c r="H24" s="372">
        <v>-12</v>
      </c>
      <c r="I24" s="372"/>
      <c r="J24" s="374"/>
      <c r="K24" s="372"/>
      <c r="L24" s="553">
        <v>-24</v>
      </c>
      <c r="M24" s="354"/>
      <c r="N24" s="194"/>
    </row>
    <row r="25" spans="1:19">
      <c r="A25" s="194"/>
      <c r="B25" s="204"/>
      <c r="C25" s="212" t="s">
        <v>370</v>
      </c>
      <c r="D25" s="553">
        <f t="shared" si="0"/>
        <v>13</v>
      </c>
      <c r="E25" s="384">
        <v>4</v>
      </c>
      <c r="F25" s="372">
        <v>2</v>
      </c>
      <c r="G25" s="372">
        <v>3</v>
      </c>
      <c r="H25" s="372">
        <v>4</v>
      </c>
      <c r="I25" s="372"/>
      <c r="J25" s="374"/>
      <c r="K25" s="372"/>
      <c r="L25" s="553">
        <v>8</v>
      </c>
      <c r="M25" s="354"/>
      <c r="N25" s="194"/>
    </row>
    <row r="26" spans="1:19" s="213" customFormat="1">
      <c r="A26" s="197"/>
      <c r="B26" s="184"/>
      <c r="C26" s="185" t="s">
        <v>307</v>
      </c>
      <c r="D26" s="554">
        <f t="shared" si="0"/>
        <v>-193</v>
      </c>
      <c r="E26" s="386">
        <f>E21+E23+E24+E25</f>
        <v>-50</v>
      </c>
      <c r="F26" s="377">
        <f>F21+F23+F24+F25</f>
        <v>-37</v>
      </c>
      <c r="G26" s="377">
        <f>G21+G23+G24+G25</f>
        <v>-53</v>
      </c>
      <c r="H26" s="377">
        <f>H21+H23+H24+H25</f>
        <v>-53</v>
      </c>
      <c r="I26" s="377"/>
      <c r="J26" s="379"/>
      <c r="K26" s="377"/>
      <c r="L26" s="554">
        <f>L21+L23+L24+L25</f>
        <v>-108</v>
      </c>
      <c r="M26" s="351"/>
      <c r="N26" s="197"/>
    </row>
    <row r="27" spans="1:19" s="213" customFormat="1">
      <c r="A27" s="197"/>
      <c r="B27" s="184"/>
      <c r="C27" s="185"/>
      <c r="D27" s="554"/>
      <c r="E27" s="386"/>
      <c r="F27" s="377"/>
      <c r="G27" s="377"/>
      <c r="H27" s="377"/>
      <c r="I27" s="377"/>
      <c r="J27" s="379"/>
      <c r="K27" s="377"/>
      <c r="L27" s="554"/>
      <c r="M27" s="351"/>
      <c r="N27" s="197"/>
    </row>
    <row r="28" spans="1:19" s="213" customFormat="1">
      <c r="A28" s="197"/>
      <c r="B28" s="184"/>
      <c r="C28" s="219" t="s">
        <v>366</v>
      </c>
      <c r="D28" s="554">
        <f>SUM(E28:H28)</f>
        <v>-459</v>
      </c>
      <c r="E28" s="376">
        <f>E19+E26</f>
        <v>-94</v>
      </c>
      <c r="F28" s="378">
        <f>F19+F26</f>
        <v>-106</v>
      </c>
      <c r="G28" s="378">
        <f>G19+G26</f>
        <v>-132</v>
      </c>
      <c r="H28" s="378">
        <f>H19+H26</f>
        <v>-127</v>
      </c>
      <c r="I28" s="378"/>
      <c r="J28" s="379"/>
      <c r="K28" s="378"/>
      <c r="L28" s="554">
        <f>L19+L26</f>
        <v>-180</v>
      </c>
      <c r="M28" s="351"/>
      <c r="N28" s="197"/>
      <c r="S28" s="223"/>
    </row>
    <row r="29" spans="1:19">
      <c r="A29" s="197"/>
      <c r="B29" s="184"/>
      <c r="C29" s="206"/>
      <c r="D29" s="231"/>
      <c r="E29" s="232"/>
      <c r="F29" s="211"/>
      <c r="G29" s="211"/>
      <c r="H29" s="211"/>
      <c r="I29" s="211"/>
      <c r="J29" s="529"/>
      <c r="K29" s="211"/>
      <c r="L29" s="231"/>
      <c r="M29" s="204"/>
      <c r="N29" s="197"/>
    </row>
    <row r="30" spans="1:19" ht="9" customHeight="1">
      <c r="A30" s="194"/>
      <c r="B30" s="194"/>
      <c r="C30" s="194"/>
      <c r="D30" s="194"/>
      <c r="E30" s="194"/>
      <c r="F30" s="194"/>
      <c r="G30" s="194"/>
      <c r="H30" s="194"/>
      <c r="I30" s="194"/>
      <c r="J30" s="195"/>
      <c r="K30" s="194"/>
      <c r="L30" s="194"/>
      <c r="M30" s="194"/>
      <c r="N30" s="194"/>
    </row>
    <row r="31" spans="1:19" s="224" customFormat="1">
      <c r="J31" s="227"/>
    </row>
    <row r="32" spans="1:19" ht="9" customHeight="1">
      <c r="A32" s="194"/>
      <c r="B32" s="194"/>
      <c r="C32" s="194"/>
      <c r="D32" s="194"/>
      <c r="E32" s="194"/>
      <c r="F32" s="194"/>
      <c r="G32" s="194"/>
      <c r="H32" s="194"/>
      <c r="I32" s="194"/>
      <c r="J32" s="195"/>
      <c r="K32" s="194"/>
      <c r="L32" s="194"/>
      <c r="M32" s="194"/>
      <c r="N32" s="194"/>
    </row>
    <row r="33" spans="1:19">
      <c r="A33" s="197"/>
      <c r="B33" s="201"/>
      <c r="C33" s="1007" t="s">
        <v>51</v>
      </c>
      <c r="D33" s="274">
        <v>2011</v>
      </c>
      <c r="E33" s="200" t="s">
        <v>496</v>
      </c>
      <c r="F33" s="201" t="s">
        <v>442</v>
      </c>
      <c r="G33" s="201" t="s">
        <v>378</v>
      </c>
      <c r="H33" s="201" t="s">
        <v>365</v>
      </c>
      <c r="I33" s="201"/>
      <c r="J33" s="529"/>
      <c r="K33" s="201"/>
      <c r="L33" s="274">
        <v>2010</v>
      </c>
      <c r="M33" s="350"/>
      <c r="N33" s="197"/>
    </row>
    <row r="34" spans="1:19">
      <c r="A34" s="197"/>
      <c r="B34" s="201"/>
      <c r="C34" s="228" t="s">
        <v>371</v>
      </c>
      <c r="D34" s="199"/>
      <c r="E34" s="200"/>
      <c r="F34" s="204"/>
      <c r="G34" s="204"/>
      <c r="H34" s="204"/>
      <c r="I34" s="204"/>
      <c r="J34" s="530"/>
      <c r="K34" s="204"/>
      <c r="L34" s="199"/>
      <c r="M34" s="204"/>
      <c r="N34" s="197"/>
    </row>
    <row r="35" spans="1:19">
      <c r="A35" s="194"/>
      <c r="B35" s="204"/>
      <c r="C35" s="204"/>
      <c r="D35" s="208"/>
      <c r="E35" s="209"/>
      <c r="F35" s="204"/>
      <c r="G35" s="204"/>
      <c r="H35" s="204"/>
      <c r="I35" s="204"/>
      <c r="J35" s="563"/>
      <c r="K35" s="204"/>
      <c r="L35" s="208"/>
      <c r="M35" s="204"/>
      <c r="N35" s="194"/>
    </row>
    <row r="36" spans="1:19">
      <c r="A36" s="194"/>
      <c r="B36" s="204"/>
      <c r="C36" s="212" t="s">
        <v>37</v>
      </c>
      <c r="D36" s="553">
        <f>SUM(E36:H36)</f>
        <v>-111</v>
      </c>
      <c r="E36" s="371">
        <v>-22</v>
      </c>
      <c r="F36" s="372">
        <v>-32</v>
      </c>
      <c r="G36" s="372">
        <v>-30</v>
      </c>
      <c r="H36" s="372">
        <v>-27</v>
      </c>
      <c r="I36" s="372"/>
      <c r="J36" s="374"/>
      <c r="K36" s="372"/>
      <c r="L36" s="553">
        <v>-21</v>
      </c>
      <c r="M36" s="517"/>
      <c r="N36" s="194"/>
    </row>
    <row r="37" spans="1:19">
      <c r="A37" s="194"/>
      <c r="B37" s="204"/>
      <c r="C37" s="212" t="s">
        <v>38</v>
      </c>
      <c r="D37" s="553">
        <f>SUM(E37:H37)</f>
        <v>-33</v>
      </c>
      <c r="E37" s="371">
        <v>-1</v>
      </c>
      <c r="F37" s="372">
        <v>-5</v>
      </c>
      <c r="G37" s="372">
        <v>-13</v>
      </c>
      <c r="H37" s="372">
        <v>-14</v>
      </c>
      <c r="I37" s="372"/>
      <c r="J37" s="374"/>
      <c r="K37" s="372"/>
      <c r="L37" s="553">
        <v>-21</v>
      </c>
      <c r="M37" s="517"/>
      <c r="N37" s="194"/>
    </row>
    <row r="38" spans="1:19" s="213" customFormat="1">
      <c r="A38" s="197"/>
      <c r="B38" s="184"/>
      <c r="C38" s="185" t="s">
        <v>39</v>
      </c>
      <c r="D38" s="554">
        <f>SUM(E38:H38)</f>
        <v>-144</v>
      </c>
      <c r="E38" s="376">
        <f>E36+E37</f>
        <v>-23</v>
      </c>
      <c r="F38" s="382">
        <f>F36+F37</f>
        <v>-37</v>
      </c>
      <c r="G38" s="382">
        <f>G36+G37</f>
        <v>-43</v>
      </c>
      <c r="H38" s="382">
        <f>H36+H37</f>
        <v>-41</v>
      </c>
      <c r="I38" s="382"/>
      <c r="J38" s="379"/>
      <c r="K38" s="382"/>
      <c r="L38" s="554">
        <f>L36+L37</f>
        <v>-42</v>
      </c>
      <c r="M38" s="251"/>
      <c r="N38" s="197"/>
    </row>
    <row r="39" spans="1:19">
      <c r="A39" s="194"/>
      <c r="B39" s="204"/>
      <c r="C39" s="212"/>
      <c r="D39" s="554"/>
      <c r="E39" s="533"/>
      <c r="F39" s="377"/>
      <c r="G39" s="377"/>
      <c r="H39" s="377"/>
      <c r="I39" s="377"/>
      <c r="J39" s="379"/>
      <c r="K39" s="377"/>
      <c r="L39" s="554"/>
      <c r="M39" s="517"/>
      <c r="N39" s="194"/>
    </row>
    <row r="40" spans="1:19">
      <c r="A40" s="194"/>
      <c r="B40" s="204"/>
      <c r="C40" s="212" t="s">
        <v>563</v>
      </c>
      <c r="D40" s="553">
        <f t="shared" ref="D40:D45" si="1">SUM(E40:H40)</f>
        <v>-37</v>
      </c>
      <c r="E40" s="384">
        <v>-13</v>
      </c>
      <c r="F40" s="372">
        <v>-5</v>
      </c>
      <c r="G40" s="372">
        <v>-10</v>
      </c>
      <c r="H40" s="372">
        <v>-9</v>
      </c>
      <c r="I40" s="372"/>
      <c r="J40" s="374"/>
      <c r="K40" s="372"/>
      <c r="L40" s="553">
        <v>-16</v>
      </c>
      <c r="M40" s="354"/>
      <c r="N40" s="194"/>
    </row>
    <row r="41" spans="1:19" s="243" customFormat="1">
      <c r="A41" s="238"/>
      <c r="B41" s="355"/>
      <c r="C41" s="737" t="s">
        <v>492</v>
      </c>
      <c r="D41" s="561">
        <f t="shared" si="1"/>
        <v>-4</v>
      </c>
      <c r="E41" s="400">
        <v>-1</v>
      </c>
      <c r="F41" s="392">
        <v>-1</v>
      </c>
      <c r="G41" s="392">
        <v>-1</v>
      </c>
      <c r="H41" s="392">
        <v>-1</v>
      </c>
      <c r="I41" s="392"/>
      <c r="J41" s="393"/>
      <c r="K41" s="392"/>
      <c r="L41" s="561">
        <v>-1</v>
      </c>
      <c r="M41" s="356"/>
      <c r="N41" s="238"/>
    </row>
    <row r="42" spans="1:19">
      <c r="A42" s="194"/>
      <c r="B42" s="204"/>
      <c r="C42" s="212" t="s">
        <v>40</v>
      </c>
      <c r="D42" s="553">
        <f t="shared" si="1"/>
        <v>-9</v>
      </c>
      <c r="E42" s="384">
        <v>-3</v>
      </c>
      <c r="F42" s="372">
        <v>-2</v>
      </c>
      <c r="G42" s="372">
        <v>-2</v>
      </c>
      <c r="H42" s="372">
        <v>-2</v>
      </c>
      <c r="I42" s="372"/>
      <c r="J42" s="374"/>
      <c r="K42" s="372"/>
      <c r="L42" s="553">
        <v>-3</v>
      </c>
      <c r="M42" s="354"/>
      <c r="N42" s="194"/>
    </row>
    <row r="43" spans="1:19">
      <c r="A43" s="194"/>
      <c r="B43" s="204"/>
      <c r="C43" s="212" t="s">
        <v>575</v>
      </c>
      <c r="D43" s="553">
        <f t="shared" si="1"/>
        <v>-2</v>
      </c>
      <c r="E43" s="384">
        <v>0</v>
      </c>
      <c r="F43" s="372">
        <v>-1</v>
      </c>
      <c r="G43" s="372">
        <v>0</v>
      </c>
      <c r="H43" s="372">
        <v>-1</v>
      </c>
      <c r="I43" s="372"/>
      <c r="J43" s="374"/>
      <c r="K43" s="372"/>
      <c r="L43" s="553">
        <v>-1</v>
      </c>
      <c r="M43" s="354"/>
      <c r="N43" s="194"/>
    </row>
    <row r="44" spans="1:19">
      <c r="A44" s="194"/>
      <c r="B44" s="204"/>
      <c r="C44" s="212" t="s">
        <v>370</v>
      </c>
      <c r="D44" s="553">
        <f t="shared" si="1"/>
        <v>0</v>
      </c>
      <c r="E44" s="384">
        <v>0</v>
      </c>
      <c r="F44" s="372">
        <v>0</v>
      </c>
      <c r="G44" s="372">
        <v>0</v>
      </c>
      <c r="H44" s="372">
        <v>0</v>
      </c>
      <c r="I44" s="372"/>
      <c r="J44" s="374"/>
      <c r="K44" s="372"/>
      <c r="L44" s="553">
        <v>0</v>
      </c>
      <c r="M44" s="354"/>
      <c r="N44" s="194"/>
    </row>
    <row r="45" spans="1:19" s="213" customFormat="1">
      <c r="A45" s="197"/>
      <c r="B45" s="184"/>
      <c r="C45" s="185" t="s">
        <v>307</v>
      </c>
      <c r="D45" s="554">
        <f t="shared" si="1"/>
        <v>-48</v>
      </c>
      <c r="E45" s="386">
        <f>E40+E42+E43</f>
        <v>-16</v>
      </c>
      <c r="F45" s="377">
        <v>-8</v>
      </c>
      <c r="G45" s="377">
        <f>G40+G42+G43+G44</f>
        <v>-12</v>
      </c>
      <c r="H45" s="377">
        <f>H40+H42+H43+H44</f>
        <v>-12</v>
      </c>
      <c r="I45" s="377"/>
      <c r="J45" s="379"/>
      <c r="K45" s="377"/>
      <c r="L45" s="554">
        <f>L40+L42+L43+L44</f>
        <v>-20</v>
      </c>
      <c r="M45" s="351"/>
      <c r="N45" s="197"/>
    </row>
    <row r="46" spans="1:19" s="213" customFormat="1">
      <c r="A46" s="197"/>
      <c r="B46" s="184"/>
      <c r="C46" s="185"/>
      <c r="D46" s="554"/>
      <c r="E46" s="386"/>
      <c r="F46" s="377"/>
      <c r="G46" s="377"/>
      <c r="H46" s="377"/>
      <c r="I46" s="377"/>
      <c r="J46" s="379"/>
      <c r="K46" s="377"/>
      <c r="L46" s="554"/>
      <c r="M46" s="351"/>
      <c r="N46" s="197"/>
    </row>
    <row r="47" spans="1:19" s="213" customFormat="1">
      <c r="A47" s="197"/>
      <c r="B47" s="184"/>
      <c r="C47" s="219" t="s">
        <v>366</v>
      </c>
      <c r="D47" s="554">
        <f>SUM(E47:H47)</f>
        <v>-192</v>
      </c>
      <c r="E47" s="376">
        <f>E38+E45</f>
        <v>-39</v>
      </c>
      <c r="F47" s="378">
        <f>F38+F45</f>
        <v>-45</v>
      </c>
      <c r="G47" s="378">
        <f>G38+G45</f>
        <v>-55</v>
      </c>
      <c r="H47" s="378">
        <f>H38+H45</f>
        <v>-53</v>
      </c>
      <c r="I47" s="378"/>
      <c r="J47" s="379"/>
      <c r="K47" s="378"/>
      <c r="L47" s="554">
        <f>L38+L45</f>
        <v>-62</v>
      </c>
      <c r="M47" s="351"/>
      <c r="N47" s="197"/>
      <c r="S47" s="223"/>
    </row>
    <row r="48" spans="1:19">
      <c r="A48" s="197"/>
      <c r="B48" s="184"/>
      <c r="C48" s="206"/>
      <c r="D48" s="231"/>
      <c r="E48" s="232"/>
      <c r="F48" s="211"/>
      <c r="G48" s="211"/>
      <c r="H48" s="211"/>
      <c r="I48" s="211"/>
      <c r="J48" s="529"/>
      <c r="K48" s="211"/>
      <c r="L48" s="231"/>
      <c r="M48" s="204"/>
      <c r="N48" s="197"/>
    </row>
    <row r="49" spans="1:14" ht="9" customHeight="1">
      <c r="A49" s="194"/>
      <c r="B49" s="194"/>
      <c r="C49" s="194"/>
      <c r="D49" s="194"/>
      <c r="E49" s="194"/>
      <c r="F49" s="194"/>
      <c r="G49" s="194"/>
      <c r="H49" s="194"/>
      <c r="I49" s="194"/>
      <c r="J49" s="195"/>
      <c r="K49" s="194"/>
      <c r="L49" s="194"/>
      <c r="M49" s="194"/>
      <c r="N49" s="194"/>
    </row>
    <row r="50" spans="1:14">
      <c r="A50" s="226"/>
      <c r="B50" s="226"/>
      <c r="C50" s="226"/>
      <c r="D50" s="226"/>
      <c r="E50" s="226"/>
      <c r="F50" s="226"/>
      <c r="G50" s="226"/>
      <c r="H50" s="226"/>
      <c r="I50" s="226"/>
      <c r="J50" s="227"/>
      <c r="K50" s="226"/>
      <c r="L50" s="226"/>
      <c r="M50" s="226"/>
      <c r="N50" s="226"/>
    </row>
    <row r="51" spans="1:14">
      <c r="A51" s="194"/>
      <c r="B51" s="194"/>
      <c r="C51" s="194"/>
      <c r="D51" s="194"/>
      <c r="E51" s="194"/>
      <c r="F51" s="194"/>
      <c r="G51" s="194"/>
      <c r="H51" s="194"/>
      <c r="I51" s="194"/>
      <c r="J51" s="195"/>
      <c r="K51" s="194"/>
      <c r="L51" s="194"/>
      <c r="M51" s="194"/>
      <c r="N51" s="194"/>
    </row>
    <row r="52" spans="1:14">
      <c r="A52" s="197"/>
      <c r="B52" s="201"/>
      <c r="C52" s="1007" t="s">
        <v>51</v>
      </c>
      <c r="D52" s="274">
        <v>2011</v>
      </c>
      <c r="E52" s="200" t="s">
        <v>496</v>
      </c>
      <c r="F52" s="201" t="s">
        <v>442</v>
      </c>
      <c r="G52" s="201" t="s">
        <v>378</v>
      </c>
      <c r="H52" s="201" t="s">
        <v>365</v>
      </c>
      <c r="I52" s="201"/>
      <c r="J52" s="529"/>
      <c r="K52" s="201"/>
      <c r="L52" s="274">
        <v>2010</v>
      </c>
      <c r="M52" s="350"/>
      <c r="N52" s="197"/>
    </row>
    <row r="53" spans="1:14">
      <c r="A53" s="197"/>
      <c r="B53" s="201"/>
      <c r="C53" s="228" t="s">
        <v>372</v>
      </c>
      <c r="D53" s="199"/>
      <c r="E53" s="200"/>
      <c r="F53" s="204"/>
      <c r="G53" s="204"/>
      <c r="H53" s="204"/>
      <c r="I53" s="204"/>
      <c r="J53" s="530"/>
      <c r="K53" s="204"/>
      <c r="L53" s="199"/>
      <c r="M53" s="204"/>
      <c r="N53" s="197"/>
    </row>
    <row r="54" spans="1:14">
      <c r="A54" s="194"/>
      <c r="B54" s="204"/>
      <c r="C54" s="204"/>
      <c r="D54" s="208"/>
      <c r="E54" s="209"/>
      <c r="F54" s="204"/>
      <c r="G54" s="204"/>
      <c r="H54" s="204"/>
      <c r="I54" s="204"/>
      <c r="J54" s="563"/>
      <c r="K54" s="204"/>
      <c r="L54" s="208"/>
      <c r="M54" s="204"/>
      <c r="N54" s="194"/>
    </row>
    <row r="55" spans="1:14">
      <c r="A55" s="194"/>
      <c r="B55" s="204"/>
      <c r="C55" s="212" t="s">
        <v>37</v>
      </c>
      <c r="D55" s="553">
        <f>SUM(E55:H55)</f>
        <v>-14</v>
      </c>
      <c r="E55" s="371">
        <v>-3</v>
      </c>
      <c r="F55" s="372">
        <v>-5</v>
      </c>
      <c r="G55" s="372">
        <v>-3</v>
      </c>
      <c r="H55" s="372">
        <v>-3</v>
      </c>
      <c r="I55" s="372"/>
      <c r="J55" s="374"/>
      <c r="K55" s="372"/>
      <c r="L55" s="553">
        <v>-15</v>
      </c>
      <c r="M55" s="517"/>
      <c r="N55" s="194"/>
    </row>
    <row r="56" spans="1:14">
      <c r="A56" s="194"/>
      <c r="B56" s="204"/>
      <c r="C56" s="212" t="s">
        <v>38</v>
      </c>
      <c r="D56" s="553">
        <f>SUM(E56:H56)</f>
        <v>-6</v>
      </c>
      <c r="E56" s="371">
        <v>-3</v>
      </c>
      <c r="F56" s="372">
        <v>-3</v>
      </c>
      <c r="G56" s="372">
        <v>0</v>
      </c>
      <c r="H56" s="372">
        <v>0</v>
      </c>
      <c r="I56" s="372"/>
      <c r="J56" s="374"/>
      <c r="K56" s="372"/>
      <c r="L56" s="553">
        <v>-5</v>
      </c>
      <c r="M56" s="517"/>
      <c r="N56" s="194"/>
    </row>
    <row r="57" spans="1:14" s="213" customFormat="1">
      <c r="A57" s="197"/>
      <c r="B57" s="184"/>
      <c r="C57" s="185" t="s">
        <v>39</v>
      </c>
      <c r="D57" s="554">
        <f>SUM(D55:D56)</f>
        <v>-20</v>
      </c>
      <c r="E57" s="376">
        <f>E55+E56</f>
        <v>-6</v>
      </c>
      <c r="F57" s="382">
        <f>F55+F56</f>
        <v>-8</v>
      </c>
      <c r="G57" s="382">
        <v>-3</v>
      </c>
      <c r="H57" s="382">
        <f>H55+H56</f>
        <v>-3</v>
      </c>
      <c r="I57" s="382"/>
      <c r="J57" s="379"/>
      <c r="K57" s="382"/>
      <c r="L57" s="554">
        <f>L55+L56</f>
        <v>-20</v>
      </c>
      <c r="M57" s="251"/>
      <c r="N57" s="197"/>
    </row>
    <row r="58" spans="1:14">
      <c r="A58" s="194"/>
      <c r="B58" s="204"/>
      <c r="C58" s="212"/>
      <c r="D58" s="554"/>
      <c r="E58" s="533"/>
      <c r="F58" s="377"/>
      <c r="G58" s="377"/>
      <c r="H58" s="377"/>
      <c r="I58" s="377"/>
      <c r="J58" s="379"/>
      <c r="K58" s="377"/>
      <c r="L58" s="554"/>
      <c r="M58" s="517"/>
      <c r="N58" s="194"/>
    </row>
    <row r="59" spans="1:14">
      <c r="A59" s="194"/>
      <c r="B59" s="204"/>
      <c r="C59" s="212" t="s">
        <v>563</v>
      </c>
      <c r="D59" s="553">
        <f>SUM(E59:H59)</f>
        <v>0</v>
      </c>
      <c r="E59" s="384">
        <v>0</v>
      </c>
      <c r="F59" s="372">
        <v>0</v>
      </c>
      <c r="G59" s="372">
        <v>0</v>
      </c>
      <c r="H59" s="372">
        <v>0</v>
      </c>
      <c r="I59" s="372"/>
      <c r="J59" s="374"/>
      <c r="K59" s="372"/>
      <c r="L59" s="553">
        <v>-17</v>
      </c>
      <c r="M59" s="354"/>
      <c r="N59" s="194"/>
    </row>
    <row r="60" spans="1:14" s="243" customFormat="1">
      <c r="A60" s="238"/>
      <c r="B60" s="355"/>
      <c r="C60" s="737" t="s">
        <v>492</v>
      </c>
      <c r="D60" s="561">
        <f>SUM(E60:H60)</f>
        <v>0</v>
      </c>
      <c r="E60" s="400">
        <v>0</v>
      </c>
      <c r="F60" s="392">
        <v>0</v>
      </c>
      <c r="G60" s="392">
        <v>0</v>
      </c>
      <c r="H60" s="392">
        <v>0</v>
      </c>
      <c r="I60" s="392"/>
      <c r="J60" s="393"/>
      <c r="K60" s="392"/>
      <c r="L60" s="561">
        <v>0</v>
      </c>
      <c r="M60" s="356"/>
      <c r="N60" s="238"/>
    </row>
    <row r="61" spans="1:14">
      <c r="A61" s="194"/>
      <c r="B61" s="204"/>
      <c r="C61" s="212" t="s">
        <v>40</v>
      </c>
      <c r="D61" s="553">
        <f>SUM(E61:H61)</f>
        <v>-7</v>
      </c>
      <c r="E61" s="384">
        <v>-2</v>
      </c>
      <c r="F61" s="372">
        <v>-2</v>
      </c>
      <c r="G61" s="372">
        <v>-1</v>
      </c>
      <c r="H61" s="372">
        <v>-2</v>
      </c>
      <c r="I61" s="372"/>
      <c r="J61" s="374"/>
      <c r="K61" s="372"/>
      <c r="L61" s="553">
        <v>0</v>
      </c>
      <c r="M61" s="354"/>
      <c r="N61" s="194"/>
    </row>
    <row r="62" spans="1:14">
      <c r="A62" s="194"/>
      <c r="B62" s="204"/>
      <c r="C62" s="212" t="s">
        <v>575</v>
      </c>
      <c r="D62" s="553">
        <f>SUM(E62:H62)</f>
        <v>0</v>
      </c>
      <c r="E62" s="384">
        <v>1</v>
      </c>
      <c r="F62" s="372">
        <v>0</v>
      </c>
      <c r="G62" s="372">
        <v>0</v>
      </c>
      <c r="H62" s="372">
        <v>-1</v>
      </c>
      <c r="I62" s="372"/>
      <c r="J62" s="374"/>
      <c r="K62" s="372"/>
      <c r="L62" s="553">
        <v>-7</v>
      </c>
      <c r="M62" s="354"/>
      <c r="N62" s="194"/>
    </row>
    <row r="63" spans="1:14">
      <c r="A63" s="194"/>
      <c r="B63" s="204"/>
      <c r="C63" s="212" t="s">
        <v>370</v>
      </c>
      <c r="D63" s="553">
        <f>SUM(E63:H63)</f>
        <v>0</v>
      </c>
      <c r="E63" s="384">
        <v>0</v>
      </c>
      <c r="F63" s="372">
        <v>0</v>
      </c>
      <c r="G63" s="372">
        <v>0</v>
      </c>
      <c r="H63" s="372">
        <v>0</v>
      </c>
      <c r="I63" s="372"/>
      <c r="J63" s="374"/>
      <c r="K63" s="372"/>
      <c r="L63" s="553">
        <v>0</v>
      </c>
      <c r="M63" s="354"/>
      <c r="N63" s="194"/>
    </row>
    <row r="64" spans="1:14" s="213" customFormat="1">
      <c r="A64" s="197"/>
      <c r="B64" s="184"/>
      <c r="C64" s="185" t="s">
        <v>307</v>
      </c>
      <c r="D64" s="554">
        <f>D59+D61+D62+D63</f>
        <v>-7</v>
      </c>
      <c r="E64" s="386">
        <f>E59+E61+E62+E63</f>
        <v>-1</v>
      </c>
      <c r="F64" s="377">
        <f>F59+F61+F62+F63</f>
        <v>-2</v>
      </c>
      <c r="G64" s="377">
        <f>G59+G61+G62+G63</f>
        <v>-1</v>
      </c>
      <c r="H64" s="377">
        <f>H59+H61+H62+H63</f>
        <v>-3</v>
      </c>
      <c r="I64" s="377"/>
      <c r="J64" s="379"/>
      <c r="K64" s="377"/>
      <c r="L64" s="554">
        <f>L59+L61+L62+L63</f>
        <v>-24</v>
      </c>
      <c r="M64" s="351"/>
      <c r="N64" s="197"/>
    </row>
    <row r="65" spans="1:14" s="213" customFormat="1">
      <c r="A65" s="197"/>
      <c r="B65" s="184"/>
      <c r="C65" s="185"/>
      <c r="D65" s="554"/>
      <c r="E65" s="386"/>
      <c r="F65" s="377"/>
      <c r="G65" s="377"/>
      <c r="H65" s="377"/>
      <c r="I65" s="377"/>
      <c r="J65" s="379"/>
      <c r="K65" s="377"/>
      <c r="L65" s="554"/>
      <c r="M65" s="351"/>
      <c r="N65" s="197"/>
    </row>
    <row r="66" spans="1:14" s="213" customFormat="1">
      <c r="A66" s="197"/>
      <c r="B66" s="184"/>
      <c r="C66" s="219" t="s">
        <v>366</v>
      </c>
      <c r="D66" s="554">
        <f>D57+D64</f>
        <v>-27</v>
      </c>
      <c r="E66" s="376">
        <f>E57+E64</f>
        <v>-7</v>
      </c>
      <c r="F66" s="378">
        <f>F57+F64</f>
        <v>-10</v>
      </c>
      <c r="G66" s="378">
        <f>G57+G64</f>
        <v>-4</v>
      </c>
      <c r="H66" s="378">
        <f>H57+H64</f>
        <v>-6</v>
      </c>
      <c r="I66" s="378"/>
      <c r="J66" s="379"/>
      <c r="K66" s="378"/>
      <c r="L66" s="554">
        <f>L57+L64</f>
        <v>-44</v>
      </c>
      <c r="M66" s="351"/>
      <c r="N66" s="197"/>
    </row>
    <row r="67" spans="1:14">
      <c r="A67" s="197"/>
      <c r="B67" s="184"/>
      <c r="C67" s="206"/>
      <c r="D67" s="231"/>
      <c r="E67" s="232"/>
      <c r="F67" s="211"/>
      <c r="G67" s="211"/>
      <c r="H67" s="211"/>
      <c r="I67" s="211"/>
      <c r="J67" s="529"/>
      <c r="K67" s="211"/>
      <c r="L67" s="231"/>
      <c r="M67" s="204"/>
      <c r="N67" s="197"/>
    </row>
    <row r="68" spans="1:14">
      <c r="A68" s="194"/>
      <c r="B68" s="194"/>
      <c r="C68" s="194"/>
      <c r="D68" s="194"/>
      <c r="E68" s="194"/>
      <c r="F68" s="194"/>
      <c r="G68" s="194"/>
      <c r="H68" s="194"/>
      <c r="I68" s="194"/>
      <c r="J68" s="195"/>
      <c r="K68" s="194"/>
      <c r="L68" s="194"/>
      <c r="M68" s="194"/>
      <c r="N68" s="194"/>
    </row>
    <row r="69" spans="1:14">
      <c r="A69" s="224"/>
      <c r="B69" s="224"/>
      <c r="C69" s="224"/>
      <c r="D69" s="224"/>
      <c r="E69" s="224"/>
      <c r="F69" s="224"/>
      <c r="G69" s="224"/>
      <c r="H69" s="224"/>
      <c r="I69" s="224"/>
      <c r="J69" s="227"/>
      <c r="K69" s="224"/>
      <c r="L69" s="224"/>
      <c r="M69" s="224"/>
      <c r="N69" s="224"/>
    </row>
    <row r="70" spans="1:14">
      <c r="A70" s="194"/>
      <c r="B70" s="194"/>
      <c r="C70" s="194"/>
      <c r="D70" s="194"/>
      <c r="E70" s="194"/>
      <c r="F70" s="194"/>
      <c r="G70" s="194"/>
      <c r="H70" s="194"/>
      <c r="I70" s="194"/>
      <c r="J70" s="195"/>
      <c r="K70" s="194"/>
      <c r="L70" s="194"/>
      <c r="M70" s="194"/>
      <c r="N70" s="194"/>
    </row>
    <row r="71" spans="1:14">
      <c r="A71" s="197"/>
      <c r="B71" s="201"/>
      <c r="C71" s="1007" t="s">
        <v>51</v>
      </c>
      <c r="D71" s="274">
        <v>2011</v>
      </c>
      <c r="E71" s="200" t="s">
        <v>496</v>
      </c>
      <c r="F71" s="201" t="s">
        <v>442</v>
      </c>
      <c r="G71" s="201" t="s">
        <v>378</v>
      </c>
      <c r="H71" s="201" t="s">
        <v>365</v>
      </c>
      <c r="I71" s="201"/>
      <c r="J71" s="529"/>
      <c r="K71" s="201"/>
      <c r="L71" s="274">
        <v>2010</v>
      </c>
      <c r="M71" s="350"/>
      <c r="N71" s="197"/>
    </row>
    <row r="72" spans="1:14">
      <c r="A72" s="197"/>
      <c r="B72" s="201"/>
      <c r="C72" s="228" t="s">
        <v>373</v>
      </c>
      <c r="D72" s="199"/>
      <c r="E72" s="200"/>
      <c r="F72" s="204"/>
      <c r="G72" s="204"/>
      <c r="H72" s="204"/>
      <c r="I72" s="204"/>
      <c r="J72" s="530"/>
      <c r="K72" s="204"/>
      <c r="L72" s="199"/>
      <c r="M72" s="204"/>
      <c r="N72" s="197"/>
    </row>
    <row r="73" spans="1:14">
      <c r="A73" s="194"/>
      <c r="B73" s="204"/>
      <c r="C73" s="204"/>
      <c r="D73" s="208"/>
      <c r="E73" s="209"/>
      <c r="F73" s="204"/>
      <c r="G73" s="204"/>
      <c r="H73" s="204"/>
      <c r="I73" s="204"/>
      <c r="J73" s="563"/>
      <c r="K73" s="204"/>
      <c r="L73" s="208"/>
      <c r="M73" s="204"/>
      <c r="N73" s="194"/>
    </row>
    <row r="74" spans="1:14">
      <c r="A74" s="194"/>
      <c r="B74" s="204"/>
      <c r="C74" s="212" t="s">
        <v>37</v>
      </c>
      <c r="D74" s="553">
        <f>SUM(E74:H74)</f>
        <v>-5</v>
      </c>
      <c r="E74" s="371">
        <v>-1</v>
      </c>
      <c r="F74" s="372">
        <v>-2</v>
      </c>
      <c r="G74" s="372">
        <v>-1</v>
      </c>
      <c r="H74" s="372">
        <v>-1</v>
      </c>
      <c r="I74" s="372"/>
      <c r="J74" s="374"/>
      <c r="K74" s="372"/>
      <c r="L74" s="553">
        <v>-10</v>
      </c>
      <c r="M74" s="517"/>
      <c r="N74" s="194"/>
    </row>
    <row r="75" spans="1:14">
      <c r="A75" s="194"/>
      <c r="B75" s="204"/>
      <c r="C75" s="212" t="s">
        <v>38</v>
      </c>
      <c r="D75" s="553">
        <f>SUM(E75:H75)</f>
        <v>-2</v>
      </c>
      <c r="E75" s="371">
        <v>-2</v>
      </c>
      <c r="F75" s="372">
        <v>0</v>
      </c>
      <c r="G75" s="372">
        <v>0</v>
      </c>
      <c r="H75" s="372">
        <v>0</v>
      </c>
      <c r="I75" s="372"/>
      <c r="J75" s="374"/>
      <c r="K75" s="372"/>
      <c r="L75" s="553">
        <v>-2</v>
      </c>
      <c r="M75" s="517"/>
      <c r="N75" s="194"/>
    </row>
    <row r="76" spans="1:14" s="213" customFormat="1">
      <c r="A76" s="197"/>
      <c r="B76" s="184"/>
      <c r="C76" s="185" t="s">
        <v>39</v>
      </c>
      <c r="D76" s="554">
        <f>SUM(E76:H76)</f>
        <v>-7</v>
      </c>
      <c r="E76" s="376">
        <f>E74+E75</f>
        <v>-3</v>
      </c>
      <c r="F76" s="382">
        <f>F74+F75</f>
        <v>-2</v>
      </c>
      <c r="G76" s="382">
        <f>G74+G75</f>
        <v>-1</v>
      </c>
      <c r="H76" s="382">
        <f>H74+H75</f>
        <v>-1</v>
      </c>
      <c r="I76" s="382"/>
      <c r="J76" s="379"/>
      <c r="K76" s="382"/>
      <c r="L76" s="554">
        <f>L74+L75</f>
        <v>-12</v>
      </c>
      <c r="M76" s="251"/>
      <c r="N76" s="197"/>
    </row>
    <row r="77" spans="1:14">
      <c r="A77" s="194"/>
      <c r="B77" s="204"/>
      <c r="C77" s="212"/>
      <c r="D77" s="554"/>
      <c r="E77" s="533"/>
      <c r="F77" s="377"/>
      <c r="G77" s="377"/>
      <c r="H77" s="377"/>
      <c r="I77" s="377"/>
      <c r="J77" s="379"/>
      <c r="K77" s="377"/>
      <c r="L77" s="554"/>
      <c r="M77" s="517"/>
      <c r="N77" s="194"/>
    </row>
    <row r="78" spans="1:14">
      <c r="A78" s="194"/>
      <c r="B78" s="204"/>
      <c r="C78" s="212" t="s">
        <v>563</v>
      </c>
      <c r="D78" s="553">
        <f t="shared" ref="D78:D83" si="2">SUM(E78:H78)</f>
        <v>0</v>
      </c>
      <c r="E78" s="400">
        <v>0</v>
      </c>
      <c r="F78" s="392">
        <v>0</v>
      </c>
      <c r="G78" s="392">
        <v>0</v>
      </c>
      <c r="H78" s="392">
        <v>0</v>
      </c>
      <c r="I78" s="372"/>
      <c r="J78" s="374"/>
      <c r="K78" s="372"/>
      <c r="L78" s="553">
        <v>-13</v>
      </c>
      <c r="M78" s="354"/>
      <c r="N78" s="194"/>
    </row>
    <row r="79" spans="1:14" s="243" customFormat="1">
      <c r="A79" s="238"/>
      <c r="B79" s="355"/>
      <c r="C79" s="737" t="s">
        <v>492</v>
      </c>
      <c r="D79" s="561">
        <f t="shared" si="2"/>
        <v>0</v>
      </c>
      <c r="E79" s="400">
        <v>0</v>
      </c>
      <c r="F79" s="392">
        <v>0</v>
      </c>
      <c r="G79" s="392">
        <v>0</v>
      </c>
      <c r="H79" s="392">
        <v>0</v>
      </c>
      <c r="I79" s="392"/>
      <c r="J79" s="393"/>
      <c r="K79" s="392"/>
      <c r="L79" s="561">
        <v>0</v>
      </c>
      <c r="M79" s="356"/>
      <c r="N79" s="238"/>
    </row>
    <row r="80" spans="1:14">
      <c r="A80" s="194"/>
      <c r="B80" s="204"/>
      <c r="C80" s="212" t="s">
        <v>40</v>
      </c>
      <c r="D80" s="553">
        <f t="shared" si="2"/>
        <v>-4</v>
      </c>
      <c r="E80" s="384">
        <v>0</v>
      </c>
      <c r="F80" s="372">
        <v>-3</v>
      </c>
      <c r="G80" s="372">
        <v>0</v>
      </c>
      <c r="H80" s="372">
        <v>-1</v>
      </c>
      <c r="I80" s="372"/>
      <c r="J80" s="374"/>
      <c r="K80" s="372"/>
      <c r="L80" s="553">
        <v>0</v>
      </c>
      <c r="M80" s="354"/>
      <c r="N80" s="194"/>
    </row>
    <row r="81" spans="1:14">
      <c r="A81" s="194"/>
      <c r="B81" s="204"/>
      <c r="C81" s="212" t="s">
        <v>575</v>
      </c>
      <c r="D81" s="553">
        <f t="shared" si="2"/>
        <v>0</v>
      </c>
      <c r="E81" s="384">
        <v>0</v>
      </c>
      <c r="F81" s="372">
        <v>1</v>
      </c>
      <c r="G81" s="372">
        <v>0</v>
      </c>
      <c r="H81" s="372">
        <v>-1</v>
      </c>
      <c r="I81" s="372"/>
      <c r="J81" s="374"/>
      <c r="K81" s="372"/>
      <c r="L81" s="553">
        <v>-7</v>
      </c>
      <c r="M81" s="354"/>
      <c r="N81" s="194"/>
    </row>
    <row r="82" spans="1:14">
      <c r="A82" s="194"/>
      <c r="B82" s="204"/>
      <c r="C82" s="212" t="s">
        <v>370</v>
      </c>
      <c r="D82" s="553">
        <f t="shared" si="2"/>
        <v>0</v>
      </c>
      <c r="E82" s="384">
        <v>0</v>
      </c>
      <c r="F82" s="372">
        <v>0</v>
      </c>
      <c r="G82" s="372">
        <v>0</v>
      </c>
      <c r="H82" s="372">
        <v>0</v>
      </c>
      <c r="I82" s="372"/>
      <c r="J82" s="374"/>
      <c r="K82" s="372"/>
      <c r="L82" s="553"/>
      <c r="M82" s="354"/>
      <c r="N82" s="194"/>
    </row>
    <row r="83" spans="1:14" s="213" customFormat="1">
      <c r="A83" s="197"/>
      <c r="B83" s="184"/>
      <c r="C83" s="185" t="s">
        <v>307</v>
      </c>
      <c r="D83" s="554">
        <f t="shared" si="2"/>
        <v>-4</v>
      </c>
      <c r="E83" s="386">
        <f>E78+E80+E81+E82</f>
        <v>0</v>
      </c>
      <c r="F83" s="377">
        <f>F78+F80+F81+F82</f>
        <v>-2</v>
      </c>
      <c r="G83" s="377">
        <f>G78+G80+G81+G82</f>
        <v>0</v>
      </c>
      <c r="H83" s="377">
        <f>H78+H80+H81+H82</f>
        <v>-2</v>
      </c>
      <c r="I83" s="377"/>
      <c r="J83" s="379"/>
      <c r="K83" s="377"/>
      <c r="L83" s="554">
        <f>L78+L80+L81+L82</f>
        <v>-20</v>
      </c>
      <c r="M83" s="351"/>
      <c r="N83" s="197"/>
    </row>
    <row r="84" spans="1:14" s="213" customFormat="1">
      <c r="A84" s="197"/>
      <c r="B84" s="184"/>
      <c r="C84" s="185"/>
      <c r="D84" s="554"/>
      <c r="E84" s="386"/>
      <c r="F84" s="377"/>
      <c r="G84" s="377"/>
      <c r="H84" s="377"/>
      <c r="I84" s="377"/>
      <c r="J84" s="379"/>
      <c r="K84" s="377"/>
      <c r="L84" s="554"/>
      <c r="M84" s="351"/>
      <c r="N84" s="197"/>
    </row>
    <row r="85" spans="1:14" s="213" customFormat="1">
      <c r="A85" s="197"/>
      <c r="B85" s="184"/>
      <c r="C85" s="219" t="s">
        <v>366</v>
      </c>
      <c r="D85" s="554">
        <f>SUM(E85:H85)</f>
        <v>-11</v>
      </c>
      <c r="E85" s="376">
        <f>E76+E83</f>
        <v>-3</v>
      </c>
      <c r="F85" s="378">
        <f>F76+F83</f>
        <v>-4</v>
      </c>
      <c r="G85" s="378">
        <f>G76+G83</f>
        <v>-1</v>
      </c>
      <c r="H85" s="378">
        <f>H76+H83</f>
        <v>-3</v>
      </c>
      <c r="I85" s="378"/>
      <c r="J85" s="379"/>
      <c r="K85" s="378"/>
      <c r="L85" s="554">
        <f>L76+L83</f>
        <v>-32</v>
      </c>
      <c r="M85" s="351"/>
      <c r="N85" s="197"/>
    </row>
    <row r="86" spans="1:14">
      <c r="A86" s="197"/>
      <c r="B86" s="184"/>
      <c r="C86" s="206"/>
      <c r="D86" s="231"/>
      <c r="E86" s="232"/>
      <c r="F86" s="211"/>
      <c r="G86" s="211"/>
      <c r="H86" s="211"/>
      <c r="I86" s="211"/>
      <c r="J86" s="529"/>
      <c r="K86" s="211"/>
      <c r="L86" s="231"/>
      <c r="M86" s="204"/>
      <c r="N86" s="197"/>
    </row>
    <row r="87" spans="1:14">
      <c r="A87" s="194"/>
      <c r="B87" s="194"/>
      <c r="C87" s="194"/>
      <c r="D87" s="194"/>
      <c r="E87" s="194"/>
      <c r="F87" s="194"/>
      <c r="G87" s="194"/>
      <c r="H87" s="194"/>
      <c r="I87" s="194"/>
      <c r="J87" s="195"/>
      <c r="K87" s="194"/>
      <c r="L87" s="194"/>
      <c r="M87" s="194"/>
      <c r="N87" s="194"/>
    </row>
  </sheetData>
  <phoneticPr fontId="13" type="noConversion"/>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4"/>
  <sheetViews>
    <sheetView view="pageBreakPreview" zoomScale="85" zoomScaleNormal="100" zoomScaleSheetLayoutView="85" workbookViewId="0"/>
  </sheetViews>
  <sheetFormatPr defaultRowHeight="12"/>
  <cols>
    <col min="1" max="1" width="1.28515625" style="196" customWidth="1"/>
    <col min="2" max="2" width="1.85546875" style="196" customWidth="1"/>
    <col min="3" max="3" width="44.28515625" style="196" customWidth="1"/>
    <col min="4" max="4" width="1.7109375" style="196" customWidth="1"/>
    <col min="5" max="5" width="9.42578125" style="196" bestFit="1" customWidth="1"/>
    <col min="6" max="6" width="1.7109375" style="196" customWidth="1"/>
    <col min="7" max="7" width="8.7109375" style="196" customWidth="1"/>
    <col min="8" max="8" width="10.7109375" style="249" bestFit="1" customWidth="1"/>
    <col min="9" max="9" width="14.85546875" style="196" bestFit="1" customWidth="1"/>
    <col min="10" max="10" width="11" style="196" bestFit="1" customWidth="1"/>
    <col min="11" max="11" width="1.7109375" style="196" customWidth="1"/>
    <col min="12" max="12" width="9.42578125" style="196" bestFit="1" customWidth="1"/>
    <col min="13" max="13" width="10.7109375" style="196" bestFit="1" customWidth="1"/>
    <col min="14" max="14" width="8.7109375" style="196" customWidth="1"/>
    <col min="15" max="15" width="10.7109375" style="249" bestFit="1" customWidth="1"/>
    <col min="16" max="16" width="14.85546875" style="196" bestFit="1" customWidth="1"/>
    <col min="17" max="17" width="10.28515625" style="196" bestFit="1" customWidth="1"/>
    <col min="18" max="18" width="1.7109375" style="196" customWidth="1"/>
    <col min="19" max="19" width="9.42578125" style="196" bestFit="1" customWidth="1"/>
    <col min="20" max="20" width="10.28515625" style="196" bestFit="1" customWidth="1"/>
    <col min="21" max="21" width="1.7109375" style="196" customWidth="1"/>
    <col min="22" max="22" width="1.28515625" style="625" customWidth="1"/>
    <col min="23" max="16384" width="9.140625" style="196"/>
  </cols>
  <sheetData>
    <row r="1" spans="1:22" ht="9" customHeight="1">
      <c r="A1" s="194"/>
      <c r="B1" s="194"/>
      <c r="C1" s="194"/>
      <c r="D1" s="194"/>
      <c r="E1" s="194"/>
      <c r="F1" s="194"/>
      <c r="G1" s="194"/>
      <c r="H1" s="195"/>
      <c r="I1" s="194"/>
      <c r="J1" s="194"/>
      <c r="K1" s="194"/>
      <c r="L1" s="194"/>
      <c r="M1" s="194"/>
      <c r="N1" s="194"/>
      <c r="O1" s="195"/>
      <c r="P1" s="194"/>
      <c r="Q1" s="194"/>
      <c r="R1" s="194"/>
      <c r="S1" s="194"/>
      <c r="T1" s="763"/>
      <c r="U1" s="194"/>
      <c r="V1" s="194"/>
    </row>
    <row r="2" spans="1:22" ht="12.75">
      <c r="A2" s="197"/>
      <c r="B2" s="201"/>
      <c r="C2" s="1008" t="s">
        <v>51</v>
      </c>
      <c r="D2" s="635"/>
      <c r="E2" s="738">
        <v>2011</v>
      </c>
      <c r="F2" s="755"/>
      <c r="G2" s="739" t="s">
        <v>380</v>
      </c>
      <c r="H2" s="642" t="s">
        <v>53</v>
      </c>
      <c r="I2" s="740"/>
      <c r="J2" s="741">
        <v>2011</v>
      </c>
      <c r="K2" s="749"/>
      <c r="L2" s="738">
        <v>2010</v>
      </c>
      <c r="M2" s="739" t="s">
        <v>381</v>
      </c>
      <c r="N2" s="739" t="s">
        <v>380</v>
      </c>
      <c r="O2" s="642" t="s">
        <v>53</v>
      </c>
      <c r="P2" s="740"/>
      <c r="Q2" s="741">
        <v>2010</v>
      </c>
      <c r="R2" s="756"/>
      <c r="S2" s="757" t="s">
        <v>382</v>
      </c>
      <c r="T2" s="757" t="s">
        <v>382</v>
      </c>
      <c r="U2" s="758"/>
      <c r="V2" s="197"/>
    </row>
    <row r="3" spans="1:22" ht="12.75">
      <c r="A3" s="197"/>
      <c r="B3" s="201"/>
      <c r="C3" s="633" t="s">
        <v>406</v>
      </c>
      <c r="D3" s="634"/>
      <c r="E3" s="641" t="s">
        <v>383</v>
      </c>
      <c r="F3" s="755"/>
      <c r="G3" s="642" t="s">
        <v>384</v>
      </c>
      <c r="H3" s="642" t="s">
        <v>395</v>
      </c>
      <c r="I3" s="643"/>
      <c r="J3" s="644" t="s">
        <v>428</v>
      </c>
      <c r="K3" s="749"/>
      <c r="L3" s="641" t="s">
        <v>383</v>
      </c>
      <c r="M3" s="643" t="s">
        <v>429</v>
      </c>
      <c r="N3" s="642" t="s">
        <v>384</v>
      </c>
      <c r="O3" s="642" t="s">
        <v>395</v>
      </c>
      <c r="P3" s="643"/>
      <c r="Q3" s="644" t="s">
        <v>428</v>
      </c>
      <c r="R3" s="756"/>
      <c r="S3" s="757" t="s">
        <v>383</v>
      </c>
      <c r="T3" s="757" t="s">
        <v>386</v>
      </c>
      <c r="U3" s="758"/>
      <c r="V3" s="197"/>
    </row>
    <row r="4" spans="1:22" ht="12.75">
      <c r="A4" s="194"/>
      <c r="B4" s="204"/>
      <c r="C4" s="204"/>
      <c r="D4" s="204"/>
      <c r="E4" s="626"/>
      <c r="F4" s="627"/>
      <c r="G4" s="627"/>
      <c r="H4" s="627"/>
      <c r="I4" s="627"/>
      <c r="J4" s="628"/>
      <c r="K4" s="626"/>
      <c r="L4" s="626"/>
      <c r="M4" s="627"/>
      <c r="N4" s="627"/>
      <c r="O4" s="627"/>
      <c r="P4" s="627"/>
      <c r="Q4" s="628"/>
      <c r="R4" s="629"/>
      <c r="S4" s="760"/>
      <c r="T4" s="630"/>
      <c r="U4" s="624"/>
      <c r="V4" s="194"/>
    </row>
    <row r="5" spans="1:22" ht="12.75" customHeight="1">
      <c r="A5" s="194"/>
      <c r="B5" s="204"/>
      <c r="C5" s="631" t="s">
        <v>37</v>
      </c>
      <c r="D5" s="631"/>
      <c r="E5" s="770">
        <f>Revenues!D5</f>
        <v>3243</v>
      </c>
      <c r="F5" s="669"/>
      <c r="G5" s="553">
        <v>14</v>
      </c>
      <c r="H5" s="553">
        <v>0</v>
      </c>
      <c r="I5" s="553"/>
      <c r="J5" s="768">
        <f>E5-G5-H5</f>
        <v>3229</v>
      </c>
      <c r="K5" s="668"/>
      <c r="L5" s="770">
        <f>Revenues!L5</f>
        <v>3241</v>
      </c>
      <c r="M5" s="553">
        <v>-226</v>
      </c>
      <c r="N5" s="553">
        <v>0</v>
      </c>
      <c r="O5" s="553">
        <v>0</v>
      </c>
      <c r="P5" s="553"/>
      <c r="Q5" s="768">
        <f>L5+M5-N5-O5</f>
        <v>3015</v>
      </c>
      <c r="R5" s="402"/>
      <c r="S5" s="402">
        <f>E5/L5-1</f>
        <v>6.1709348966365596E-4</v>
      </c>
      <c r="T5" s="402">
        <f>J5/Q5-1</f>
        <v>7.0978441127694802E-2</v>
      </c>
      <c r="U5" s="646"/>
      <c r="V5" s="194"/>
    </row>
    <row r="6" spans="1:22" ht="12.75" customHeight="1">
      <c r="A6" s="194"/>
      <c r="B6" s="204"/>
      <c r="C6" s="631" t="s">
        <v>38</v>
      </c>
      <c r="D6" s="631"/>
      <c r="E6" s="770">
        <f>Revenues!D6</f>
        <v>781</v>
      </c>
      <c r="F6" s="669"/>
      <c r="G6" s="553">
        <v>0</v>
      </c>
      <c r="H6" s="553">
        <v>0</v>
      </c>
      <c r="I6" s="553"/>
      <c r="J6" s="768">
        <f>E6-G6-H6</f>
        <v>781</v>
      </c>
      <c r="K6" s="668"/>
      <c r="L6" s="770">
        <f>Revenues!L6</f>
        <v>785</v>
      </c>
      <c r="M6" s="553">
        <v>-60</v>
      </c>
      <c r="N6" s="553">
        <v>10</v>
      </c>
      <c r="O6" s="553">
        <v>4</v>
      </c>
      <c r="P6" s="553"/>
      <c r="Q6" s="768">
        <f>L6+M6-N6-O6</f>
        <v>711</v>
      </c>
      <c r="R6" s="402"/>
      <c r="S6" s="402">
        <f>E6/L6-1</f>
        <v>-5.0955414012738842E-3</v>
      </c>
      <c r="T6" s="402">
        <f>J6/Q6-1</f>
        <v>9.8452883263009827E-2</v>
      </c>
      <c r="U6" s="646"/>
      <c r="V6" s="194"/>
    </row>
    <row r="7" spans="1:22" s="213" customFormat="1" ht="12.75" customHeight="1">
      <c r="A7" s="197"/>
      <c r="B7" s="184"/>
      <c r="C7" s="631" t="s">
        <v>50</v>
      </c>
      <c r="D7" s="631"/>
      <c r="E7" s="770">
        <f>Revenues!D7</f>
        <v>302</v>
      </c>
      <c r="F7" s="669"/>
      <c r="G7" s="553">
        <v>0</v>
      </c>
      <c r="H7" s="553">
        <v>10</v>
      </c>
      <c r="I7" s="553"/>
      <c r="J7" s="768">
        <f>E7-G7-H7</f>
        <v>292</v>
      </c>
      <c r="K7" s="668"/>
      <c r="L7" s="770">
        <f>Revenues!L7</f>
        <v>241</v>
      </c>
      <c r="M7" s="553">
        <v>0</v>
      </c>
      <c r="N7" s="553">
        <v>0</v>
      </c>
      <c r="O7" s="553">
        <v>0</v>
      </c>
      <c r="P7" s="553"/>
      <c r="Q7" s="768">
        <f>L7+M7-N7-O7</f>
        <v>241</v>
      </c>
      <c r="R7" s="402"/>
      <c r="S7" s="458">
        <f>E7/L7-1</f>
        <v>0.25311203319502074</v>
      </c>
      <c r="T7" s="458">
        <f>J7/Q7-1</f>
        <v>0.2116182572614107</v>
      </c>
      <c r="U7" s="646"/>
      <c r="V7" s="197"/>
    </row>
    <row r="8" spans="1:22" s="213" customFormat="1" ht="12.75" customHeight="1">
      <c r="A8" s="197"/>
      <c r="B8" s="184"/>
      <c r="C8" s="631" t="s">
        <v>305</v>
      </c>
      <c r="D8" s="631"/>
      <c r="E8" s="770">
        <f>Revenues!D8</f>
        <v>-118</v>
      </c>
      <c r="F8" s="669"/>
      <c r="G8" s="553">
        <v>0</v>
      </c>
      <c r="H8" s="553">
        <v>0</v>
      </c>
      <c r="I8" s="553"/>
      <c r="J8" s="768">
        <f>E8-G8-H8</f>
        <v>-118</v>
      </c>
      <c r="K8" s="668"/>
      <c r="L8" s="770">
        <f>Revenues!L8</f>
        <v>-108</v>
      </c>
      <c r="M8" s="553">
        <v>0</v>
      </c>
      <c r="N8" s="553">
        <v>0</v>
      </c>
      <c r="O8" s="553">
        <v>0</v>
      </c>
      <c r="P8" s="553"/>
      <c r="Q8" s="768">
        <f>L8+M8-N8-O8</f>
        <v>-108</v>
      </c>
      <c r="R8" s="402"/>
      <c r="S8" s="402">
        <f>E8/L8-1</f>
        <v>9.259259259259256E-2</v>
      </c>
      <c r="T8" s="402">
        <f>J8/Q8-1</f>
        <v>9.259259259259256E-2</v>
      </c>
      <c r="U8" s="646"/>
      <c r="V8" s="197"/>
    </row>
    <row r="9" spans="1:22" s="213" customFormat="1" ht="12.75" customHeight="1">
      <c r="A9" s="197"/>
      <c r="B9" s="184"/>
      <c r="C9" s="632" t="s">
        <v>39</v>
      </c>
      <c r="D9" s="632"/>
      <c r="E9" s="675">
        <f>Revenues!D9</f>
        <v>4208</v>
      </c>
      <c r="F9" s="671"/>
      <c r="G9" s="554">
        <f>G5+G6+G7+G8</f>
        <v>14</v>
      </c>
      <c r="H9" s="554">
        <f>H5+H6+H7+H8</f>
        <v>10</v>
      </c>
      <c r="I9" s="554"/>
      <c r="J9" s="767">
        <f>J5+J6+J7+J8</f>
        <v>4184</v>
      </c>
      <c r="K9" s="670"/>
      <c r="L9" s="675">
        <f>Revenues!L9</f>
        <v>4159</v>
      </c>
      <c r="M9" s="554">
        <f>M5+M6+M7+M8</f>
        <v>-286</v>
      </c>
      <c r="N9" s="554">
        <f>N5+N6+N7+N8</f>
        <v>10</v>
      </c>
      <c r="O9" s="554">
        <f>O5+O6+O7+O8</f>
        <v>4</v>
      </c>
      <c r="P9" s="554"/>
      <c r="Q9" s="767">
        <f>Q5+Q6+Q7+Q8</f>
        <v>3859</v>
      </c>
      <c r="R9" s="622"/>
      <c r="S9" s="403">
        <f>E9/L9-1</f>
        <v>1.178167828804999E-2</v>
      </c>
      <c r="T9" s="403">
        <f>J9/Q9-1</f>
        <v>8.4218709510235801E-2</v>
      </c>
      <c r="U9" s="647"/>
      <c r="V9" s="197"/>
    </row>
    <row r="10" spans="1:22" s="213" customFormat="1" ht="12.75" customHeight="1">
      <c r="A10" s="197"/>
      <c r="B10" s="184"/>
      <c r="C10" s="632"/>
      <c r="D10" s="632"/>
      <c r="E10" s="675"/>
      <c r="F10" s="671"/>
      <c r="G10" s="554"/>
      <c r="H10" s="554"/>
      <c r="I10" s="554"/>
      <c r="J10" s="767"/>
      <c r="K10" s="670"/>
      <c r="L10" s="675"/>
      <c r="M10" s="554"/>
      <c r="N10" s="554"/>
      <c r="O10" s="554"/>
      <c r="P10" s="554"/>
      <c r="Q10" s="767"/>
      <c r="R10" s="622"/>
      <c r="S10" s="403"/>
      <c r="T10" s="403"/>
      <c r="U10" s="647"/>
      <c r="V10" s="197"/>
    </row>
    <row r="11" spans="1:22" ht="12.75" customHeight="1">
      <c r="A11" s="194"/>
      <c r="B11" s="204"/>
      <c r="C11" s="631" t="s">
        <v>563</v>
      </c>
      <c r="D11" s="631"/>
      <c r="E11" s="668">
        <f>Revenues!D11</f>
        <v>1900</v>
      </c>
      <c r="F11" s="669"/>
      <c r="G11" s="553">
        <v>0</v>
      </c>
      <c r="H11" s="553">
        <v>0</v>
      </c>
      <c r="I11" s="553"/>
      <c r="J11" s="768">
        <f>E11-G11-H11</f>
        <v>1900</v>
      </c>
      <c r="K11" s="668"/>
      <c r="L11" s="668">
        <f>Revenues!L11</f>
        <v>2023</v>
      </c>
      <c r="M11" s="553">
        <v>-101</v>
      </c>
      <c r="N11" s="553">
        <v>0</v>
      </c>
      <c r="O11" s="553">
        <v>0</v>
      </c>
      <c r="P11" s="553"/>
      <c r="Q11" s="766">
        <f>L11+M11-N11-O11</f>
        <v>1922</v>
      </c>
      <c r="R11" s="402"/>
      <c r="S11" s="402">
        <f t="shared" ref="S11:S16" si="0">E11/L11-1</f>
        <v>-6.0800790904597113E-2</v>
      </c>
      <c r="T11" s="402">
        <f t="shared" ref="T11:T16" si="1">J11/Q11-1</f>
        <v>-1.144640998959412E-2</v>
      </c>
      <c r="U11" s="646"/>
      <c r="V11" s="194"/>
    </row>
    <row r="12" spans="1:22" s="243" customFormat="1" ht="12.75" customHeight="1">
      <c r="A12" s="238"/>
      <c r="B12" s="355"/>
      <c r="C12" s="631" t="s">
        <v>564</v>
      </c>
      <c r="D12" s="631"/>
      <c r="E12" s="770">
        <f>Revenues!D12</f>
        <v>1903</v>
      </c>
      <c r="F12" s="669"/>
      <c r="G12" s="553">
        <v>0</v>
      </c>
      <c r="H12" s="553">
        <v>11</v>
      </c>
      <c r="I12" s="553"/>
      <c r="J12" s="768">
        <f>E12-G12-H12</f>
        <v>1892</v>
      </c>
      <c r="K12" s="668"/>
      <c r="L12" s="770">
        <f>Revenues!L12</f>
        <v>1969</v>
      </c>
      <c r="M12" s="553">
        <v>0</v>
      </c>
      <c r="N12" s="553">
        <v>0</v>
      </c>
      <c r="O12" s="553">
        <v>0</v>
      </c>
      <c r="P12" s="553"/>
      <c r="Q12" s="768">
        <f>L12+M12-N12-O12</f>
        <v>1969</v>
      </c>
      <c r="R12" s="402"/>
      <c r="S12" s="402">
        <f t="shared" si="0"/>
        <v>-3.3519553072625663E-2</v>
      </c>
      <c r="T12" s="402">
        <f t="shared" si="1"/>
        <v>-3.9106145251396662E-2</v>
      </c>
      <c r="U12" s="646"/>
      <c r="V12" s="238"/>
    </row>
    <row r="13" spans="1:22" ht="12.75" customHeight="1">
      <c r="A13" s="194"/>
      <c r="B13" s="204"/>
      <c r="C13" s="631" t="s">
        <v>40</v>
      </c>
      <c r="D13" s="631"/>
      <c r="E13" s="770">
        <f>Revenues!D13</f>
        <v>2433</v>
      </c>
      <c r="F13" s="669"/>
      <c r="G13" s="553">
        <v>47</v>
      </c>
      <c r="H13" s="553">
        <v>1</v>
      </c>
      <c r="I13" s="553"/>
      <c r="J13" s="768">
        <f>E13-G13-H13</f>
        <v>2385</v>
      </c>
      <c r="K13" s="668"/>
      <c r="L13" s="770">
        <f>Revenues!L13</f>
        <v>2516</v>
      </c>
      <c r="M13" s="553">
        <v>-68</v>
      </c>
      <c r="N13" s="553">
        <v>0</v>
      </c>
      <c r="O13" s="553">
        <v>16</v>
      </c>
      <c r="P13" s="553"/>
      <c r="Q13" s="768">
        <f>L13+M13-N13-O13</f>
        <v>2432</v>
      </c>
      <c r="R13" s="402"/>
      <c r="S13" s="402">
        <f t="shared" si="0"/>
        <v>-3.2988871224165384E-2</v>
      </c>
      <c r="T13" s="402">
        <f t="shared" si="1"/>
        <v>-1.9325657894736836E-2</v>
      </c>
      <c r="U13" s="646"/>
      <c r="V13" s="194"/>
    </row>
    <row r="14" spans="1:22" ht="12.75" customHeight="1">
      <c r="A14" s="194"/>
      <c r="B14" s="204"/>
      <c r="C14" s="212" t="s">
        <v>575</v>
      </c>
      <c r="D14" s="631"/>
      <c r="E14" s="770">
        <f>Revenues!D14</f>
        <v>2780</v>
      </c>
      <c r="F14" s="669"/>
      <c r="G14" s="553">
        <v>4</v>
      </c>
      <c r="H14" s="553">
        <v>119</v>
      </c>
      <c r="I14" s="553"/>
      <c r="J14" s="768">
        <f>E14-G14-H14</f>
        <v>2657</v>
      </c>
      <c r="K14" s="668"/>
      <c r="L14" s="770">
        <f>Revenues!L14</f>
        <v>2882</v>
      </c>
      <c r="M14" s="553">
        <v>-44</v>
      </c>
      <c r="N14" s="553">
        <v>0</v>
      </c>
      <c r="O14" s="553">
        <v>52</v>
      </c>
      <c r="P14" s="553"/>
      <c r="Q14" s="768">
        <f>L14+M14-N14-O14</f>
        <v>2786</v>
      </c>
      <c r="R14" s="402"/>
      <c r="S14" s="402">
        <f t="shared" si="0"/>
        <v>-3.539208882720335E-2</v>
      </c>
      <c r="T14" s="402">
        <f t="shared" si="1"/>
        <v>-4.6302943287867881E-2</v>
      </c>
      <c r="U14" s="646"/>
      <c r="V14" s="194"/>
    </row>
    <row r="15" spans="1:22" ht="12.75" customHeight="1">
      <c r="A15" s="194"/>
      <c r="B15" s="204"/>
      <c r="C15" s="631" t="s">
        <v>305</v>
      </c>
      <c r="D15" s="631"/>
      <c r="E15" s="770">
        <f>Revenues!D15</f>
        <v>-2252</v>
      </c>
      <c r="F15" s="669"/>
      <c r="G15" s="553">
        <v>0</v>
      </c>
      <c r="H15" s="553">
        <v>0</v>
      </c>
      <c r="I15" s="553"/>
      <c r="J15" s="768">
        <f>E15-G15-H15</f>
        <v>-2252</v>
      </c>
      <c r="K15" s="668"/>
      <c r="L15" s="770">
        <f>Revenues!L15</f>
        <v>-2372</v>
      </c>
      <c r="M15" s="553">
        <v>13</v>
      </c>
      <c r="N15" s="553">
        <v>15</v>
      </c>
      <c r="O15" s="553">
        <v>0</v>
      </c>
      <c r="P15" s="553"/>
      <c r="Q15" s="768">
        <f>L15+M15-N15-O15</f>
        <v>-2374</v>
      </c>
      <c r="R15" s="402"/>
      <c r="S15" s="402">
        <f t="shared" si="0"/>
        <v>-5.0590219224283306E-2</v>
      </c>
      <c r="T15" s="402">
        <f t="shared" si="1"/>
        <v>-5.1390058972198838E-2</v>
      </c>
      <c r="U15" s="646"/>
      <c r="V15" s="194"/>
    </row>
    <row r="16" spans="1:22" s="213" customFormat="1" ht="12.75" customHeight="1">
      <c r="A16" s="197"/>
      <c r="B16" s="184"/>
      <c r="C16" s="632" t="s">
        <v>307</v>
      </c>
      <c r="D16" s="632"/>
      <c r="E16" s="675">
        <f>Revenues!D16</f>
        <v>6764</v>
      </c>
      <c r="F16" s="671"/>
      <c r="G16" s="554">
        <f>G11+G12+G13+G14+G15</f>
        <v>51</v>
      </c>
      <c r="H16" s="554">
        <f>H11+H12+H13+H14+H15</f>
        <v>131</v>
      </c>
      <c r="I16" s="554"/>
      <c r="J16" s="767">
        <f>J11+J12+J13+J14+J15</f>
        <v>6582</v>
      </c>
      <c r="K16" s="670"/>
      <c r="L16" s="675">
        <f>Revenues!L16</f>
        <v>7018</v>
      </c>
      <c r="M16" s="554">
        <f>M11+M12+M13+M14+M15</f>
        <v>-200</v>
      </c>
      <c r="N16" s="554">
        <f>N11+N12+N13+N14+N15</f>
        <v>15</v>
      </c>
      <c r="O16" s="554">
        <f>O11+O12+O13+O14+O15</f>
        <v>68</v>
      </c>
      <c r="P16" s="554"/>
      <c r="Q16" s="767">
        <f>Q11+Q12+Q13+Q14+Q15</f>
        <v>6735</v>
      </c>
      <c r="R16" s="622"/>
      <c r="S16" s="403">
        <f t="shared" si="0"/>
        <v>-3.6192647477913953E-2</v>
      </c>
      <c r="T16" s="403">
        <f t="shared" si="1"/>
        <v>-2.2717149220489952E-2</v>
      </c>
      <c r="U16" s="647"/>
      <c r="V16" s="197"/>
    </row>
    <row r="17" spans="1:25" s="213" customFormat="1" ht="12.75" customHeight="1">
      <c r="A17" s="197"/>
      <c r="B17" s="184"/>
      <c r="C17" s="631"/>
      <c r="D17" s="631"/>
      <c r="E17" s="668"/>
      <c r="F17" s="669"/>
      <c r="G17" s="553"/>
      <c r="H17" s="553"/>
      <c r="I17" s="553"/>
      <c r="J17" s="766"/>
      <c r="K17" s="668"/>
      <c r="L17" s="668"/>
      <c r="M17" s="553"/>
      <c r="N17" s="553"/>
      <c r="O17" s="553"/>
      <c r="P17" s="553"/>
      <c r="Q17" s="766"/>
      <c r="R17" s="402"/>
      <c r="S17" s="402"/>
      <c r="T17" s="402"/>
      <c r="U17" s="646"/>
      <c r="V17" s="197"/>
    </row>
    <row r="18" spans="1:25" ht="12.75" customHeight="1">
      <c r="A18" s="197"/>
      <c r="B18" s="184"/>
      <c r="C18" s="631" t="s">
        <v>450</v>
      </c>
      <c r="D18" s="631"/>
      <c r="E18" s="770">
        <f>Revenues!D18</f>
        <v>1811</v>
      </c>
      <c r="F18" s="669"/>
      <c r="G18" s="553">
        <v>0</v>
      </c>
      <c r="H18" s="553">
        <v>5</v>
      </c>
      <c r="I18" s="553"/>
      <c r="J18" s="768">
        <f>E18-G18-H18</f>
        <v>1806</v>
      </c>
      <c r="K18" s="668"/>
      <c r="L18" s="770">
        <f>Revenues!L18</f>
        <v>1860</v>
      </c>
      <c r="M18" s="553">
        <v>0</v>
      </c>
      <c r="N18" s="553">
        <v>25</v>
      </c>
      <c r="O18" s="553">
        <v>3</v>
      </c>
      <c r="P18" s="553"/>
      <c r="Q18" s="768">
        <f>L18+M18-N18-O18</f>
        <v>1832</v>
      </c>
      <c r="R18" s="402"/>
      <c r="S18" s="402">
        <f>E18/L18-1</f>
        <v>-2.6344086021505397E-2</v>
      </c>
      <c r="T18" s="402">
        <f>J18/Q18-1</f>
        <v>-1.4192139737991272E-2</v>
      </c>
      <c r="U18" s="646"/>
      <c r="V18" s="197"/>
    </row>
    <row r="19" spans="1:25" ht="12.75" customHeight="1">
      <c r="A19" s="194"/>
      <c r="B19" s="204"/>
      <c r="C19" s="631" t="s">
        <v>387</v>
      </c>
      <c r="D19" s="631"/>
      <c r="E19" s="770">
        <f>Revenues!D19</f>
        <v>-316</v>
      </c>
      <c r="F19" s="669"/>
      <c r="G19" s="553">
        <v>0</v>
      </c>
      <c r="H19" s="553">
        <v>0</v>
      </c>
      <c r="I19" s="553"/>
      <c r="J19" s="768">
        <f>E19-G19-H19</f>
        <v>-316</v>
      </c>
      <c r="K19" s="668"/>
      <c r="L19" s="770">
        <f>Revenues!L19</f>
        <v>-287</v>
      </c>
      <c r="M19" s="553">
        <v>0</v>
      </c>
      <c r="N19" s="553">
        <v>0</v>
      </c>
      <c r="O19" s="553">
        <v>8</v>
      </c>
      <c r="P19" s="553"/>
      <c r="Q19" s="768">
        <f>L19+M19-N19-O19</f>
        <v>-295</v>
      </c>
      <c r="R19" s="402"/>
      <c r="S19" s="458">
        <f>E19/L19-1</f>
        <v>0.10104529616724744</v>
      </c>
      <c r="T19" s="402">
        <f>J19/Q19-1</f>
        <v>7.118644067796609E-2</v>
      </c>
      <c r="U19" s="646"/>
      <c r="V19" s="194"/>
    </row>
    <row r="20" spans="1:25" s="213" customFormat="1" ht="12.75" customHeight="1">
      <c r="A20" s="648"/>
      <c r="B20" s="649"/>
      <c r="C20" s="632" t="s">
        <v>234</v>
      </c>
      <c r="D20" s="632"/>
      <c r="E20" s="675">
        <f>Revenues!D20</f>
        <v>8259</v>
      </c>
      <c r="F20" s="671"/>
      <c r="G20" s="554">
        <f>G16+G18+G19</f>
        <v>51</v>
      </c>
      <c r="H20" s="554">
        <f>H16+H18+H19</f>
        <v>136</v>
      </c>
      <c r="I20" s="554"/>
      <c r="J20" s="767">
        <f>J16+J18+J19</f>
        <v>8072</v>
      </c>
      <c r="K20" s="670"/>
      <c r="L20" s="675">
        <f>Revenues!L20</f>
        <v>8591</v>
      </c>
      <c r="M20" s="554">
        <f>M16+M18+M19</f>
        <v>-200</v>
      </c>
      <c r="N20" s="554">
        <f>N16+N18+N19</f>
        <v>40</v>
      </c>
      <c r="O20" s="554">
        <f>O16+O18+O19</f>
        <v>79</v>
      </c>
      <c r="P20" s="554"/>
      <c r="Q20" s="767">
        <f>Q16+Q18+Q19</f>
        <v>8272</v>
      </c>
      <c r="R20" s="622"/>
      <c r="S20" s="403">
        <f>E20/L20-1</f>
        <v>-3.8645093702712185E-2</v>
      </c>
      <c r="T20" s="403">
        <f>J20/Q20-1</f>
        <v>-2.4177949709864643E-2</v>
      </c>
      <c r="U20" s="647"/>
      <c r="V20" s="648"/>
    </row>
    <row r="21" spans="1:25" s="213" customFormat="1" ht="12.75" customHeight="1">
      <c r="A21" s="648"/>
      <c r="B21" s="649"/>
      <c r="C21" s="632"/>
      <c r="D21" s="632"/>
      <c r="E21" s="675"/>
      <c r="F21" s="671"/>
      <c r="G21" s="554"/>
      <c r="H21" s="554"/>
      <c r="I21" s="554"/>
      <c r="J21" s="767"/>
      <c r="K21" s="670"/>
      <c r="L21" s="675"/>
      <c r="M21" s="554"/>
      <c r="N21" s="554"/>
      <c r="O21" s="554"/>
      <c r="P21" s="554"/>
      <c r="Q21" s="767"/>
      <c r="R21" s="622"/>
      <c r="S21" s="403"/>
      <c r="T21" s="403"/>
      <c r="U21" s="647"/>
      <c r="V21" s="648"/>
    </row>
    <row r="22" spans="1:25" s="213" customFormat="1" ht="12.75" customHeight="1">
      <c r="A22" s="197"/>
      <c r="B22" s="184"/>
      <c r="C22" s="650" t="s">
        <v>257</v>
      </c>
      <c r="D22" s="650"/>
      <c r="E22" s="771">
        <f>Revenues!D22</f>
        <v>977</v>
      </c>
      <c r="F22" s="676"/>
      <c r="G22" s="554">
        <v>0</v>
      </c>
      <c r="H22" s="554">
        <v>0</v>
      </c>
      <c r="I22" s="554"/>
      <c r="J22" s="769">
        <f>E22-G22-H22</f>
        <v>977</v>
      </c>
      <c r="K22" s="675"/>
      <c r="L22" s="771">
        <f>Revenues!L22</f>
        <v>912</v>
      </c>
      <c r="M22" s="554">
        <v>0</v>
      </c>
      <c r="N22" s="554">
        <v>0</v>
      </c>
      <c r="O22" s="554">
        <v>0</v>
      </c>
      <c r="P22" s="554"/>
      <c r="Q22" s="769">
        <f>L22+M22-N22-O22</f>
        <v>912</v>
      </c>
      <c r="R22" s="403"/>
      <c r="S22" s="403">
        <f>E22/L22-1</f>
        <v>7.1271929824561431E-2</v>
      </c>
      <c r="T22" s="403">
        <f>J22/Q22-1</f>
        <v>7.1271929824561431E-2</v>
      </c>
      <c r="U22" s="699"/>
      <c r="V22" s="197"/>
      <c r="Y22" s="223"/>
    </row>
    <row r="23" spans="1:25" ht="12.75" customHeight="1">
      <c r="A23" s="625"/>
      <c r="B23" s="364"/>
      <c r="C23" s="631"/>
      <c r="D23" s="631"/>
      <c r="E23" s="668"/>
      <c r="F23" s="669"/>
      <c r="G23" s="553"/>
      <c r="H23" s="553"/>
      <c r="I23" s="553"/>
      <c r="J23" s="766"/>
      <c r="K23" s="668"/>
      <c r="L23" s="668"/>
      <c r="M23" s="553"/>
      <c r="N23" s="553"/>
      <c r="O23" s="553"/>
      <c r="P23" s="553"/>
      <c r="Q23" s="766"/>
      <c r="R23" s="402"/>
      <c r="S23" s="402"/>
      <c r="T23" s="402"/>
      <c r="U23" s="646"/>
    </row>
    <row r="24" spans="1:25" s="213" customFormat="1" ht="12.75" customHeight="1">
      <c r="A24" s="648"/>
      <c r="B24" s="649"/>
      <c r="C24" s="650" t="s">
        <v>41</v>
      </c>
      <c r="D24" s="650"/>
      <c r="E24" s="765">
        <f>Revenues!D24</f>
        <v>62</v>
      </c>
      <c r="F24" s="676"/>
      <c r="G24" s="554">
        <v>-14</v>
      </c>
      <c r="H24" s="554">
        <v>0</v>
      </c>
      <c r="I24" s="554"/>
      <c r="J24" s="768">
        <f>E24-G24-H24</f>
        <v>76</v>
      </c>
      <c r="K24" s="675"/>
      <c r="L24" s="765">
        <f>Revenues!L24</f>
        <v>81</v>
      </c>
      <c r="M24" s="554">
        <v>0</v>
      </c>
      <c r="N24" s="554">
        <v>0</v>
      </c>
      <c r="O24" s="554">
        <v>0</v>
      </c>
      <c r="P24" s="554"/>
      <c r="Q24" s="769">
        <f>L24+M24-N24-O24</f>
        <v>81</v>
      </c>
      <c r="R24" s="403"/>
      <c r="S24" s="679">
        <f>E24/L24-1</f>
        <v>-0.23456790123456794</v>
      </c>
      <c r="T24" s="403">
        <f>J24/Q24-1</f>
        <v>-6.1728395061728447E-2</v>
      </c>
      <c r="U24" s="699"/>
      <c r="V24" s="648"/>
    </row>
    <row r="25" spans="1:25" s="213" customFormat="1" ht="12.75" customHeight="1">
      <c r="A25" s="648"/>
      <c r="B25" s="649"/>
      <c r="C25" s="650"/>
      <c r="D25" s="650"/>
      <c r="E25" s="668"/>
      <c r="F25" s="676"/>
      <c r="G25" s="554"/>
      <c r="H25" s="554"/>
      <c r="I25" s="554"/>
      <c r="J25" s="766"/>
      <c r="K25" s="675"/>
      <c r="L25" s="668"/>
      <c r="M25" s="554"/>
      <c r="N25" s="554"/>
      <c r="O25" s="554"/>
      <c r="P25" s="554"/>
      <c r="Q25" s="766"/>
      <c r="R25" s="403"/>
      <c r="S25" s="403"/>
      <c r="T25" s="403"/>
      <c r="U25" s="699"/>
      <c r="V25" s="648"/>
    </row>
    <row r="26" spans="1:25" s="213" customFormat="1" ht="12.75" customHeight="1">
      <c r="A26" s="648"/>
      <c r="B26" s="649"/>
      <c r="C26" s="650" t="s">
        <v>42</v>
      </c>
      <c r="D26" s="650"/>
      <c r="E26" s="675">
        <f>Revenues!D26</f>
        <v>-343</v>
      </c>
      <c r="F26" s="676"/>
      <c r="G26" s="554">
        <v>0</v>
      </c>
      <c r="H26" s="554">
        <v>0</v>
      </c>
      <c r="I26" s="554"/>
      <c r="J26" s="768">
        <f>E26-G26-H26</f>
        <v>-343</v>
      </c>
      <c r="K26" s="675"/>
      <c r="L26" s="675">
        <f>Revenues!L26</f>
        <v>-345</v>
      </c>
      <c r="M26" s="554">
        <v>0</v>
      </c>
      <c r="N26" s="554">
        <v>0</v>
      </c>
      <c r="O26" s="554">
        <v>0</v>
      </c>
      <c r="P26" s="554"/>
      <c r="Q26" s="767">
        <f>L26+M26-N26-O26</f>
        <v>-345</v>
      </c>
      <c r="R26" s="403"/>
      <c r="S26" s="403">
        <f>E26/L26-1</f>
        <v>-5.7971014492753659E-3</v>
      </c>
      <c r="T26" s="403">
        <f>J26/Q26-1</f>
        <v>-5.7971014492753659E-3</v>
      </c>
      <c r="U26" s="699"/>
      <c r="V26" s="648"/>
    </row>
    <row r="27" spans="1:25" ht="12.75" customHeight="1">
      <c r="A27" s="625"/>
      <c r="B27" s="364"/>
      <c r="C27" s="631"/>
      <c r="D27" s="631"/>
      <c r="E27" s="675"/>
      <c r="F27" s="669"/>
      <c r="G27" s="553"/>
      <c r="H27" s="553"/>
      <c r="I27" s="553"/>
      <c r="J27" s="767"/>
      <c r="K27" s="668"/>
      <c r="L27" s="675"/>
      <c r="M27" s="553"/>
      <c r="N27" s="553"/>
      <c r="O27" s="553"/>
      <c r="P27" s="553"/>
      <c r="Q27" s="767"/>
      <c r="R27" s="402"/>
      <c r="S27" s="402"/>
      <c r="T27" s="402"/>
      <c r="U27" s="646"/>
    </row>
    <row r="28" spans="1:25" s="213" customFormat="1" ht="12.75" customHeight="1">
      <c r="A28" s="197"/>
      <c r="B28" s="184"/>
      <c r="C28" s="650" t="s">
        <v>4</v>
      </c>
      <c r="D28" s="650"/>
      <c r="E28" s="771">
        <f>Revenues!D28</f>
        <v>13163</v>
      </c>
      <c r="F28" s="676"/>
      <c r="G28" s="554">
        <f>G9+G22+G20+G24+G26</f>
        <v>51</v>
      </c>
      <c r="H28" s="554">
        <f>H9+H22+H20+H24+H26</f>
        <v>146</v>
      </c>
      <c r="I28" s="554"/>
      <c r="J28" s="767">
        <f>E28-G28-H28</f>
        <v>12966</v>
      </c>
      <c r="K28" s="675"/>
      <c r="L28" s="771">
        <f>L9+L22+L20+L24+L26</f>
        <v>13398</v>
      </c>
      <c r="M28" s="554">
        <f>M9+M22+M20+M24+M26</f>
        <v>-486</v>
      </c>
      <c r="N28" s="554">
        <f>N9+N22+N20+N24+N26</f>
        <v>50</v>
      </c>
      <c r="O28" s="554">
        <f>O9+O22+O20+O24+O26</f>
        <v>83</v>
      </c>
      <c r="P28" s="554"/>
      <c r="Q28" s="767">
        <f>L28+M28-N28-O28</f>
        <v>12779</v>
      </c>
      <c r="R28" s="403"/>
      <c r="S28" s="403">
        <f>E28/L28-1</f>
        <v>-1.7539931333034775E-2</v>
      </c>
      <c r="T28" s="403">
        <f>J28/Q28-1</f>
        <v>1.463338289381011E-2</v>
      </c>
      <c r="U28" s="699"/>
      <c r="V28" s="197"/>
    </row>
    <row r="29" spans="1:25" ht="12.75" customHeight="1">
      <c r="A29" s="194"/>
      <c r="B29" s="204"/>
      <c r="C29" s="631"/>
      <c r="D29" s="631"/>
      <c r="E29" s="636"/>
      <c r="F29" s="637"/>
      <c r="G29" s="637"/>
      <c r="H29" s="637"/>
      <c r="I29" s="637"/>
      <c r="J29" s="638"/>
      <c r="K29" s="636"/>
      <c r="L29" s="636"/>
      <c r="M29" s="839"/>
      <c r="N29" s="839"/>
      <c r="O29" s="839"/>
      <c r="P29" s="637"/>
      <c r="Q29" s="638"/>
      <c r="R29" s="639"/>
      <c r="S29" s="639"/>
      <c r="T29" s="639"/>
      <c r="U29" s="651"/>
      <c r="V29" s="194"/>
    </row>
    <row r="30" spans="1:25" ht="9" customHeight="1">
      <c r="A30" s="194"/>
      <c r="B30" s="194"/>
      <c r="C30" s="194"/>
      <c r="D30" s="194"/>
      <c r="E30" s="567"/>
      <c r="F30" s="567"/>
      <c r="G30" s="567"/>
      <c r="H30" s="761"/>
      <c r="I30" s="567"/>
      <c r="J30" s="567"/>
      <c r="K30" s="567"/>
      <c r="L30" s="567"/>
      <c r="M30" s="567"/>
      <c r="N30" s="567"/>
      <c r="O30" s="761"/>
      <c r="P30" s="567"/>
      <c r="Q30" s="567"/>
      <c r="R30" s="194"/>
      <c r="S30" s="194"/>
      <c r="T30" s="625"/>
      <c r="U30" s="194"/>
      <c r="V30" s="194"/>
    </row>
    <row r="31" spans="1:25" ht="14.25">
      <c r="A31" s="209"/>
      <c r="B31" s="225" t="s">
        <v>465</v>
      </c>
      <c r="C31" s="209"/>
      <c r="D31" s="209"/>
      <c r="E31" s="209"/>
      <c r="F31" s="209"/>
      <c r="G31" s="209"/>
      <c r="H31" s="210"/>
      <c r="I31" s="210"/>
      <c r="J31" s="209"/>
      <c r="K31" s="229"/>
      <c r="L31" s="209"/>
      <c r="M31" s="209"/>
      <c r="N31" s="209"/>
      <c r="O31" s="209"/>
      <c r="P31" s="209"/>
      <c r="Q31" s="229"/>
      <c r="R31" s="224"/>
      <c r="S31" s="224"/>
      <c r="T31" s="224"/>
      <c r="U31" s="224"/>
      <c r="V31" s="224"/>
    </row>
    <row r="32" spans="1:25" ht="14.25">
      <c r="A32" s="209"/>
      <c r="B32" s="225" t="s">
        <v>466</v>
      </c>
      <c r="C32" s="209"/>
      <c r="D32" s="209"/>
      <c r="E32" s="209"/>
      <c r="F32" s="209"/>
      <c r="G32" s="209"/>
      <c r="H32" s="210"/>
      <c r="I32" s="210"/>
      <c r="J32" s="209"/>
      <c r="K32" s="229"/>
      <c r="L32" s="209"/>
      <c r="M32" s="209"/>
      <c r="N32" s="209"/>
      <c r="O32" s="209"/>
      <c r="P32" s="209"/>
      <c r="Q32" s="229"/>
      <c r="R32" s="224"/>
      <c r="S32" s="224"/>
      <c r="T32" s="224"/>
      <c r="U32" s="224"/>
      <c r="V32" s="224"/>
    </row>
    <row r="33" spans="1:22" s="224" customFormat="1">
      <c r="E33" s="672"/>
      <c r="F33" s="672"/>
      <c r="G33" s="672"/>
      <c r="H33" s="762"/>
      <c r="I33" s="672"/>
      <c r="J33" s="672"/>
      <c r="K33" s="672"/>
      <c r="L33" s="672"/>
      <c r="M33" s="672"/>
      <c r="N33" s="672"/>
      <c r="O33" s="762"/>
      <c r="P33" s="672"/>
      <c r="Q33" s="672"/>
    </row>
    <row r="34" spans="1:22">
      <c r="A34" s="194"/>
      <c r="B34" s="194"/>
      <c r="C34" s="194"/>
      <c r="D34" s="194"/>
      <c r="E34" s="567"/>
      <c r="F34" s="567"/>
      <c r="G34" s="567"/>
      <c r="H34" s="761"/>
      <c r="I34" s="567"/>
      <c r="J34" s="567"/>
      <c r="K34" s="567"/>
      <c r="L34" s="567"/>
      <c r="M34" s="567"/>
      <c r="N34" s="567"/>
      <c r="O34" s="761"/>
      <c r="P34" s="567"/>
      <c r="Q34" s="567"/>
      <c r="R34" s="194"/>
      <c r="S34" s="194"/>
      <c r="T34" s="763"/>
      <c r="U34" s="194"/>
      <c r="V34" s="194"/>
    </row>
    <row r="35" spans="1:22" ht="12.75">
      <c r="A35" s="197"/>
      <c r="B35" s="201"/>
      <c r="C35" s="1008" t="s">
        <v>51</v>
      </c>
      <c r="D35" s="635"/>
      <c r="E35" s="808">
        <v>2011</v>
      </c>
      <c r="F35" s="764"/>
      <c r="G35" s="742" t="s">
        <v>380</v>
      </c>
      <c r="H35" s="674" t="s">
        <v>53</v>
      </c>
      <c r="I35" s="742" t="s">
        <v>385</v>
      </c>
      <c r="J35" s="809">
        <v>2011</v>
      </c>
      <c r="K35" s="750"/>
      <c r="L35" s="810">
        <v>2010</v>
      </c>
      <c r="M35" s="742" t="s">
        <v>381</v>
      </c>
      <c r="N35" s="742" t="s">
        <v>380</v>
      </c>
      <c r="O35" s="674" t="s">
        <v>53</v>
      </c>
      <c r="P35" s="742" t="s">
        <v>385</v>
      </c>
      <c r="Q35" s="809">
        <v>2010</v>
      </c>
      <c r="R35" s="756"/>
      <c r="S35" s="757" t="s">
        <v>382</v>
      </c>
      <c r="T35" s="757" t="s">
        <v>382</v>
      </c>
      <c r="U35" s="758"/>
      <c r="V35" s="197"/>
    </row>
    <row r="36" spans="1:22" ht="12.75">
      <c r="A36" s="197"/>
      <c r="B36" s="201"/>
      <c r="C36" s="633" t="s">
        <v>399</v>
      </c>
      <c r="D36" s="634"/>
      <c r="E36" s="673" t="s">
        <v>383</v>
      </c>
      <c r="F36" s="764"/>
      <c r="G36" s="674" t="s">
        <v>384</v>
      </c>
      <c r="H36" s="674" t="s">
        <v>395</v>
      </c>
      <c r="I36" s="674"/>
      <c r="J36" s="644" t="s">
        <v>428</v>
      </c>
      <c r="K36" s="749"/>
      <c r="L36" s="641" t="s">
        <v>383</v>
      </c>
      <c r="M36" s="643" t="s">
        <v>429</v>
      </c>
      <c r="N36" s="674" t="s">
        <v>384</v>
      </c>
      <c r="O36" s="674" t="s">
        <v>395</v>
      </c>
      <c r="P36" s="674"/>
      <c r="Q36" s="644" t="s">
        <v>428</v>
      </c>
      <c r="R36" s="756"/>
      <c r="S36" s="757" t="s">
        <v>383</v>
      </c>
      <c r="T36" s="757" t="s">
        <v>386</v>
      </c>
      <c r="U36" s="758"/>
      <c r="V36" s="197"/>
    </row>
    <row r="37" spans="1:22" ht="12.75">
      <c r="A37" s="194"/>
      <c r="B37" s="204"/>
      <c r="C37" s="204"/>
      <c r="D37" s="204"/>
      <c r="E37" s="626"/>
      <c r="F37" s="627"/>
      <c r="G37" s="627"/>
      <c r="H37" s="627"/>
      <c r="I37" s="627"/>
      <c r="J37" s="628"/>
      <c r="K37" s="626"/>
      <c r="L37" s="626"/>
      <c r="M37" s="627"/>
      <c r="N37" s="627"/>
      <c r="O37" s="627"/>
      <c r="P37" s="627"/>
      <c r="Q37" s="628"/>
      <c r="R37" s="629"/>
      <c r="S37" s="760"/>
      <c r="T37" s="630"/>
      <c r="U37" s="624"/>
      <c r="V37" s="194"/>
    </row>
    <row r="38" spans="1:22" ht="12.75" customHeight="1">
      <c r="A38" s="194"/>
      <c r="B38" s="204"/>
      <c r="C38" s="631" t="s">
        <v>37</v>
      </c>
      <c r="D38" s="631"/>
      <c r="E38" s="770">
        <f>'Profit &amp; Margin'!D63</f>
        <v>1354</v>
      </c>
      <c r="F38" s="669"/>
      <c r="G38" s="553">
        <v>0</v>
      </c>
      <c r="H38" s="553">
        <v>0</v>
      </c>
      <c r="I38" s="553">
        <v>0</v>
      </c>
      <c r="J38" s="768">
        <f>E38-G38-H38-I38</f>
        <v>1354</v>
      </c>
      <c r="K38" s="668"/>
      <c r="L38" s="770">
        <f>'Profit &amp; Margin'!L63</f>
        <v>1373</v>
      </c>
      <c r="M38" s="553">
        <v>-116</v>
      </c>
      <c r="N38" s="553">
        <v>0</v>
      </c>
      <c r="O38" s="553">
        <v>8</v>
      </c>
      <c r="P38" s="553">
        <v>-2</v>
      </c>
      <c r="Q38" s="768">
        <f>L38+M38-N38-O38-P38</f>
        <v>1251</v>
      </c>
      <c r="R38" s="402"/>
      <c r="S38" s="402">
        <f>E38/L38-1</f>
        <v>-1.3838310269482901E-2</v>
      </c>
      <c r="T38" s="402">
        <f>J38/Q38-1</f>
        <v>8.233413269384493E-2</v>
      </c>
      <c r="U38" s="646"/>
      <c r="V38" s="194"/>
    </row>
    <row r="39" spans="1:22" ht="12.75" customHeight="1">
      <c r="A39" s="194"/>
      <c r="B39" s="204"/>
      <c r="C39" s="631" t="s">
        <v>38</v>
      </c>
      <c r="D39" s="631"/>
      <c r="E39" s="770">
        <f>'Profit &amp; Margin'!D64</f>
        <v>273</v>
      </c>
      <c r="F39" s="669"/>
      <c r="G39" s="553">
        <v>0</v>
      </c>
      <c r="H39" s="553">
        <v>5</v>
      </c>
      <c r="I39" s="553">
        <v>-2</v>
      </c>
      <c r="J39" s="768">
        <f>E39-G39-H39-I39</f>
        <v>270</v>
      </c>
      <c r="K39" s="668"/>
      <c r="L39" s="770">
        <f>'Profit &amp; Margin'!L64</f>
        <v>271</v>
      </c>
      <c r="M39" s="553">
        <v>-35</v>
      </c>
      <c r="N39" s="553">
        <v>2</v>
      </c>
      <c r="O39" s="553">
        <v>15</v>
      </c>
      <c r="P39" s="553">
        <v>0</v>
      </c>
      <c r="Q39" s="768">
        <f>L39+M39-N39-O39-P39</f>
        <v>219</v>
      </c>
      <c r="R39" s="402"/>
      <c r="S39" s="402">
        <f>E39/L39-1</f>
        <v>7.3800738007379074E-3</v>
      </c>
      <c r="T39" s="458">
        <f>J39/Q39-1</f>
        <v>0.23287671232876717</v>
      </c>
      <c r="U39" s="646"/>
      <c r="V39" s="194"/>
    </row>
    <row r="40" spans="1:22" s="213" customFormat="1" ht="12.75" customHeight="1">
      <c r="A40" s="197"/>
      <c r="B40" s="184"/>
      <c r="C40" s="631" t="s">
        <v>50</v>
      </c>
      <c r="D40" s="631"/>
      <c r="E40" s="770">
        <f>'Profit &amp; Margin'!D65</f>
        <v>8</v>
      </c>
      <c r="F40" s="669"/>
      <c r="G40" s="553">
        <v>0</v>
      </c>
      <c r="H40" s="553">
        <v>10</v>
      </c>
      <c r="I40" s="553">
        <v>-3</v>
      </c>
      <c r="J40" s="768">
        <f>E40-G40-H40-I40</f>
        <v>1</v>
      </c>
      <c r="K40" s="668"/>
      <c r="L40" s="770">
        <f>'Profit &amp; Margin'!L65</f>
        <v>-22</v>
      </c>
      <c r="M40" s="553">
        <v>0</v>
      </c>
      <c r="N40" s="553">
        <v>0</v>
      </c>
      <c r="O40" s="553">
        <v>0</v>
      </c>
      <c r="P40" s="553">
        <v>0</v>
      </c>
      <c r="Q40" s="768">
        <f>L40+M40-N40-O40-P40</f>
        <v>-22</v>
      </c>
      <c r="R40" s="402"/>
      <c r="S40" s="458" t="s">
        <v>375</v>
      </c>
      <c r="T40" s="458" t="s">
        <v>375</v>
      </c>
      <c r="U40" s="646"/>
      <c r="V40" s="197"/>
    </row>
    <row r="41" spans="1:22" s="213" customFormat="1" ht="12.75" customHeight="1">
      <c r="A41" s="197"/>
      <c r="B41" s="184"/>
      <c r="C41" s="631" t="s">
        <v>305</v>
      </c>
      <c r="D41" s="631"/>
      <c r="E41" s="770">
        <f>'Profit &amp; Margin'!D66</f>
        <v>1</v>
      </c>
      <c r="F41" s="669"/>
      <c r="G41" s="553">
        <v>0</v>
      </c>
      <c r="H41" s="553">
        <v>0</v>
      </c>
      <c r="I41" s="553">
        <v>0</v>
      </c>
      <c r="J41" s="768">
        <f>E41-G41-H41-I41</f>
        <v>1</v>
      </c>
      <c r="K41" s="668"/>
      <c r="L41" s="770">
        <f>'Profit &amp; Margin'!L66</f>
        <v>0</v>
      </c>
      <c r="M41" s="553">
        <v>0</v>
      </c>
      <c r="N41" s="553">
        <v>0</v>
      </c>
      <c r="O41" s="553">
        <v>0</v>
      </c>
      <c r="P41" s="553">
        <v>0</v>
      </c>
      <c r="Q41" s="768">
        <f>L41+M41-N41-O41-P41</f>
        <v>0</v>
      </c>
      <c r="R41" s="402"/>
      <c r="S41" s="402" t="s">
        <v>375</v>
      </c>
      <c r="T41" s="402" t="s">
        <v>375</v>
      </c>
      <c r="U41" s="646"/>
      <c r="V41" s="197"/>
    </row>
    <row r="42" spans="1:22" s="213" customFormat="1" ht="12.75" customHeight="1">
      <c r="A42" s="197"/>
      <c r="B42" s="184"/>
      <c r="C42" s="632" t="s">
        <v>39</v>
      </c>
      <c r="D42" s="632"/>
      <c r="E42" s="675">
        <f>'Profit &amp; Margin'!D67</f>
        <v>1636</v>
      </c>
      <c r="F42" s="671"/>
      <c r="G42" s="554">
        <f>G38+G39+G40+G41</f>
        <v>0</v>
      </c>
      <c r="H42" s="554">
        <f>H38+H39+H40+H41</f>
        <v>15</v>
      </c>
      <c r="I42" s="554">
        <f>I38+I39+I40+I41</f>
        <v>-5</v>
      </c>
      <c r="J42" s="767">
        <f>J38+J39+J40+J41</f>
        <v>1626</v>
      </c>
      <c r="K42" s="670"/>
      <c r="L42" s="675">
        <f>'Profit &amp; Margin'!L67</f>
        <v>1622</v>
      </c>
      <c r="M42" s="554">
        <f>M38+M39+M40+M41</f>
        <v>-151</v>
      </c>
      <c r="N42" s="554">
        <f>N38+N39+N40+N41</f>
        <v>2</v>
      </c>
      <c r="O42" s="554">
        <f>O38+O39+O40+O41</f>
        <v>23</v>
      </c>
      <c r="P42" s="554">
        <f>P38+P39+P40+P41</f>
        <v>-2</v>
      </c>
      <c r="Q42" s="767">
        <f>Q38+Q39+Q40+Q41</f>
        <v>1448</v>
      </c>
      <c r="R42" s="622"/>
      <c r="S42" s="403">
        <f>E42/L42-1</f>
        <v>8.6313193588163362E-3</v>
      </c>
      <c r="T42" s="679">
        <f>J42/Q42-1</f>
        <v>0.1229281767955801</v>
      </c>
      <c r="U42" s="647"/>
      <c r="V42" s="197"/>
    </row>
    <row r="43" spans="1:22" s="213" customFormat="1" ht="12.75" customHeight="1">
      <c r="A43" s="197"/>
      <c r="B43" s="184"/>
      <c r="C43" s="632"/>
      <c r="D43" s="632"/>
      <c r="E43" s="675"/>
      <c r="F43" s="671"/>
      <c r="G43" s="554"/>
      <c r="H43" s="554"/>
      <c r="I43" s="554"/>
      <c r="J43" s="767"/>
      <c r="K43" s="670"/>
      <c r="L43" s="675"/>
      <c r="M43" s="554"/>
      <c r="N43" s="554"/>
      <c r="O43" s="554"/>
      <c r="P43" s="554"/>
      <c r="Q43" s="767"/>
      <c r="R43" s="622"/>
      <c r="S43" s="403"/>
      <c r="T43" s="679"/>
      <c r="U43" s="647"/>
      <c r="V43" s="197"/>
    </row>
    <row r="44" spans="1:22" ht="12.75" customHeight="1">
      <c r="A44" s="194"/>
      <c r="B44" s="204"/>
      <c r="C44" s="631" t="s">
        <v>563</v>
      </c>
      <c r="D44" s="631"/>
      <c r="E44" s="668">
        <f>'Profit &amp; Margin'!D69</f>
        <v>550</v>
      </c>
      <c r="F44" s="669"/>
      <c r="G44" s="553">
        <v>0</v>
      </c>
      <c r="H44" s="553">
        <v>0</v>
      </c>
      <c r="I44" s="553">
        <v>-1</v>
      </c>
      <c r="J44" s="766">
        <f>E44-G44-H44-I44</f>
        <v>551</v>
      </c>
      <c r="K44" s="668"/>
      <c r="L44" s="668">
        <f>'Profit &amp; Margin'!L69</f>
        <v>659</v>
      </c>
      <c r="M44" s="553">
        <v>-37</v>
      </c>
      <c r="N44" s="553">
        <v>0</v>
      </c>
      <c r="O44" s="553">
        <v>0</v>
      </c>
      <c r="P44" s="553">
        <v>-5</v>
      </c>
      <c r="Q44" s="766">
        <f>L44+M44-N44-O44-P44</f>
        <v>627</v>
      </c>
      <c r="R44" s="402"/>
      <c r="S44" s="458">
        <f t="shared" ref="S44:S49" si="2">E44/L44-1</f>
        <v>-0.16540212443095603</v>
      </c>
      <c r="T44" s="458">
        <f t="shared" ref="T44:T49" si="3">J44/Q44-1</f>
        <v>-0.12121212121212122</v>
      </c>
      <c r="U44" s="646"/>
      <c r="V44" s="194"/>
    </row>
    <row r="45" spans="1:22" s="243" customFormat="1" ht="12.75" customHeight="1">
      <c r="A45" s="238"/>
      <c r="B45" s="355"/>
      <c r="C45" s="631" t="s">
        <v>564</v>
      </c>
      <c r="D45" s="631"/>
      <c r="E45" s="770">
        <f>'Profit &amp; Margin'!D70</f>
        <v>497</v>
      </c>
      <c r="F45" s="669"/>
      <c r="G45" s="553">
        <v>0</v>
      </c>
      <c r="H45" s="553">
        <v>11</v>
      </c>
      <c r="I45" s="553">
        <v>-3</v>
      </c>
      <c r="J45" s="768">
        <f>E45-G45-H45-I45</f>
        <v>489</v>
      </c>
      <c r="K45" s="668"/>
      <c r="L45" s="770">
        <f>'Profit &amp; Margin'!L70</f>
        <v>471</v>
      </c>
      <c r="M45" s="553">
        <v>0</v>
      </c>
      <c r="N45" s="553">
        <v>0</v>
      </c>
      <c r="O45" s="553">
        <v>0</v>
      </c>
      <c r="P45" s="553">
        <v>6</v>
      </c>
      <c r="Q45" s="768">
        <f>L45+M45-N45-O45-P45</f>
        <v>465</v>
      </c>
      <c r="R45" s="402"/>
      <c r="S45" s="402">
        <f t="shared" si="2"/>
        <v>5.5201698513800412E-2</v>
      </c>
      <c r="T45" s="402">
        <f t="shared" si="3"/>
        <v>5.1612903225806361E-2</v>
      </c>
      <c r="U45" s="646"/>
      <c r="V45" s="238"/>
    </row>
    <row r="46" spans="1:22" ht="12.75" customHeight="1">
      <c r="A46" s="194"/>
      <c r="B46" s="204"/>
      <c r="C46" s="631" t="s">
        <v>40</v>
      </c>
      <c r="D46" s="631"/>
      <c r="E46" s="770">
        <f>'Profit &amp; Margin'!D71</f>
        <v>786</v>
      </c>
      <c r="F46" s="669"/>
      <c r="G46" s="553">
        <v>7</v>
      </c>
      <c r="H46" s="553">
        <v>1</v>
      </c>
      <c r="I46" s="553">
        <v>-3</v>
      </c>
      <c r="J46" s="768">
        <f>E46-G46-H46-I46</f>
        <v>781</v>
      </c>
      <c r="K46" s="668"/>
      <c r="L46" s="770">
        <f>'Profit &amp; Margin'!L71</f>
        <v>836</v>
      </c>
      <c r="M46" s="553">
        <v>-13</v>
      </c>
      <c r="N46" s="553">
        <v>0</v>
      </c>
      <c r="O46" s="553">
        <v>15</v>
      </c>
      <c r="P46" s="553">
        <v>0</v>
      </c>
      <c r="Q46" s="768">
        <f>L46+M46-N46-O46-P46</f>
        <v>808</v>
      </c>
      <c r="R46" s="402"/>
      <c r="S46" s="402">
        <f t="shared" si="2"/>
        <v>-5.9808612440191422E-2</v>
      </c>
      <c r="T46" s="402">
        <f t="shared" si="3"/>
        <v>-3.3415841584158446E-2</v>
      </c>
      <c r="U46" s="646"/>
      <c r="V46" s="194"/>
    </row>
    <row r="47" spans="1:22" ht="12.75" customHeight="1">
      <c r="A47" s="194"/>
      <c r="B47" s="204"/>
      <c r="C47" s="212" t="s">
        <v>575</v>
      </c>
      <c r="D47" s="631"/>
      <c r="E47" s="770">
        <f>'Profit &amp; Margin'!D72</f>
        <v>1705</v>
      </c>
      <c r="F47" s="669"/>
      <c r="G47" s="553">
        <v>2</v>
      </c>
      <c r="H47" s="553">
        <v>119</v>
      </c>
      <c r="I47" s="553">
        <v>-9</v>
      </c>
      <c r="J47" s="768">
        <f>E47-G47-H47-I47</f>
        <v>1593</v>
      </c>
      <c r="K47" s="668"/>
      <c r="L47" s="770">
        <f>'Profit &amp; Margin'!L72</f>
        <v>1751</v>
      </c>
      <c r="M47" s="553">
        <v>-2</v>
      </c>
      <c r="N47" s="553">
        <v>0</v>
      </c>
      <c r="O47" s="553">
        <v>52</v>
      </c>
      <c r="P47" s="553">
        <v>1</v>
      </c>
      <c r="Q47" s="768">
        <f>L47+M47-N47-O47-P47</f>
        <v>1696</v>
      </c>
      <c r="R47" s="402"/>
      <c r="S47" s="402">
        <f t="shared" si="2"/>
        <v>-2.6270702455739592E-2</v>
      </c>
      <c r="T47" s="402">
        <f t="shared" si="3"/>
        <v>-6.073113207547165E-2</v>
      </c>
      <c r="U47" s="646"/>
      <c r="V47" s="194"/>
    </row>
    <row r="48" spans="1:22" ht="12.75" customHeight="1">
      <c r="A48" s="194"/>
      <c r="B48" s="204"/>
      <c r="C48" s="631" t="s">
        <v>305</v>
      </c>
      <c r="D48" s="631"/>
      <c r="E48" s="770">
        <f>'Profit &amp; Margin'!D73</f>
        <v>-17</v>
      </c>
      <c r="F48" s="669"/>
      <c r="G48" s="553">
        <v>0</v>
      </c>
      <c r="H48" s="553">
        <v>0</v>
      </c>
      <c r="I48" s="553">
        <v>-3</v>
      </c>
      <c r="J48" s="768">
        <f>E48-G48-H48-I48</f>
        <v>-14</v>
      </c>
      <c r="K48" s="668"/>
      <c r="L48" s="770">
        <f>'Profit &amp; Margin'!L73</f>
        <v>-14</v>
      </c>
      <c r="M48" s="553">
        <v>0</v>
      </c>
      <c r="N48" s="553">
        <v>0</v>
      </c>
      <c r="O48" s="553">
        <v>0</v>
      </c>
      <c r="P48" s="553">
        <v>0</v>
      </c>
      <c r="Q48" s="768">
        <f>L48+M48-N48-O48-P48</f>
        <v>-14</v>
      </c>
      <c r="R48" s="402"/>
      <c r="S48" s="458">
        <f t="shared" si="2"/>
        <v>0.21428571428571419</v>
      </c>
      <c r="T48" s="402">
        <f t="shared" si="3"/>
        <v>0</v>
      </c>
      <c r="U48" s="646"/>
      <c r="V48" s="194"/>
    </row>
    <row r="49" spans="1:25" s="213" customFormat="1" ht="12.75" customHeight="1">
      <c r="A49" s="197"/>
      <c r="B49" s="184"/>
      <c r="C49" s="632" t="s">
        <v>307</v>
      </c>
      <c r="D49" s="632"/>
      <c r="E49" s="675">
        <f>'Profit &amp; Margin'!D74</f>
        <v>3521</v>
      </c>
      <c r="F49" s="671"/>
      <c r="G49" s="554">
        <f>G44+G45+G46+G47+G48</f>
        <v>9</v>
      </c>
      <c r="H49" s="554">
        <f>H44+H45+H46+H47+H48</f>
        <v>131</v>
      </c>
      <c r="I49" s="554">
        <f>I44+I45+I46+I47+I48</f>
        <v>-19</v>
      </c>
      <c r="J49" s="767">
        <f>J44+J45+J46+J47+J48</f>
        <v>3400</v>
      </c>
      <c r="K49" s="670"/>
      <c r="L49" s="675">
        <f>'Profit &amp; Margin'!L74</f>
        <v>3703</v>
      </c>
      <c r="M49" s="554">
        <f>M44+M45+M46+M47+M48</f>
        <v>-52</v>
      </c>
      <c r="N49" s="554">
        <f>N44+N45+N46+N47+N48</f>
        <v>0</v>
      </c>
      <c r="O49" s="554">
        <f>O44+O45+O46+O47+O48</f>
        <v>67</v>
      </c>
      <c r="P49" s="554">
        <f>P44+P45+P46+P47+P48</f>
        <v>2</v>
      </c>
      <c r="Q49" s="767">
        <f>Q44+Q45+Q46+Q47+Q48</f>
        <v>3582</v>
      </c>
      <c r="R49" s="622"/>
      <c r="S49" s="403">
        <f t="shared" si="2"/>
        <v>-4.914933837429114E-2</v>
      </c>
      <c r="T49" s="403">
        <f t="shared" si="3"/>
        <v>-5.0809603573422679E-2</v>
      </c>
      <c r="U49" s="647"/>
      <c r="V49" s="197"/>
    </row>
    <row r="50" spans="1:25" s="213" customFormat="1" ht="12.75" customHeight="1">
      <c r="A50" s="197"/>
      <c r="B50" s="184"/>
      <c r="C50" s="631"/>
      <c r="D50" s="631"/>
      <c r="E50" s="668"/>
      <c r="F50" s="669"/>
      <c r="G50" s="553"/>
      <c r="H50" s="553"/>
      <c r="I50" s="553"/>
      <c r="J50" s="766"/>
      <c r="K50" s="668"/>
      <c r="L50" s="668"/>
      <c r="M50" s="553"/>
      <c r="N50" s="553"/>
      <c r="O50" s="553"/>
      <c r="P50" s="553"/>
      <c r="Q50" s="766"/>
      <c r="R50" s="402"/>
      <c r="S50" s="402"/>
      <c r="T50" s="402"/>
      <c r="U50" s="646"/>
      <c r="V50" s="197"/>
    </row>
    <row r="51" spans="1:25" ht="12.75" customHeight="1">
      <c r="A51" s="197"/>
      <c r="B51" s="184"/>
      <c r="C51" s="631" t="s">
        <v>450</v>
      </c>
      <c r="D51" s="631"/>
      <c r="E51" s="770">
        <f>'Profit &amp; Margin'!D76</f>
        <v>6</v>
      </c>
      <c r="F51" s="669"/>
      <c r="G51" s="553">
        <v>0</v>
      </c>
      <c r="H51" s="553">
        <v>-15</v>
      </c>
      <c r="I51" s="553">
        <v>-96</v>
      </c>
      <c r="J51" s="768">
        <f>E51-G51-H51-I51</f>
        <v>117</v>
      </c>
      <c r="K51" s="668"/>
      <c r="L51" s="770">
        <f>'Profit &amp; Margin'!L76</f>
        <v>158</v>
      </c>
      <c r="M51" s="553">
        <v>0</v>
      </c>
      <c r="N51" s="553">
        <v>5</v>
      </c>
      <c r="O51" s="553">
        <v>8</v>
      </c>
      <c r="P51" s="553">
        <v>-4</v>
      </c>
      <c r="Q51" s="768">
        <f>L51+M51-N51-O51-P51</f>
        <v>149</v>
      </c>
      <c r="R51" s="402"/>
      <c r="S51" s="458">
        <f>E51/L51-1</f>
        <v>-0.96202531645569622</v>
      </c>
      <c r="T51" s="458">
        <f>J51/Q51-1</f>
        <v>-0.21476510067114096</v>
      </c>
      <c r="U51" s="646"/>
      <c r="V51" s="197"/>
    </row>
    <row r="52" spans="1:25" ht="12.75" customHeight="1">
      <c r="A52" s="194"/>
      <c r="B52" s="204"/>
      <c r="C52" s="631" t="s">
        <v>387</v>
      </c>
      <c r="D52" s="631"/>
      <c r="E52" s="770">
        <f>'Profit &amp; Margin'!D77</f>
        <v>1</v>
      </c>
      <c r="F52" s="669"/>
      <c r="G52" s="553">
        <v>0</v>
      </c>
      <c r="H52" s="553">
        <v>0</v>
      </c>
      <c r="I52" s="553">
        <v>0</v>
      </c>
      <c r="J52" s="768">
        <f>E52-G52-H52-I52</f>
        <v>1</v>
      </c>
      <c r="K52" s="668"/>
      <c r="L52" s="770">
        <f>'Profit &amp; Margin'!L77</f>
        <v>-2</v>
      </c>
      <c r="M52" s="553">
        <v>0</v>
      </c>
      <c r="N52" s="553">
        <v>0</v>
      </c>
      <c r="O52" s="553">
        <v>6</v>
      </c>
      <c r="P52" s="553">
        <v>0</v>
      </c>
      <c r="Q52" s="768">
        <f>L52+M52-N52-O52-P52</f>
        <v>-8</v>
      </c>
      <c r="R52" s="402"/>
      <c r="S52" s="458" t="s">
        <v>375</v>
      </c>
      <c r="T52" s="458" t="s">
        <v>375</v>
      </c>
      <c r="U52" s="646"/>
      <c r="V52" s="194"/>
    </row>
    <row r="53" spans="1:25" s="213" customFormat="1" ht="12.75" customHeight="1">
      <c r="A53" s="648"/>
      <c r="B53" s="649"/>
      <c r="C53" s="632" t="s">
        <v>234</v>
      </c>
      <c r="D53" s="632"/>
      <c r="E53" s="675">
        <f>'Profit &amp; Margin'!D78</f>
        <v>3528</v>
      </c>
      <c r="F53" s="671"/>
      <c r="G53" s="554">
        <f>G49+G51+G52</f>
        <v>9</v>
      </c>
      <c r="H53" s="554">
        <f>H49+H51+H52</f>
        <v>116</v>
      </c>
      <c r="I53" s="554">
        <f>I49+I51+I52</f>
        <v>-115</v>
      </c>
      <c r="J53" s="767">
        <f>J49+J51+J52</f>
        <v>3518</v>
      </c>
      <c r="K53" s="670"/>
      <c r="L53" s="675">
        <f>'Profit &amp; Margin'!L78</f>
        <v>3859</v>
      </c>
      <c r="M53" s="554">
        <f>M49+M51+M52</f>
        <v>-52</v>
      </c>
      <c r="N53" s="554">
        <f>N49+N51+N52</f>
        <v>5</v>
      </c>
      <c r="O53" s="554">
        <f>O49+O51+O52</f>
        <v>81</v>
      </c>
      <c r="P53" s="554">
        <f>P49+P51+P52</f>
        <v>-2</v>
      </c>
      <c r="Q53" s="767">
        <f>Q49+Q51+Q52</f>
        <v>3723</v>
      </c>
      <c r="R53" s="622"/>
      <c r="S53" s="403">
        <f>E53/L53-1</f>
        <v>-8.5773516455040166E-2</v>
      </c>
      <c r="T53" s="403">
        <f>J53/Q53-1</f>
        <v>-5.5063121138866467E-2</v>
      </c>
      <c r="U53" s="647"/>
      <c r="V53" s="648"/>
    </row>
    <row r="54" spans="1:25" ht="12.75" customHeight="1">
      <c r="A54" s="625"/>
      <c r="B54" s="364"/>
      <c r="C54" s="631"/>
      <c r="D54" s="631"/>
      <c r="E54" s="668"/>
      <c r="F54" s="669"/>
      <c r="G54" s="553"/>
      <c r="H54" s="553"/>
      <c r="I54" s="553"/>
      <c r="J54" s="766"/>
      <c r="K54" s="668"/>
      <c r="L54" s="668"/>
      <c r="M54" s="553"/>
      <c r="N54" s="553"/>
      <c r="O54" s="553"/>
      <c r="P54" s="553"/>
      <c r="Q54" s="766"/>
      <c r="R54" s="402"/>
      <c r="S54" s="402"/>
      <c r="T54" s="402"/>
      <c r="U54" s="646"/>
    </row>
    <row r="55" spans="1:25" s="213" customFormat="1" ht="12.75" customHeight="1">
      <c r="A55" s="197"/>
      <c r="B55" s="184"/>
      <c r="C55" s="650" t="s">
        <v>257</v>
      </c>
      <c r="D55" s="650"/>
      <c r="E55" s="771">
        <f>'Profit &amp; Margin'!D80</f>
        <v>31</v>
      </c>
      <c r="F55" s="676"/>
      <c r="G55" s="554">
        <v>0</v>
      </c>
      <c r="H55" s="554">
        <v>0</v>
      </c>
      <c r="I55" s="554">
        <v>0</v>
      </c>
      <c r="J55" s="769">
        <f>E55-G55-H55-I55</f>
        <v>31</v>
      </c>
      <c r="K55" s="675"/>
      <c r="L55" s="771">
        <f>'Profit &amp; Margin'!L80</f>
        <v>32</v>
      </c>
      <c r="M55" s="554">
        <v>0</v>
      </c>
      <c r="N55" s="554">
        <v>0</v>
      </c>
      <c r="O55" s="554">
        <v>0</v>
      </c>
      <c r="P55" s="554">
        <v>0</v>
      </c>
      <c r="Q55" s="769">
        <f>L55+M55-N55-O55-P55</f>
        <v>32</v>
      </c>
      <c r="R55" s="403"/>
      <c r="S55" s="403">
        <f>E55/L55-1</f>
        <v>-3.125E-2</v>
      </c>
      <c r="T55" s="403">
        <f>J55/Q55-1</f>
        <v>-3.125E-2</v>
      </c>
      <c r="U55" s="699"/>
      <c r="V55" s="197"/>
      <c r="Y55" s="223"/>
    </row>
    <row r="56" spans="1:25" ht="12.75" customHeight="1">
      <c r="A56" s="625"/>
      <c r="B56" s="364"/>
      <c r="C56" s="631"/>
      <c r="D56" s="631"/>
      <c r="E56" s="668"/>
      <c r="F56" s="669"/>
      <c r="G56" s="553"/>
      <c r="H56" s="553"/>
      <c r="I56" s="553"/>
      <c r="J56" s="766"/>
      <c r="K56" s="668"/>
      <c r="L56" s="668"/>
      <c r="M56" s="553"/>
      <c r="N56" s="553"/>
      <c r="O56" s="553"/>
      <c r="P56" s="553"/>
      <c r="Q56" s="766"/>
      <c r="R56" s="402"/>
      <c r="S56" s="402"/>
      <c r="T56" s="402"/>
      <c r="U56" s="646"/>
    </row>
    <row r="57" spans="1:25" s="213" customFormat="1" ht="12.75" customHeight="1">
      <c r="A57" s="648"/>
      <c r="B57" s="649"/>
      <c r="C57" s="650" t="s">
        <v>41</v>
      </c>
      <c r="D57" s="650"/>
      <c r="E57" s="765">
        <f>'Profit &amp; Margin'!D82</f>
        <v>-57</v>
      </c>
      <c r="F57" s="676"/>
      <c r="G57" s="554">
        <v>0</v>
      </c>
      <c r="H57" s="554">
        <v>17</v>
      </c>
      <c r="I57" s="554">
        <v>-10</v>
      </c>
      <c r="J57" s="767">
        <f>E57-G57-H57-I57</f>
        <v>-64</v>
      </c>
      <c r="K57" s="675"/>
      <c r="L57" s="765">
        <f>'Profit &amp; Margin'!L82</f>
        <v>-37</v>
      </c>
      <c r="M57" s="554">
        <v>0</v>
      </c>
      <c r="N57" s="554">
        <v>0</v>
      </c>
      <c r="O57" s="554">
        <v>8</v>
      </c>
      <c r="P57" s="554">
        <v>5</v>
      </c>
      <c r="Q57" s="769">
        <f>L57+M57-N57-O57-P57</f>
        <v>-50</v>
      </c>
      <c r="R57" s="403"/>
      <c r="S57" s="679">
        <f>E57/L57-1</f>
        <v>0.54054054054054057</v>
      </c>
      <c r="T57" s="679">
        <f>J57/Q57-1</f>
        <v>0.28000000000000003</v>
      </c>
      <c r="U57" s="699"/>
      <c r="V57" s="648"/>
    </row>
    <row r="58" spans="1:25" s="213" customFormat="1" ht="12.75" customHeight="1">
      <c r="A58" s="648"/>
      <c r="B58" s="649"/>
      <c r="C58" s="650"/>
      <c r="D58" s="650"/>
      <c r="E58" s="668"/>
      <c r="F58" s="676"/>
      <c r="G58" s="554"/>
      <c r="H58" s="554"/>
      <c r="I58" s="554"/>
      <c r="J58" s="767"/>
      <c r="K58" s="675"/>
      <c r="L58" s="668"/>
      <c r="M58" s="554"/>
      <c r="N58" s="554"/>
      <c r="O58" s="554"/>
      <c r="P58" s="554"/>
      <c r="Q58" s="766"/>
      <c r="R58" s="403"/>
      <c r="S58" s="403"/>
      <c r="T58" s="403"/>
      <c r="U58" s="699"/>
      <c r="V58" s="648"/>
    </row>
    <row r="59" spans="1:25" s="213" customFormat="1" ht="12.75" customHeight="1">
      <c r="A59" s="648"/>
      <c r="B59" s="649"/>
      <c r="C59" s="650" t="s">
        <v>55</v>
      </c>
      <c r="D59" s="650"/>
      <c r="E59" s="675">
        <f>'Profit &amp; Margin'!D84</f>
        <v>5138</v>
      </c>
      <c r="F59" s="676"/>
      <c r="G59" s="554">
        <f>G42+G55+G53+G57</f>
        <v>9</v>
      </c>
      <c r="H59" s="554">
        <f>H42+H55+H53+H57</f>
        <v>148</v>
      </c>
      <c r="I59" s="554">
        <f>I42+I55+I53+I57</f>
        <v>-130</v>
      </c>
      <c r="J59" s="767">
        <f>E59-G59-H59-I59</f>
        <v>5111</v>
      </c>
      <c r="K59" s="675"/>
      <c r="L59" s="675">
        <f>'Profit &amp; Margin'!L84</f>
        <v>5476</v>
      </c>
      <c r="M59" s="554">
        <f>M42+M55+M53+M57</f>
        <v>-203</v>
      </c>
      <c r="N59" s="554">
        <f>N42+N55+N53+N57</f>
        <v>7</v>
      </c>
      <c r="O59" s="554">
        <f>O42+O55+O53+O57</f>
        <v>112</v>
      </c>
      <c r="P59" s="554">
        <f>P42+P55+P53+P57</f>
        <v>1</v>
      </c>
      <c r="Q59" s="767">
        <f>L59+M59-N59-O59-P59</f>
        <v>5153</v>
      </c>
      <c r="R59" s="403"/>
      <c r="S59" s="403">
        <f>E59/L59-1</f>
        <v>-6.172388604821033E-2</v>
      </c>
      <c r="T59" s="403">
        <f>J59/Q59-1</f>
        <v>-8.1505918882204265E-3</v>
      </c>
      <c r="U59" s="699"/>
      <c r="V59" s="648"/>
    </row>
    <row r="60" spans="1:25" ht="12.75" customHeight="1">
      <c r="A60" s="625"/>
      <c r="B60" s="364"/>
      <c r="C60" s="631"/>
      <c r="D60" s="631"/>
      <c r="E60" s="636"/>
      <c r="F60" s="637"/>
      <c r="G60" s="637"/>
      <c r="H60" s="637"/>
      <c r="I60" s="637"/>
      <c r="J60" s="638"/>
      <c r="K60" s="636"/>
      <c r="L60" s="636"/>
      <c r="M60" s="839"/>
      <c r="N60" s="839"/>
      <c r="O60" s="839"/>
      <c r="P60" s="839"/>
      <c r="Q60" s="638"/>
      <c r="R60" s="639"/>
      <c r="S60" s="639"/>
      <c r="T60" s="639"/>
      <c r="U60" s="651"/>
    </row>
    <row r="61" spans="1:25">
      <c r="A61" s="194"/>
      <c r="B61" s="194"/>
      <c r="C61" s="194"/>
      <c r="D61" s="194"/>
      <c r="E61" s="194"/>
      <c r="F61" s="194"/>
      <c r="G61" s="194"/>
      <c r="H61" s="195"/>
      <c r="I61" s="194"/>
      <c r="J61" s="194"/>
      <c r="K61" s="194"/>
      <c r="L61" s="194"/>
      <c r="M61" s="194"/>
      <c r="N61" s="194"/>
      <c r="O61" s="195"/>
      <c r="P61" s="194"/>
      <c r="Q61" s="194"/>
      <c r="R61" s="194"/>
      <c r="S61" s="194"/>
      <c r="T61" s="625"/>
      <c r="U61" s="194"/>
      <c r="V61" s="194"/>
    </row>
    <row r="62" spans="1:25" ht="14.25">
      <c r="A62" s="209"/>
      <c r="B62" s="225" t="s">
        <v>465</v>
      </c>
      <c r="C62" s="209"/>
      <c r="D62" s="209"/>
      <c r="E62" s="209"/>
      <c r="F62" s="209"/>
      <c r="G62" s="209"/>
      <c r="H62" s="210"/>
      <c r="I62" s="210"/>
      <c r="J62" s="209"/>
      <c r="K62" s="229"/>
      <c r="L62" s="209"/>
      <c r="M62" s="209"/>
      <c r="N62" s="209"/>
      <c r="O62" s="209"/>
      <c r="P62" s="209"/>
      <c r="Q62" s="229"/>
      <c r="R62" s="224"/>
      <c r="S62" s="224"/>
      <c r="T62" s="224"/>
      <c r="U62" s="224"/>
      <c r="V62" s="224"/>
    </row>
    <row r="63" spans="1:25" ht="14.25">
      <c r="A63" s="209"/>
      <c r="B63" s="225" t="s">
        <v>539</v>
      </c>
      <c r="C63" s="209"/>
      <c r="D63" s="209"/>
      <c r="E63" s="209"/>
      <c r="F63" s="209"/>
      <c r="G63" s="209"/>
      <c r="H63" s="210"/>
      <c r="I63" s="210"/>
      <c r="J63" s="209"/>
      <c r="K63" s="229"/>
      <c r="L63" s="209"/>
      <c r="M63" s="209"/>
      <c r="N63" s="209"/>
      <c r="O63" s="209"/>
      <c r="P63" s="209"/>
      <c r="Q63" s="229"/>
      <c r="R63" s="224"/>
      <c r="S63" s="224"/>
      <c r="T63" s="224"/>
      <c r="U63" s="224"/>
      <c r="V63" s="224"/>
    </row>
    <row r="64" spans="1:25" s="224" customFormat="1">
      <c r="H64" s="227"/>
      <c r="O64" s="227"/>
    </row>
    <row r="65" spans="1:22">
      <c r="A65" s="194"/>
      <c r="B65" s="194"/>
      <c r="C65" s="194"/>
      <c r="D65" s="194"/>
      <c r="E65" s="194"/>
      <c r="F65" s="194"/>
      <c r="G65" s="194"/>
      <c r="H65" s="195"/>
      <c r="I65" s="194"/>
      <c r="J65" s="194"/>
      <c r="K65" s="194"/>
      <c r="L65" s="194"/>
      <c r="M65" s="194"/>
      <c r="N65" s="194"/>
      <c r="O65" s="195"/>
      <c r="P65" s="194"/>
      <c r="Q65" s="194"/>
      <c r="R65" s="194"/>
      <c r="S65" s="194"/>
      <c r="T65" s="763"/>
      <c r="U65" s="194"/>
      <c r="V65" s="194"/>
    </row>
    <row r="66" spans="1:22" ht="12.75">
      <c r="A66" s="197"/>
      <c r="B66" s="201"/>
      <c r="C66" s="1008" t="s">
        <v>51</v>
      </c>
      <c r="D66" s="635"/>
      <c r="E66" s="808">
        <v>2011</v>
      </c>
      <c r="F66" s="764"/>
      <c r="G66" s="742"/>
      <c r="H66" s="674"/>
      <c r="I66" s="742"/>
      <c r="J66" s="809">
        <v>2011</v>
      </c>
      <c r="K66" s="750"/>
      <c r="L66" s="810">
        <v>2010</v>
      </c>
      <c r="M66" s="674"/>
      <c r="N66" s="742"/>
      <c r="O66" s="674"/>
      <c r="P66" s="742"/>
      <c r="Q66" s="809">
        <v>2010</v>
      </c>
      <c r="R66" s="756"/>
      <c r="S66" s="757"/>
      <c r="T66" s="757"/>
      <c r="U66" s="758"/>
      <c r="V66" s="197"/>
    </row>
    <row r="67" spans="1:22" ht="12.75">
      <c r="A67" s="197"/>
      <c r="B67" s="201"/>
      <c r="C67" s="633" t="s">
        <v>426</v>
      </c>
      <c r="D67" s="634"/>
      <c r="E67" s="641" t="s">
        <v>383</v>
      </c>
      <c r="F67" s="755"/>
      <c r="G67" s="642"/>
      <c r="H67" s="759"/>
      <c r="I67" s="643"/>
      <c r="J67" s="644" t="s">
        <v>428</v>
      </c>
      <c r="K67" s="749"/>
      <c r="L67" s="641" t="s">
        <v>383</v>
      </c>
      <c r="M67" s="643"/>
      <c r="N67" s="642"/>
      <c r="O67" s="759"/>
      <c r="P67" s="643"/>
      <c r="Q67" s="644" t="s">
        <v>428</v>
      </c>
      <c r="R67" s="756"/>
      <c r="S67" s="757"/>
      <c r="T67" s="757"/>
      <c r="U67" s="758"/>
      <c r="V67" s="197"/>
    </row>
    <row r="68" spans="1:22" ht="12.75">
      <c r="A68" s="194"/>
      <c r="B68" s="204"/>
      <c r="C68" s="204"/>
      <c r="D68" s="204"/>
      <c r="E68" s="626"/>
      <c r="F68" s="627"/>
      <c r="G68" s="627"/>
      <c r="H68" s="627"/>
      <c r="I68" s="627"/>
      <c r="J68" s="628"/>
      <c r="K68" s="626"/>
      <c r="L68" s="626"/>
      <c r="M68" s="627"/>
      <c r="N68" s="627"/>
      <c r="O68" s="627"/>
      <c r="P68" s="627"/>
      <c r="Q68" s="628"/>
      <c r="R68" s="629"/>
      <c r="S68" s="760"/>
      <c r="T68" s="630"/>
      <c r="U68" s="624"/>
      <c r="V68" s="194"/>
    </row>
    <row r="69" spans="1:22" ht="12.75">
      <c r="A69" s="194"/>
      <c r="B69" s="204"/>
      <c r="C69" s="631" t="s">
        <v>37</v>
      </c>
      <c r="D69" s="631"/>
      <c r="E69" s="375">
        <f>E38/E5</f>
        <v>0.41751464693185319</v>
      </c>
      <c r="F69" s="374"/>
      <c r="G69" s="374"/>
      <c r="H69" s="374"/>
      <c r="I69" s="374"/>
      <c r="J69" s="726">
        <f>J38/J5</f>
        <v>0.41932486838030347</v>
      </c>
      <c r="K69" s="375"/>
      <c r="L69" s="375">
        <f>L38/L5</f>
        <v>0.42363468065411908</v>
      </c>
      <c r="M69" s="374"/>
      <c r="N69" s="374"/>
      <c r="O69" s="374"/>
      <c r="P69" s="374"/>
      <c r="Q69" s="726">
        <f>Q38/Q5</f>
        <v>0.41492537313432837</v>
      </c>
      <c r="R69" s="402"/>
      <c r="S69" s="402"/>
      <c r="T69" s="402"/>
      <c r="U69" s="651"/>
      <c r="V69" s="194"/>
    </row>
    <row r="70" spans="1:22" ht="12.75">
      <c r="A70" s="194"/>
      <c r="B70" s="204"/>
      <c r="C70" s="631" t="s">
        <v>38</v>
      </c>
      <c r="D70" s="631"/>
      <c r="E70" s="375">
        <f>E39/E6</f>
        <v>0.34955185659411009</v>
      </c>
      <c r="F70" s="374"/>
      <c r="G70" s="374"/>
      <c r="H70" s="374"/>
      <c r="I70" s="374"/>
      <c r="J70" s="726">
        <f>J39/J6</f>
        <v>0.34571062740076824</v>
      </c>
      <c r="K70" s="375"/>
      <c r="L70" s="375">
        <f>L39/L6</f>
        <v>0.34522292993630571</v>
      </c>
      <c r="M70" s="374"/>
      <c r="N70" s="374"/>
      <c r="O70" s="374"/>
      <c r="P70" s="374"/>
      <c r="Q70" s="726">
        <f>Q39/Q6</f>
        <v>0.30801687763713081</v>
      </c>
      <c r="R70" s="402"/>
      <c r="S70" s="402"/>
      <c r="T70" s="402"/>
      <c r="U70" s="651"/>
      <c r="V70" s="194"/>
    </row>
    <row r="71" spans="1:22" ht="12.75">
      <c r="A71" s="197"/>
      <c r="B71" s="184"/>
      <c r="C71" s="631" t="s">
        <v>50</v>
      </c>
      <c r="D71" s="631"/>
      <c r="E71" s="375">
        <f>E40/E7</f>
        <v>2.6490066225165563E-2</v>
      </c>
      <c r="F71" s="374"/>
      <c r="G71" s="374"/>
      <c r="H71" s="374"/>
      <c r="I71" s="374"/>
      <c r="J71" s="726">
        <f>J40/J7</f>
        <v>3.4246575342465752E-3</v>
      </c>
      <c r="K71" s="375"/>
      <c r="L71" s="375">
        <f>L40/L7</f>
        <v>-9.1286307053941904E-2</v>
      </c>
      <c r="M71" s="374"/>
      <c r="N71" s="374"/>
      <c r="O71" s="374"/>
      <c r="P71" s="374"/>
      <c r="Q71" s="726">
        <f>Q40/Q7</f>
        <v>-9.1286307053941904E-2</v>
      </c>
      <c r="R71" s="402"/>
      <c r="S71" s="402"/>
      <c r="T71" s="402"/>
      <c r="U71" s="651"/>
      <c r="V71" s="197"/>
    </row>
    <row r="72" spans="1:22" ht="12.75">
      <c r="A72" s="197"/>
      <c r="B72" s="184"/>
      <c r="C72" s="631" t="s">
        <v>305</v>
      </c>
      <c r="D72" s="631"/>
      <c r="E72" s="375">
        <f>E41/E8</f>
        <v>-8.4745762711864406E-3</v>
      </c>
      <c r="F72" s="374"/>
      <c r="G72" s="374"/>
      <c r="H72" s="374"/>
      <c r="I72" s="374"/>
      <c r="J72" s="726">
        <f>J41/J8</f>
        <v>-8.4745762711864406E-3</v>
      </c>
      <c r="K72" s="375"/>
      <c r="L72" s="375">
        <f>L41/L8</f>
        <v>0</v>
      </c>
      <c r="M72" s="374"/>
      <c r="N72" s="374"/>
      <c r="O72" s="374"/>
      <c r="P72" s="374"/>
      <c r="Q72" s="726">
        <f>Q41/Q8</f>
        <v>0</v>
      </c>
      <c r="R72" s="402"/>
      <c r="S72" s="402"/>
      <c r="T72" s="402"/>
      <c r="U72" s="651"/>
      <c r="V72" s="197"/>
    </row>
    <row r="73" spans="1:22" ht="12.75">
      <c r="A73" s="194"/>
      <c r="B73" s="204"/>
      <c r="C73" s="632" t="s">
        <v>39</v>
      </c>
      <c r="D73" s="632"/>
      <c r="E73" s="380">
        <f>E42/E9</f>
        <v>0.38878326996197721</v>
      </c>
      <c r="F73" s="390"/>
      <c r="G73" s="390"/>
      <c r="H73" s="390"/>
      <c r="I73" s="390"/>
      <c r="J73" s="727">
        <f>J42/J9</f>
        <v>0.38862332695984703</v>
      </c>
      <c r="K73" s="391"/>
      <c r="L73" s="380">
        <f>L42/L9</f>
        <v>0.38999759557585956</v>
      </c>
      <c r="M73" s="390"/>
      <c r="N73" s="390"/>
      <c r="O73" s="390"/>
      <c r="P73" s="390"/>
      <c r="Q73" s="727">
        <f>Q42/Q9</f>
        <v>0.37522674267945061</v>
      </c>
      <c r="R73" s="622"/>
      <c r="S73" s="403"/>
      <c r="T73" s="403"/>
      <c r="U73" s="652"/>
      <c r="V73" s="194"/>
    </row>
    <row r="74" spans="1:22" ht="12.75">
      <c r="A74" s="194"/>
      <c r="B74" s="204"/>
      <c r="C74" s="632"/>
      <c r="D74" s="632"/>
      <c r="E74" s="380"/>
      <c r="F74" s="390"/>
      <c r="G74" s="390"/>
      <c r="H74" s="390"/>
      <c r="I74" s="390"/>
      <c r="J74" s="727"/>
      <c r="K74" s="391"/>
      <c r="L74" s="380"/>
      <c r="M74" s="390"/>
      <c r="N74" s="390"/>
      <c r="O74" s="390"/>
      <c r="P74" s="390"/>
      <c r="Q74" s="727"/>
      <c r="R74" s="622"/>
      <c r="S74" s="403"/>
      <c r="T74" s="403"/>
      <c r="U74" s="652"/>
      <c r="V74" s="194"/>
    </row>
    <row r="75" spans="1:22" ht="12.75">
      <c r="A75" s="194"/>
      <c r="B75" s="204"/>
      <c r="C75" s="631" t="s">
        <v>563</v>
      </c>
      <c r="D75" s="631"/>
      <c r="E75" s="375">
        <f t="shared" ref="E75:E80" si="4">E44/E11</f>
        <v>0.28947368421052633</v>
      </c>
      <c r="F75" s="374"/>
      <c r="G75" s="374"/>
      <c r="H75" s="374"/>
      <c r="I75" s="374"/>
      <c r="J75" s="726">
        <f t="shared" ref="J75:J80" si="5">J44/J11</f>
        <v>0.28999999999999998</v>
      </c>
      <c r="K75" s="375"/>
      <c r="L75" s="375">
        <f t="shared" ref="L75:L80" si="6">L44/L11</f>
        <v>0.32575383094414234</v>
      </c>
      <c r="M75" s="374"/>
      <c r="N75" s="374"/>
      <c r="O75" s="374"/>
      <c r="P75" s="374"/>
      <c r="Q75" s="726">
        <f t="shared" ref="Q75:Q80" si="7">Q44/Q11</f>
        <v>0.32622268470343391</v>
      </c>
      <c r="R75" s="402"/>
      <c r="S75" s="402"/>
      <c r="T75" s="402"/>
      <c r="U75" s="651"/>
      <c r="V75" s="194"/>
    </row>
    <row r="76" spans="1:22" ht="12.75">
      <c r="A76" s="238"/>
      <c r="B76" s="355"/>
      <c r="C76" s="631" t="s">
        <v>564</v>
      </c>
      <c r="D76" s="631"/>
      <c r="E76" s="375">
        <f t="shared" si="4"/>
        <v>0.26116657908565422</v>
      </c>
      <c r="F76" s="374"/>
      <c r="G76" s="374"/>
      <c r="H76" s="374"/>
      <c r="I76" s="374"/>
      <c r="J76" s="726">
        <f t="shared" si="5"/>
        <v>0.2584566596194503</v>
      </c>
      <c r="K76" s="375"/>
      <c r="L76" s="375">
        <f t="shared" si="6"/>
        <v>0.23920771965464702</v>
      </c>
      <c r="M76" s="374"/>
      <c r="N76" s="374"/>
      <c r="O76" s="374"/>
      <c r="P76" s="374"/>
      <c r="Q76" s="726">
        <f t="shared" si="7"/>
        <v>0.23616048755713559</v>
      </c>
      <c r="R76" s="402"/>
      <c r="S76" s="402"/>
      <c r="T76" s="402"/>
      <c r="U76" s="651"/>
      <c r="V76" s="238"/>
    </row>
    <row r="77" spans="1:22" ht="12.75">
      <c r="A77" s="194"/>
      <c r="B77" s="204"/>
      <c r="C77" s="631" t="s">
        <v>40</v>
      </c>
      <c r="D77" s="631"/>
      <c r="E77" s="375">
        <f t="shared" si="4"/>
        <v>0.32305795314426633</v>
      </c>
      <c r="F77" s="374"/>
      <c r="G77" s="374"/>
      <c r="H77" s="374"/>
      <c r="I77" s="374"/>
      <c r="J77" s="726">
        <f t="shared" si="5"/>
        <v>0.32746331236897275</v>
      </c>
      <c r="K77" s="375"/>
      <c r="L77" s="375">
        <f t="shared" si="6"/>
        <v>0.33227344992050872</v>
      </c>
      <c r="M77" s="374"/>
      <c r="N77" s="374"/>
      <c r="O77" s="374"/>
      <c r="P77" s="374"/>
      <c r="Q77" s="726">
        <f t="shared" si="7"/>
        <v>0.33223684210526316</v>
      </c>
      <c r="R77" s="402"/>
      <c r="S77" s="402"/>
      <c r="T77" s="402"/>
      <c r="U77" s="651"/>
      <c r="V77" s="194"/>
    </row>
    <row r="78" spans="1:22" ht="12.75">
      <c r="A78" s="194"/>
      <c r="B78" s="204"/>
      <c r="C78" s="212" t="s">
        <v>575</v>
      </c>
      <c r="D78" s="631"/>
      <c r="E78" s="375">
        <f t="shared" si="4"/>
        <v>0.61330935251798557</v>
      </c>
      <c r="F78" s="374"/>
      <c r="G78" s="374"/>
      <c r="H78" s="374"/>
      <c r="I78" s="374"/>
      <c r="J78" s="726">
        <f t="shared" si="5"/>
        <v>0.59954836281520507</v>
      </c>
      <c r="K78" s="375"/>
      <c r="L78" s="375">
        <f t="shared" si="6"/>
        <v>0.60756419153365715</v>
      </c>
      <c r="M78" s="374"/>
      <c r="N78" s="374"/>
      <c r="O78" s="374"/>
      <c r="P78" s="374"/>
      <c r="Q78" s="726">
        <f t="shared" si="7"/>
        <v>0.60875807609475951</v>
      </c>
      <c r="R78" s="402"/>
      <c r="S78" s="402"/>
      <c r="T78" s="402"/>
      <c r="U78" s="651"/>
      <c r="V78" s="194"/>
    </row>
    <row r="79" spans="1:22" ht="12.75">
      <c r="A79" s="194"/>
      <c r="B79" s="204"/>
      <c r="C79" s="631" t="s">
        <v>305</v>
      </c>
      <c r="D79" s="631"/>
      <c r="E79" s="375">
        <f t="shared" si="4"/>
        <v>7.5488454706927176E-3</v>
      </c>
      <c r="F79" s="374"/>
      <c r="G79" s="374"/>
      <c r="H79" s="374"/>
      <c r="I79" s="374"/>
      <c r="J79" s="726">
        <f t="shared" si="5"/>
        <v>6.2166962699822378E-3</v>
      </c>
      <c r="K79" s="375"/>
      <c r="L79" s="375">
        <f t="shared" si="6"/>
        <v>5.902192242833052E-3</v>
      </c>
      <c r="M79" s="374"/>
      <c r="N79" s="374"/>
      <c r="O79" s="374"/>
      <c r="P79" s="374"/>
      <c r="Q79" s="726">
        <f t="shared" si="7"/>
        <v>5.8972198820556026E-3</v>
      </c>
      <c r="R79" s="402"/>
      <c r="S79" s="402"/>
      <c r="T79" s="402"/>
      <c r="U79" s="651"/>
      <c r="V79" s="194"/>
    </row>
    <row r="80" spans="1:22" ht="12.75">
      <c r="A80" s="197"/>
      <c r="B80" s="184"/>
      <c r="C80" s="632" t="s">
        <v>307</v>
      </c>
      <c r="D80" s="632"/>
      <c r="E80" s="380">
        <f t="shared" si="4"/>
        <v>0.52054997043169726</v>
      </c>
      <c r="F80" s="390"/>
      <c r="G80" s="390"/>
      <c r="H80" s="390"/>
      <c r="I80" s="390"/>
      <c r="J80" s="727">
        <f t="shared" si="5"/>
        <v>0.51656031601336982</v>
      </c>
      <c r="K80" s="391"/>
      <c r="L80" s="380">
        <f t="shared" si="6"/>
        <v>0.52764320319179259</v>
      </c>
      <c r="M80" s="390"/>
      <c r="N80" s="390"/>
      <c r="O80" s="390"/>
      <c r="P80" s="390"/>
      <c r="Q80" s="727">
        <f t="shared" si="7"/>
        <v>0.53184855233853001</v>
      </c>
      <c r="R80" s="622"/>
      <c r="S80" s="403"/>
      <c r="T80" s="403"/>
      <c r="U80" s="652"/>
      <c r="V80" s="197"/>
    </row>
    <row r="81" spans="1:22" ht="12.75">
      <c r="A81" s="197"/>
      <c r="B81" s="184"/>
      <c r="C81" s="631"/>
      <c r="D81" s="631"/>
      <c r="E81" s="375"/>
      <c r="F81" s="374"/>
      <c r="G81" s="374"/>
      <c r="H81" s="374"/>
      <c r="I81" s="374"/>
      <c r="J81" s="726"/>
      <c r="K81" s="375"/>
      <c r="L81" s="375"/>
      <c r="M81" s="374"/>
      <c r="N81" s="374"/>
      <c r="O81" s="374"/>
      <c r="P81" s="374"/>
      <c r="Q81" s="726"/>
      <c r="R81" s="402"/>
      <c r="S81" s="402"/>
      <c r="T81" s="402"/>
      <c r="U81" s="651"/>
      <c r="V81" s="197"/>
    </row>
    <row r="82" spans="1:22" ht="12.75">
      <c r="A82" s="197"/>
      <c r="B82" s="184"/>
      <c r="C82" s="631" t="s">
        <v>450</v>
      </c>
      <c r="D82" s="631"/>
      <c r="E82" s="375">
        <f>E51/E18</f>
        <v>3.3130866924351186E-3</v>
      </c>
      <c r="F82" s="374"/>
      <c r="G82" s="374"/>
      <c r="H82" s="374"/>
      <c r="I82" s="374"/>
      <c r="J82" s="726">
        <f>J51/J18</f>
        <v>6.4784053156146174E-2</v>
      </c>
      <c r="K82" s="375"/>
      <c r="L82" s="375">
        <f>L51/L18</f>
        <v>8.4946236559139784E-2</v>
      </c>
      <c r="M82" s="374"/>
      <c r="N82" s="374"/>
      <c r="O82" s="374"/>
      <c r="P82" s="374"/>
      <c r="Q82" s="726">
        <f>Q51/Q18</f>
        <v>8.1331877729257637E-2</v>
      </c>
      <c r="R82" s="402"/>
      <c r="S82" s="402"/>
      <c r="T82" s="402"/>
      <c r="U82" s="651"/>
      <c r="V82" s="197"/>
    </row>
    <row r="83" spans="1:22" ht="12.75">
      <c r="A83" s="194"/>
      <c r="B83" s="204"/>
      <c r="C83" s="631" t="s">
        <v>387</v>
      </c>
      <c r="D83" s="631"/>
      <c r="E83" s="375">
        <f>E52/E19</f>
        <v>-3.1645569620253164E-3</v>
      </c>
      <c r="F83" s="374"/>
      <c r="G83" s="374"/>
      <c r="H83" s="374"/>
      <c r="I83" s="374"/>
      <c r="J83" s="726">
        <f>J52/J19</f>
        <v>-3.1645569620253164E-3</v>
      </c>
      <c r="K83" s="375"/>
      <c r="L83" s="375">
        <f>L52/L19</f>
        <v>6.9686411149825784E-3</v>
      </c>
      <c r="M83" s="374"/>
      <c r="N83" s="374"/>
      <c r="O83" s="374"/>
      <c r="P83" s="374"/>
      <c r="Q83" s="726">
        <f>Q52/Q19</f>
        <v>2.7118644067796609E-2</v>
      </c>
      <c r="R83" s="402"/>
      <c r="S83" s="402"/>
      <c r="T83" s="402"/>
      <c r="U83" s="651"/>
      <c r="V83" s="194"/>
    </row>
    <row r="84" spans="1:22" ht="12.75">
      <c r="A84" s="625"/>
      <c r="B84" s="364"/>
      <c r="C84" s="632" t="s">
        <v>234</v>
      </c>
      <c r="D84" s="632"/>
      <c r="E84" s="380">
        <f>E53/E20</f>
        <v>0.42717035960770067</v>
      </c>
      <c r="F84" s="390"/>
      <c r="G84" s="390"/>
      <c r="H84" s="390"/>
      <c r="I84" s="390"/>
      <c r="J84" s="727">
        <f>J53/J20</f>
        <v>0.43582755203171458</v>
      </c>
      <c r="K84" s="391"/>
      <c r="L84" s="380">
        <f>L53/L20</f>
        <v>0.44919101385170529</v>
      </c>
      <c r="M84" s="390"/>
      <c r="N84" s="390"/>
      <c r="O84" s="390"/>
      <c r="P84" s="390"/>
      <c r="Q84" s="727">
        <f>Q53/Q20</f>
        <v>0.4500725338491296</v>
      </c>
      <c r="R84" s="622"/>
      <c r="S84" s="403"/>
      <c r="T84" s="403"/>
      <c r="U84" s="652"/>
    </row>
    <row r="85" spans="1:22" ht="12.75">
      <c r="A85" s="625"/>
      <c r="B85" s="364"/>
      <c r="C85" s="631"/>
      <c r="D85" s="631"/>
      <c r="E85" s="375"/>
      <c r="F85" s="374"/>
      <c r="G85" s="374"/>
      <c r="H85" s="374"/>
      <c r="I85" s="374"/>
      <c r="J85" s="726"/>
      <c r="K85" s="375"/>
      <c r="L85" s="375"/>
      <c r="M85" s="374"/>
      <c r="N85" s="374"/>
      <c r="O85" s="374"/>
      <c r="P85" s="374"/>
      <c r="Q85" s="726"/>
      <c r="R85" s="402"/>
      <c r="S85" s="402"/>
      <c r="T85" s="402"/>
      <c r="U85" s="651"/>
    </row>
    <row r="86" spans="1:22" s="213" customFormat="1" ht="12.75">
      <c r="A86" s="197"/>
      <c r="B86" s="184"/>
      <c r="C86" s="650" t="s">
        <v>257</v>
      </c>
      <c r="D86" s="650"/>
      <c r="E86" s="380">
        <f>E55/E22</f>
        <v>3.1729785056294778E-2</v>
      </c>
      <c r="F86" s="379"/>
      <c r="G86" s="379"/>
      <c r="H86" s="379"/>
      <c r="I86" s="379"/>
      <c r="J86" s="727">
        <f>J55/J22</f>
        <v>3.1729785056294778E-2</v>
      </c>
      <c r="K86" s="380"/>
      <c r="L86" s="380">
        <f>L55/L22</f>
        <v>3.5087719298245612E-2</v>
      </c>
      <c r="M86" s="379"/>
      <c r="N86" s="379"/>
      <c r="O86" s="379"/>
      <c r="P86" s="379"/>
      <c r="Q86" s="727">
        <f>Q55/Q22</f>
        <v>3.5087719298245612E-2</v>
      </c>
      <c r="R86" s="403"/>
      <c r="S86" s="403"/>
      <c r="T86" s="403"/>
      <c r="U86" s="653"/>
      <c r="V86" s="197"/>
    </row>
    <row r="87" spans="1:22" ht="12.75">
      <c r="A87" s="625"/>
      <c r="B87" s="364"/>
      <c r="C87" s="631"/>
      <c r="D87" s="631"/>
      <c r="E87" s="375"/>
      <c r="F87" s="374"/>
      <c r="G87" s="374"/>
      <c r="H87" s="374"/>
      <c r="I87" s="374"/>
      <c r="J87" s="726"/>
      <c r="K87" s="375"/>
      <c r="L87" s="375"/>
      <c r="M87" s="374"/>
      <c r="N87" s="374"/>
      <c r="O87" s="374"/>
      <c r="P87" s="374"/>
      <c r="Q87" s="726"/>
      <c r="R87" s="402"/>
      <c r="S87" s="402"/>
      <c r="T87" s="402"/>
      <c r="U87" s="651"/>
    </row>
    <row r="88" spans="1:22" s="213" customFormat="1" ht="12.75">
      <c r="A88" s="648"/>
      <c r="B88" s="649"/>
      <c r="C88" s="650" t="s">
        <v>41</v>
      </c>
      <c r="D88" s="650"/>
      <c r="E88" s="380">
        <f>E57/E24</f>
        <v>-0.91935483870967738</v>
      </c>
      <c r="F88" s="379"/>
      <c r="G88" s="379"/>
      <c r="H88" s="379"/>
      <c r="I88" s="379"/>
      <c r="J88" s="727">
        <f>J57/J24</f>
        <v>-0.84210526315789469</v>
      </c>
      <c r="K88" s="380"/>
      <c r="L88" s="380">
        <f>L57/L24</f>
        <v>-0.4567901234567901</v>
      </c>
      <c r="M88" s="379"/>
      <c r="N88" s="379"/>
      <c r="O88" s="379"/>
      <c r="P88" s="379"/>
      <c r="Q88" s="727">
        <f>Q57/Q24</f>
        <v>-0.61728395061728392</v>
      </c>
      <c r="R88" s="403"/>
      <c r="S88" s="403"/>
      <c r="T88" s="403"/>
      <c r="U88" s="653"/>
      <c r="V88" s="648"/>
    </row>
    <row r="89" spans="1:22" ht="12.75">
      <c r="A89" s="625"/>
      <c r="B89" s="364"/>
      <c r="C89" s="631"/>
      <c r="D89" s="631"/>
      <c r="E89" s="375"/>
      <c r="F89" s="374"/>
      <c r="G89" s="374"/>
      <c r="H89" s="374"/>
      <c r="I89" s="374"/>
      <c r="J89" s="726"/>
      <c r="K89" s="375"/>
      <c r="L89" s="375"/>
      <c r="M89" s="374"/>
      <c r="N89" s="374"/>
      <c r="O89" s="374"/>
      <c r="P89" s="374"/>
      <c r="Q89" s="726"/>
      <c r="R89" s="402"/>
      <c r="S89" s="402"/>
      <c r="T89" s="402"/>
      <c r="U89" s="651"/>
    </row>
    <row r="90" spans="1:22" ht="12.75">
      <c r="A90" s="625"/>
      <c r="B90" s="364"/>
      <c r="C90" s="632" t="s">
        <v>55</v>
      </c>
      <c r="D90" s="631"/>
      <c r="E90" s="380">
        <f>E59/E28</f>
        <v>0.39033654941882551</v>
      </c>
      <c r="F90" s="379"/>
      <c r="G90" s="379"/>
      <c r="H90" s="379"/>
      <c r="I90" s="379"/>
      <c r="J90" s="727">
        <f>J59/J28</f>
        <v>0.3941847909918248</v>
      </c>
      <c r="K90" s="380"/>
      <c r="L90" s="380">
        <f>L59/L28</f>
        <v>0.40871771906254667</v>
      </c>
      <c r="M90" s="379"/>
      <c r="N90" s="379"/>
      <c r="O90" s="379"/>
      <c r="P90" s="379"/>
      <c r="Q90" s="727">
        <f>Q59/Q28</f>
        <v>0.40323969011659755</v>
      </c>
      <c r="R90" s="403"/>
      <c r="S90" s="403"/>
      <c r="T90" s="403"/>
      <c r="U90" s="653"/>
    </row>
    <row r="91" spans="1:22" ht="12.75">
      <c r="A91" s="625"/>
      <c r="B91" s="364"/>
      <c r="C91" s="364"/>
      <c r="D91" s="631"/>
      <c r="E91" s="636"/>
      <c r="F91" s="637"/>
      <c r="G91" s="637"/>
      <c r="H91" s="637"/>
      <c r="I91" s="637"/>
      <c r="J91" s="638"/>
      <c r="K91" s="636"/>
      <c r="L91" s="636"/>
      <c r="M91" s="637"/>
      <c r="N91" s="637"/>
      <c r="O91" s="637"/>
      <c r="P91" s="637"/>
      <c r="Q91" s="638"/>
      <c r="R91" s="639"/>
      <c r="S91" s="639"/>
      <c r="T91" s="639"/>
      <c r="U91" s="651"/>
    </row>
    <row r="92" spans="1:22">
      <c r="A92" s="194"/>
      <c r="B92" s="194"/>
      <c r="C92" s="194"/>
      <c r="D92" s="194"/>
      <c r="E92" s="194"/>
      <c r="F92" s="194"/>
      <c r="G92" s="194"/>
      <c r="H92" s="195"/>
      <c r="I92" s="194"/>
      <c r="J92" s="194"/>
      <c r="K92" s="194"/>
      <c r="L92" s="194"/>
      <c r="M92" s="194"/>
      <c r="N92" s="194"/>
      <c r="O92" s="195"/>
      <c r="P92" s="194"/>
      <c r="Q92" s="194"/>
      <c r="R92" s="194"/>
      <c r="S92" s="194"/>
      <c r="T92" s="625"/>
      <c r="U92" s="194"/>
      <c r="V92" s="194"/>
    </row>
    <row r="93" spans="1:22" ht="14.25">
      <c r="A93" s="209"/>
      <c r="B93" s="225" t="s">
        <v>465</v>
      </c>
      <c r="C93" s="209"/>
      <c r="D93" s="209"/>
      <c r="E93" s="209"/>
      <c r="F93" s="209"/>
      <c r="G93" s="209"/>
      <c r="H93" s="210"/>
      <c r="I93" s="210"/>
      <c r="J93" s="209"/>
      <c r="K93" s="229"/>
      <c r="L93" s="209"/>
      <c r="M93" s="209"/>
      <c r="N93" s="209"/>
      <c r="O93" s="209"/>
      <c r="P93" s="209"/>
      <c r="Q93" s="229"/>
      <c r="R93" s="224"/>
      <c r="S93" s="224"/>
      <c r="T93" s="224"/>
      <c r="U93" s="224"/>
      <c r="V93" s="224"/>
    </row>
    <row r="94" spans="1:22" ht="14.25">
      <c r="A94" s="209"/>
      <c r="B94" s="225" t="s">
        <v>539</v>
      </c>
      <c r="C94" s="209"/>
      <c r="D94" s="209"/>
      <c r="E94" s="209"/>
      <c r="F94" s="209"/>
      <c r="G94" s="209"/>
      <c r="H94" s="210"/>
      <c r="I94" s="210"/>
      <c r="J94" s="209"/>
      <c r="K94" s="229"/>
      <c r="L94" s="209"/>
      <c r="M94" s="209"/>
      <c r="N94" s="209"/>
      <c r="O94" s="209"/>
      <c r="P94" s="209"/>
      <c r="Q94" s="229"/>
      <c r="R94" s="224"/>
      <c r="S94" s="224"/>
      <c r="T94" s="224"/>
      <c r="U94" s="224"/>
      <c r="V94" s="224"/>
    </row>
  </sheetData>
  <phoneticPr fontId="13" type="noConversion"/>
  <printOptions horizontalCentered="1"/>
  <pageMargins left="0.75" right="0.75" top="1" bottom="1" header="0.5" footer="0.5"/>
  <pageSetup paperSize="9" scale="44" orientation="portrait" r:id="rId1"/>
  <headerFooter alignWithMargins="0">
    <oddHeader>&amp;CKPN Investor Relations</oddHeader>
    <oddFooter>&amp;L&amp;8Q4 2011 - Restated&amp;C&amp;8&amp;A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BreakPreview" zoomScale="85" zoomScaleNormal="100" zoomScaleSheetLayoutView="85" workbookViewId="0"/>
  </sheetViews>
  <sheetFormatPr defaultRowHeight="12"/>
  <cols>
    <col min="1" max="2" width="1.7109375" style="271" customWidth="1"/>
    <col min="3" max="3" width="47" style="271" bestFit="1" customWidth="1"/>
    <col min="4" max="8" width="8.7109375" style="271" customWidth="1"/>
    <col min="9" max="10" width="1.7109375" style="271" customWidth="1"/>
    <col min="11" max="16384" width="9.140625" style="271"/>
  </cols>
  <sheetData>
    <row r="1" spans="1:10" ht="9" customHeight="1">
      <c r="A1" s="266"/>
      <c r="B1" s="267"/>
      <c r="C1" s="267"/>
      <c r="D1" s="267"/>
      <c r="E1" s="267"/>
      <c r="F1" s="267"/>
      <c r="G1" s="267"/>
      <c r="H1" s="267"/>
      <c r="I1" s="312"/>
      <c r="J1" s="270"/>
    </row>
    <row r="2" spans="1:10">
      <c r="A2" s="266"/>
      <c r="B2" s="272"/>
      <c r="C2" s="323" t="s">
        <v>568</v>
      </c>
      <c r="D2" s="274">
        <v>2011</v>
      </c>
      <c r="E2" s="200" t="s">
        <v>496</v>
      </c>
      <c r="F2" s="201" t="s">
        <v>442</v>
      </c>
      <c r="G2" s="201" t="s">
        <v>378</v>
      </c>
      <c r="H2" s="201" t="s">
        <v>365</v>
      </c>
      <c r="I2" s="314"/>
      <c r="J2" s="270"/>
    </row>
    <row r="3" spans="1:10">
      <c r="A3" s="266"/>
      <c r="B3" s="36"/>
      <c r="C3" s="324" t="s">
        <v>45</v>
      </c>
      <c r="D3" s="199"/>
      <c r="E3" s="200"/>
      <c r="F3" s="204"/>
      <c r="G3" s="204"/>
      <c r="H3" s="204"/>
      <c r="I3" s="316"/>
      <c r="J3" s="270"/>
    </row>
    <row r="4" spans="1:10">
      <c r="A4" s="266"/>
      <c r="B4" s="36"/>
      <c r="C4" s="278"/>
      <c r="D4" s="208"/>
      <c r="E4" s="229"/>
      <c r="F4" s="190"/>
      <c r="G4" s="190"/>
      <c r="H4" s="204"/>
      <c r="I4" s="317"/>
      <c r="J4" s="270"/>
    </row>
    <row r="5" spans="1:10" ht="14.25">
      <c r="A5" s="266"/>
      <c r="B5" s="677"/>
      <c r="C5" s="857" t="s">
        <v>462</v>
      </c>
      <c r="D5" s="878">
        <v>0.46</v>
      </c>
      <c r="E5" s="879">
        <v>0.44</v>
      </c>
      <c r="F5" s="880">
        <v>0.45</v>
      </c>
      <c r="G5" s="880">
        <v>0.46</v>
      </c>
      <c r="H5" s="880">
        <v>0.47</v>
      </c>
      <c r="I5" s="14"/>
      <c r="J5" s="270"/>
    </row>
    <row r="6" spans="1:10">
      <c r="A6" s="266"/>
      <c r="B6" s="36"/>
      <c r="C6" s="278"/>
      <c r="D6" s="881"/>
      <c r="E6" s="882"/>
      <c r="F6" s="883"/>
      <c r="G6" s="883"/>
      <c r="H6" s="883"/>
      <c r="I6" s="316"/>
      <c r="J6" s="270"/>
    </row>
    <row r="7" spans="1:10" ht="14.25">
      <c r="A7" s="266"/>
      <c r="B7" s="36"/>
      <c r="C7" s="857" t="s">
        <v>405</v>
      </c>
      <c r="D7" s="884">
        <f>D8+D9</f>
        <v>5454</v>
      </c>
      <c r="E7" s="885">
        <f>E8+E9</f>
        <v>5454</v>
      </c>
      <c r="F7" s="886">
        <f>F8+F9</f>
        <v>5527</v>
      </c>
      <c r="G7" s="886">
        <f>G8+G9</f>
        <v>5582</v>
      </c>
      <c r="H7" s="887">
        <f>H8+H9</f>
        <v>5566</v>
      </c>
      <c r="I7" s="14"/>
      <c r="J7" s="270"/>
    </row>
    <row r="8" spans="1:10">
      <c r="A8" s="266"/>
      <c r="B8" s="704"/>
      <c r="C8" s="286" t="s">
        <v>309</v>
      </c>
      <c r="D8" s="888">
        <f>E8</f>
        <v>3048</v>
      </c>
      <c r="E8" s="889">
        <v>3048</v>
      </c>
      <c r="F8" s="890">
        <v>3062</v>
      </c>
      <c r="G8" s="890">
        <v>3071</v>
      </c>
      <c r="H8" s="890">
        <v>3038</v>
      </c>
      <c r="I8" s="317"/>
      <c r="J8" s="270"/>
    </row>
    <row r="9" spans="1:10">
      <c r="A9" s="266"/>
      <c r="B9" s="571"/>
      <c r="C9" s="286" t="s">
        <v>310</v>
      </c>
      <c r="D9" s="888">
        <f>E9</f>
        <v>2406</v>
      </c>
      <c r="E9" s="889">
        <v>2406</v>
      </c>
      <c r="F9" s="890">
        <v>2465</v>
      </c>
      <c r="G9" s="890">
        <v>2511</v>
      </c>
      <c r="H9" s="890">
        <v>2528</v>
      </c>
      <c r="I9" s="317"/>
      <c r="J9" s="270"/>
    </row>
    <row r="10" spans="1:10">
      <c r="A10" s="266"/>
      <c r="B10" s="36"/>
      <c r="C10" s="278"/>
      <c r="D10" s="891"/>
      <c r="E10" s="892"/>
      <c r="F10" s="893"/>
      <c r="G10" s="893"/>
      <c r="H10" s="893"/>
      <c r="I10" s="317"/>
      <c r="J10" s="270"/>
    </row>
    <row r="11" spans="1:10" s="159" customFormat="1" ht="14.25">
      <c r="A11" s="660"/>
      <c r="B11" s="36"/>
      <c r="C11" s="857" t="s">
        <v>596</v>
      </c>
      <c r="D11" s="894">
        <f>H11+G11+F11+E11</f>
        <v>-191</v>
      </c>
      <c r="E11" s="885">
        <f t="shared" ref="E11:G13" si="0">E7-F7</f>
        <v>-73</v>
      </c>
      <c r="F11" s="886">
        <f t="shared" si="0"/>
        <v>-55</v>
      </c>
      <c r="G11" s="886">
        <f t="shared" si="0"/>
        <v>16</v>
      </c>
      <c r="H11" s="887">
        <v>-79</v>
      </c>
      <c r="I11" s="315"/>
      <c r="J11" s="343"/>
    </row>
    <row r="12" spans="1:10">
      <c r="A12" s="266"/>
      <c r="B12" s="571"/>
      <c r="C12" s="286" t="s">
        <v>309</v>
      </c>
      <c r="D12" s="895">
        <f>H12+G12+F12+E12</f>
        <v>-4</v>
      </c>
      <c r="E12" s="889">
        <f t="shared" si="0"/>
        <v>-14</v>
      </c>
      <c r="F12" s="890">
        <f t="shared" si="0"/>
        <v>-9</v>
      </c>
      <c r="G12" s="890">
        <f t="shared" si="0"/>
        <v>33</v>
      </c>
      <c r="H12" s="890">
        <v>-14</v>
      </c>
      <c r="I12" s="317"/>
      <c r="J12" s="270"/>
    </row>
    <row r="13" spans="1:10" ht="14.25">
      <c r="A13" s="266"/>
      <c r="B13" s="571"/>
      <c r="C13" s="286" t="s">
        <v>431</v>
      </c>
      <c r="D13" s="895">
        <f>H13+G13+F13+E13</f>
        <v>-187</v>
      </c>
      <c r="E13" s="889">
        <f t="shared" si="0"/>
        <v>-59</v>
      </c>
      <c r="F13" s="890">
        <f t="shared" si="0"/>
        <v>-46</v>
      </c>
      <c r="G13" s="890">
        <f t="shared" si="0"/>
        <v>-17</v>
      </c>
      <c r="H13" s="890">
        <v>-65</v>
      </c>
      <c r="I13" s="317"/>
      <c r="J13" s="270"/>
    </row>
    <row r="14" spans="1:10">
      <c r="A14" s="266"/>
      <c r="B14" s="36"/>
      <c r="C14" s="278"/>
      <c r="D14" s="891"/>
      <c r="E14" s="892"/>
      <c r="F14" s="893"/>
      <c r="G14" s="893"/>
      <c r="H14" s="893"/>
      <c r="I14" s="317"/>
      <c r="J14" s="270"/>
    </row>
    <row r="15" spans="1:10" ht="14.25">
      <c r="A15" s="266"/>
      <c r="B15" s="272"/>
      <c r="C15" s="917" t="s">
        <v>587</v>
      </c>
      <c r="D15" s="894">
        <f>H15+G15+F15+E15</f>
        <v>1535</v>
      </c>
      <c r="E15" s="896">
        <v>364</v>
      </c>
      <c r="F15" s="897">
        <v>386</v>
      </c>
      <c r="G15" s="897">
        <v>397</v>
      </c>
      <c r="H15" s="897">
        <v>388</v>
      </c>
      <c r="I15" s="14"/>
      <c r="J15" s="270"/>
    </row>
    <row r="16" spans="1:10">
      <c r="A16" s="266"/>
      <c r="B16" s="272"/>
      <c r="C16" s="877"/>
      <c r="D16" s="894"/>
      <c r="E16" s="896"/>
      <c r="F16" s="897"/>
      <c r="G16" s="897"/>
      <c r="H16" s="897"/>
      <c r="I16" s="14"/>
      <c r="J16" s="270"/>
    </row>
    <row r="17" spans="1:14" ht="14.25">
      <c r="A17" s="266"/>
      <c r="B17" s="36"/>
      <c r="C17" s="514" t="s">
        <v>588</v>
      </c>
      <c r="D17" s="900">
        <v>23</v>
      </c>
      <c r="E17" s="896">
        <v>22</v>
      </c>
      <c r="F17" s="897">
        <v>23</v>
      </c>
      <c r="G17" s="897">
        <v>24</v>
      </c>
      <c r="H17" s="897">
        <v>23</v>
      </c>
      <c r="I17" s="14"/>
      <c r="J17" s="270"/>
    </row>
    <row r="18" spans="1:14">
      <c r="A18" s="266"/>
      <c r="B18" s="704"/>
      <c r="C18" s="873" t="s">
        <v>63</v>
      </c>
      <c r="D18" s="901">
        <v>0.4</v>
      </c>
      <c r="E18" s="902">
        <v>0.38</v>
      </c>
      <c r="F18" s="903">
        <v>0.39</v>
      </c>
      <c r="G18" s="903">
        <v>0.43</v>
      </c>
      <c r="H18" s="903">
        <v>0.41</v>
      </c>
      <c r="I18" s="348"/>
      <c r="J18" s="270"/>
    </row>
    <row r="19" spans="1:14">
      <c r="A19" s="266"/>
      <c r="B19" s="36"/>
      <c r="C19" s="19"/>
      <c r="D19" s="898"/>
      <c r="E19" s="889"/>
      <c r="F19" s="899"/>
      <c r="G19" s="899"/>
      <c r="H19" s="899"/>
      <c r="I19" s="317"/>
      <c r="J19" s="270"/>
    </row>
    <row r="20" spans="1:14" ht="14.25">
      <c r="A20" s="266"/>
      <c r="B20" s="36"/>
      <c r="C20" s="514" t="s">
        <v>589</v>
      </c>
      <c r="D20" s="904">
        <v>107</v>
      </c>
      <c r="E20" s="905">
        <v>105</v>
      </c>
      <c r="F20" s="906">
        <v>105</v>
      </c>
      <c r="G20" s="906">
        <v>110</v>
      </c>
      <c r="H20" s="906">
        <v>107</v>
      </c>
      <c r="I20" s="14"/>
      <c r="J20" s="270"/>
    </row>
    <row r="21" spans="1:14">
      <c r="A21" s="266"/>
      <c r="B21" s="272"/>
      <c r="C21" s="19"/>
      <c r="D21" s="904"/>
      <c r="E21" s="905"/>
      <c r="F21" s="906"/>
      <c r="G21" s="906"/>
      <c r="H21" s="906"/>
      <c r="I21" s="317"/>
      <c r="J21" s="270"/>
    </row>
    <row r="22" spans="1:14" ht="14.25">
      <c r="A22" s="266"/>
      <c r="B22" s="36"/>
      <c r="C22" s="514" t="s">
        <v>590</v>
      </c>
      <c r="D22" s="907">
        <v>48</v>
      </c>
      <c r="E22" s="905">
        <v>44</v>
      </c>
      <c r="F22" s="908">
        <v>45</v>
      </c>
      <c r="G22" s="908">
        <v>52</v>
      </c>
      <c r="H22" s="908">
        <v>53</v>
      </c>
      <c r="I22" s="14"/>
      <c r="J22" s="270"/>
      <c r="N22" s="284"/>
    </row>
    <row r="23" spans="1:14">
      <c r="A23" s="266"/>
      <c r="B23" s="36"/>
      <c r="C23" s="17"/>
      <c r="D23" s="904"/>
      <c r="E23" s="905"/>
      <c r="F23" s="906"/>
      <c r="G23" s="906"/>
      <c r="H23" s="906"/>
      <c r="I23" s="14"/>
      <c r="J23" s="270"/>
    </row>
    <row r="24" spans="1:14" ht="14.25">
      <c r="A24" s="266"/>
      <c r="B24" s="272"/>
      <c r="C24" s="857" t="s">
        <v>591</v>
      </c>
      <c r="D24" s="900">
        <v>145</v>
      </c>
      <c r="E24" s="896">
        <v>162</v>
      </c>
      <c r="F24" s="897">
        <v>122</v>
      </c>
      <c r="G24" s="897">
        <v>156</v>
      </c>
      <c r="H24" s="897">
        <v>141</v>
      </c>
      <c r="I24" s="14"/>
      <c r="J24" s="270"/>
    </row>
    <row r="25" spans="1:14">
      <c r="A25" s="266"/>
      <c r="B25" s="36"/>
      <c r="C25" s="874"/>
      <c r="D25" s="705"/>
      <c r="E25" s="706"/>
      <c r="F25" s="707"/>
      <c r="G25" s="707"/>
      <c r="H25" s="707"/>
      <c r="I25" s="16"/>
      <c r="J25" s="270"/>
    </row>
    <row r="26" spans="1:14" ht="9" customHeight="1">
      <c r="A26" s="266"/>
      <c r="B26" s="267"/>
      <c r="C26" s="267"/>
      <c r="D26" s="267"/>
      <c r="E26" s="267"/>
      <c r="F26" s="267"/>
      <c r="G26" s="267"/>
      <c r="H26" s="267"/>
      <c r="I26" s="312"/>
      <c r="J26" s="270"/>
    </row>
    <row r="27" spans="1:14" ht="14.25">
      <c r="A27" s="349"/>
      <c r="B27" s="299" t="s">
        <v>510</v>
      </c>
      <c r="C27" s="290"/>
      <c r="D27" s="299"/>
      <c r="E27" s="299"/>
      <c r="F27" s="299"/>
      <c r="G27" s="299"/>
      <c r="H27" s="299"/>
      <c r="I27" s="349"/>
      <c r="J27" s="349"/>
    </row>
    <row r="28" spans="1:14" ht="14.25">
      <c r="A28" s="349"/>
      <c r="B28" s="299" t="s">
        <v>592</v>
      </c>
      <c r="C28" s="290"/>
      <c r="D28" s="299"/>
      <c r="E28" s="299"/>
      <c r="F28" s="299"/>
      <c r="G28" s="299"/>
      <c r="H28" s="299"/>
      <c r="I28" s="349"/>
      <c r="J28" s="349"/>
    </row>
    <row r="29" spans="1:14" ht="14.25">
      <c r="A29" s="349"/>
      <c r="B29" s="349"/>
      <c r="C29" s="299"/>
      <c r="D29" s="299"/>
      <c r="E29" s="299"/>
      <c r="F29" s="299"/>
      <c r="G29" s="299"/>
      <c r="H29" s="299"/>
      <c r="I29" s="349"/>
      <c r="J29" s="349"/>
    </row>
    <row r="30" spans="1:14" ht="9" customHeight="1">
      <c r="A30" s="293"/>
      <c r="B30" s="267"/>
      <c r="C30" s="267"/>
      <c r="D30" s="267"/>
      <c r="E30" s="267"/>
      <c r="F30" s="267"/>
      <c r="G30" s="267"/>
      <c r="H30" s="267"/>
      <c r="I30" s="269"/>
      <c r="J30" s="270"/>
    </row>
    <row r="31" spans="1:14">
      <c r="A31" s="293"/>
      <c r="B31" s="272"/>
      <c r="C31" s="323" t="s">
        <v>568</v>
      </c>
      <c r="D31" s="274">
        <v>2011</v>
      </c>
      <c r="E31" s="200" t="s">
        <v>496</v>
      </c>
      <c r="F31" s="201" t="s">
        <v>442</v>
      </c>
      <c r="G31" s="201" t="s">
        <v>378</v>
      </c>
      <c r="H31" s="201" t="s">
        <v>365</v>
      </c>
      <c r="I31" s="314"/>
      <c r="J31" s="270"/>
    </row>
    <row r="32" spans="1:14">
      <c r="A32" s="293"/>
      <c r="B32" s="36"/>
      <c r="C32" s="339" t="s">
        <v>298</v>
      </c>
      <c r="D32" s="199"/>
      <c r="E32" s="200"/>
      <c r="F32" s="204"/>
      <c r="G32" s="204"/>
      <c r="H32" s="204"/>
      <c r="I32" s="316"/>
      <c r="J32" s="270"/>
    </row>
    <row r="33" spans="1:10">
      <c r="A33" s="293"/>
      <c r="B33" s="36"/>
      <c r="C33" s="278"/>
      <c r="D33" s="208"/>
      <c r="E33" s="229"/>
      <c r="F33" s="190"/>
      <c r="G33" s="190"/>
      <c r="H33" s="204"/>
      <c r="I33" s="280"/>
      <c r="J33" s="270"/>
    </row>
    <row r="34" spans="1:10" ht="14.25">
      <c r="A34" s="293"/>
      <c r="B34" s="36"/>
      <c r="C34" s="514" t="s">
        <v>594</v>
      </c>
      <c r="D34" s="884">
        <f>D35+D36</f>
        <v>2213</v>
      </c>
      <c r="E34" s="909">
        <f>E35+E36</f>
        <v>2213</v>
      </c>
      <c r="F34" s="910">
        <f>F35+F36</f>
        <v>2262</v>
      </c>
      <c r="G34" s="910">
        <f>G35+G36</f>
        <v>2218</v>
      </c>
      <c r="H34" s="910">
        <f>H35+H36</f>
        <v>2132</v>
      </c>
      <c r="I34" s="18"/>
      <c r="J34" s="270"/>
    </row>
    <row r="35" spans="1:10">
      <c r="A35" s="293"/>
      <c r="B35" s="36"/>
      <c r="C35" s="286" t="s">
        <v>309</v>
      </c>
      <c r="D35" s="888">
        <f>E35</f>
        <v>403</v>
      </c>
      <c r="E35" s="911">
        <v>403</v>
      </c>
      <c r="F35" s="912">
        <v>369</v>
      </c>
      <c r="G35" s="912">
        <v>378</v>
      </c>
      <c r="H35" s="912">
        <v>416</v>
      </c>
      <c r="I35" s="35"/>
      <c r="J35" s="270"/>
    </row>
    <row r="36" spans="1:10">
      <c r="A36" s="293"/>
      <c r="B36" s="36"/>
      <c r="C36" s="286" t="s">
        <v>310</v>
      </c>
      <c r="D36" s="888">
        <f>E36</f>
        <v>1810</v>
      </c>
      <c r="E36" s="911">
        <v>1810</v>
      </c>
      <c r="F36" s="912">
        <v>1893</v>
      </c>
      <c r="G36" s="912">
        <v>1840</v>
      </c>
      <c r="H36" s="912">
        <v>1716</v>
      </c>
      <c r="I36" s="35"/>
      <c r="J36" s="270"/>
    </row>
    <row r="37" spans="1:10">
      <c r="A37" s="293"/>
      <c r="B37" s="36"/>
      <c r="C37" s="278"/>
      <c r="D37" s="913"/>
      <c r="E37" s="911"/>
      <c r="F37" s="912"/>
      <c r="G37" s="912"/>
      <c r="H37" s="912"/>
      <c r="I37" s="280"/>
      <c r="J37" s="270"/>
    </row>
    <row r="38" spans="1:10" ht="15" customHeight="1">
      <c r="A38" s="293"/>
      <c r="B38" s="36"/>
      <c r="C38" s="916" t="s">
        <v>595</v>
      </c>
      <c r="D38" s="900">
        <f>H38+G38+F38+E38</f>
        <v>189</v>
      </c>
      <c r="E38" s="914">
        <v>42</v>
      </c>
      <c r="F38" s="915">
        <v>44</v>
      </c>
      <c r="G38" s="915">
        <v>49</v>
      </c>
      <c r="H38" s="915">
        <v>54</v>
      </c>
      <c r="I38" s="305"/>
      <c r="J38" s="270"/>
    </row>
    <row r="39" spans="1:10">
      <c r="A39" s="293"/>
      <c r="B39" s="36"/>
      <c r="C39" s="278"/>
      <c r="D39" s="231"/>
      <c r="E39" s="232"/>
      <c r="F39" s="204"/>
      <c r="G39" s="204"/>
      <c r="H39" s="211"/>
      <c r="I39" s="280"/>
      <c r="J39" s="270"/>
    </row>
    <row r="40" spans="1:10" ht="9" customHeight="1">
      <c r="A40" s="270"/>
      <c r="B40" s="997"/>
      <c r="C40" s="997"/>
      <c r="D40" s="997"/>
      <c r="E40" s="997"/>
      <c r="F40" s="997"/>
      <c r="G40" s="997"/>
      <c r="H40" s="997"/>
      <c r="I40" s="268"/>
      <c r="J40" s="270"/>
    </row>
    <row r="41" spans="1:10" ht="14.25">
      <c r="A41" s="349"/>
      <c r="B41" s="299" t="s">
        <v>593</v>
      </c>
      <c r="C41" s="290"/>
      <c r="D41" s="299"/>
      <c r="E41" s="299"/>
      <c r="F41" s="299"/>
      <c r="G41" s="299"/>
      <c r="H41" s="299"/>
      <c r="I41" s="349"/>
      <c r="J41" s="349"/>
    </row>
    <row r="42" spans="1:10" s="290" customFormat="1" ht="13.5">
      <c r="B42" s="745"/>
    </row>
  </sheetData>
  <phoneticPr fontId="13" type="noConversion"/>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zoomScale="85" zoomScaleNormal="100" zoomScaleSheetLayoutView="85" workbookViewId="0"/>
  </sheetViews>
  <sheetFormatPr defaultRowHeight="12"/>
  <cols>
    <col min="1" max="2" width="1.7109375" style="271" customWidth="1"/>
    <col min="3" max="3" width="47" style="271" bestFit="1" customWidth="1"/>
    <col min="4" max="8" width="8.7109375" style="271" customWidth="1"/>
    <col min="9" max="10" width="1.7109375" style="271" customWidth="1"/>
    <col min="11" max="16384" width="9.140625" style="271"/>
  </cols>
  <sheetData>
    <row r="1" spans="1:11" ht="9" customHeight="1">
      <c r="A1" s="266"/>
      <c r="B1" s="267"/>
      <c r="C1" s="267"/>
      <c r="D1" s="267"/>
      <c r="E1" s="267"/>
      <c r="F1" s="267"/>
      <c r="G1" s="267"/>
      <c r="H1" s="267"/>
      <c r="I1" s="312"/>
      <c r="J1" s="270"/>
    </row>
    <row r="2" spans="1:11">
      <c r="A2" s="266"/>
      <c r="B2" s="272"/>
      <c r="C2" s="323" t="s">
        <v>569</v>
      </c>
      <c r="D2" s="274">
        <v>2011</v>
      </c>
      <c r="E2" s="200" t="s">
        <v>496</v>
      </c>
      <c r="F2" s="201" t="s">
        <v>442</v>
      </c>
      <c r="G2" s="201" t="s">
        <v>378</v>
      </c>
      <c r="H2" s="201" t="s">
        <v>365</v>
      </c>
      <c r="I2" s="315"/>
      <c r="J2" s="270"/>
    </row>
    <row r="3" spans="1:11">
      <c r="A3" s="266"/>
      <c r="B3" s="36"/>
      <c r="C3" s="324" t="s">
        <v>57</v>
      </c>
      <c r="D3" s="199"/>
      <c r="E3" s="200"/>
      <c r="F3" s="184"/>
      <c r="G3" s="184"/>
      <c r="H3" s="184"/>
      <c r="I3" s="317"/>
      <c r="J3" s="270"/>
    </row>
    <row r="4" spans="1:11" ht="15.75">
      <c r="A4" s="266"/>
      <c r="B4" s="36"/>
      <c r="C4" s="278"/>
      <c r="D4" s="776"/>
      <c r="E4" s="782"/>
      <c r="F4" s="784"/>
      <c r="G4" s="784"/>
      <c r="H4" s="778"/>
      <c r="I4" s="317"/>
      <c r="J4" s="270"/>
    </row>
    <row r="5" spans="1:11" ht="14.25">
      <c r="A5" s="266"/>
      <c r="B5" s="36"/>
      <c r="C5" s="514" t="s">
        <v>557</v>
      </c>
      <c r="D5" s="918"/>
      <c r="E5" s="919"/>
      <c r="F5" s="920"/>
      <c r="G5" s="920"/>
      <c r="H5" s="920"/>
      <c r="I5" s="317"/>
      <c r="J5" s="270"/>
    </row>
    <row r="6" spans="1:11" ht="14.25">
      <c r="A6" s="340"/>
      <c r="B6" s="172"/>
      <c r="C6" s="286" t="s">
        <v>461</v>
      </c>
      <c r="D6" s="921">
        <f>E6</f>
        <v>0.85</v>
      </c>
      <c r="E6" s="922">
        <v>0.85</v>
      </c>
      <c r="F6" s="903">
        <v>0.84</v>
      </c>
      <c r="G6" s="903">
        <v>0.84</v>
      </c>
      <c r="H6" s="903">
        <v>0.85</v>
      </c>
      <c r="I6" s="341"/>
      <c r="J6" s="342"/>
    </row>
    <row r="7" spans="1:11" ht="14.25">
      <c r="A7" s="340"/>
      <c r="B7" s="172"/>
      <c r="C7" s="286" t="s">
        <v>427</v>
      </c>
      <c r="D7" s="921">
        <f>E7</f>
        <v>0.64</v>
      </c>
      <c r="E7" s="922">
        <v>0.64</v>
      </c>
      <c r="F7" s="903">
        <v>0.62</v>
      </c>
      <c r="G7" s="903">
        <v>0.62</v>
      </c>
      <c r="H7" s="903">
        <v>0.6</v>
      </c>
      <c r="I7" s="341"/>
      <c r="J7" s="342"/>
    </row>
    <row r="8" spans="1:11">
      <c r="A8" s="340"/>
      <c r="B8" s="172"/>
      <c r="C8" s="286" t="s">
        <v>330</v>
      </c>
      <c r="D8" s="921">
        <f>E8</f>
        <v>0.17</v>
      </c>
      <c r="E8" s="922">
        <v>0.17</v>
      </c>
      <c r="F8" s="923">
        <v>0.17</v>
      </c>
      <c r="G8" s="923">
        <v>0.17</v>
      </c>
      <c r="H8" s="923">
        <v>0.17</v>
      </c>
      <c r="I8" s="341"/>
      <c r="J8" s="270"/>
    </row>
    <row r="9" spans="1:11">
      <c r="A9" s="266"/>
      <c r="B9" s="36"/>
      <c r="C9" s="278"/>
      <c r="D9" s="924"/>
      <c r="E9" s="925"/>
      <c r="F9" s="926"/>
      <c r="G9" s="926"/>
      <c r="H9" s="926"/>
      <c r="I9" s="317"/>
      <c r="J9" s="340"/>
    </row>
    <row r="10" spans="1:11">
      <c r="A10" s="340"/>
      <c r="B10" s="14"/>
      <c r="C10" s="916" t="s">
        <v>58</v>
      </c>
      <c r="D10" s="924"/>
      <c r="E10" s="925"/>
      <c r="F10" s="926"/>
      <c r="G10" s="926"/>
      <c r="H10" s="926"/>
      <c r="I10" s="317"/>
      <c r="J10" s="340"/>
    </row>
    <row r="11" spans="1:11" ht="14.25">
      <c r="A11" s="340"/>
      <c r="B11" s="172"/>
      <c r="C11" s="286" t="s">
        <v>458</v>
      </c>
      <c r="D11" s="921" t="str">
        <f t="shared" ref="D11:D15" si="0">E11</f>
        <v>&gt;45%</v>
      </c>
      <c r="E11" s="927" t="s">
        <v>584</v>
      </c>
      <c r="F11" s="928" t="s">
        <v>584</v>
      </c>
      <c r="G11" s="928" t="s">
        <v>584</v>
      </c>
      <c r="H11" s="928" t="s">
        <v>584</v>
      </c>
      <c r="I11" s="341"/>
      <c r="J11" s="340"/>
      <c r="K11" s="299"/>
    </row>
    <row r="12" spans="1:11" ht="14.25">
      <c r="A12" s="340"/>
      <c r="B12" s="172"/>
      <c r="C12" s="286" t="s">
        <v>459</v>
      </c>
      <c r="D12" s="921" t="str">
        <f t="shared" si="0"/>
        <v>&gt;80%</v>
      </c>
      <c r="E12" s="922" t="s">
        <v>585</v>
      </c>
      <c r="F12" s="928" t="s">
        <v>585</v>
      </c>
      <c r="G12" s="928" t="s">
        <v>585</v>
      </c>
      <c r="H12" s="928" t="s">
        <v>585</v>
      </c>
      <c r="I12" s="341"/>
      <c r="J12" s="342"/>
    </row>
    <row r="13" spans="1:11" ht="14.25">
      <c r="A13" s="340"/>
      <c r="B13" s="172"/>
      <c r="C13" s="286" t="s">
        <v>410</v>
      </c>
      <c r="D13" s="921">
        <f t="shared" si="0"/>
        <v>0.34</v>
      </c>
      <c r="E13" s="922">
        <v>0.34</v>
      </c>
      <c r="F13" s="923">
        <v>0.35</v>
      </c>
      <c r="G13" s="923">
        <v>0.35</v>
      </c>
      <c r="H13" s="923">
        <v>0.36</v>
      </c>
      <c r="I13" s="341"/>
      <c r="J13" s="342"/>
    </row>
    <row r="14" spans="1:11" ht="14.25">
      <c r="A14" s="340"/>
      <c r="B14" s="314"/>
      <c r="C14" s="286" t="s">
        <v>460</v>
      </c>
      <c r="D14" s="921">
        <f t="shared" si="0"/>
        <v>0.4</v>
      </c>
      <c r="E14" s="922">
        <v>0.4</v>
      </c>
      <c r="F14" s="903">
        <v>0.4</v>
      </c>
      <c r="G14" s="903">
        <v>0.41</v>
      </c>
      <c r="H14" s="903">
        <v>0.41</v>
      </c>
      <c r="I14" s="341"/>
      <c r="J14" s="342"/>
    </row>
    <row r="15" spans="1:11">
      <c r="A15" s="340"/>
      <c r="B15" s="316"/>
      <c r="C15" s="286" t="s">
        <v>324</v>
      </c>
      <c r="D15" s="921">
        <f t="shared" si="0"/>
        <v>0.17</v>
      </c>
      <c r="E15" s="922">
        <v>0.17</v>
      </c>
      <c r="F15" s="903">
        <v>0.17</v>
      </c>
      <c r="G15" s="903">
        <v>0.16</v>
      </c>
      <c r="H15" s="903">
        <v>0.16</v>
      </c>
      <c r="I15" s="341"/>
      <c r="J15" s="270"/>
    </row>
    <row r="16" spans="1:11">
      <c r="A16" s="266"/>
      <c r="B16" s="316"/>
      <c r="C16" s="278"/>
      <c r="D16" s="929"/>
      <c r="E16" s="930"/>
      <c r="F16" s="931"/>
      <c r="G16" s="931"/>
      <c r="H16" s="931"/>
      <c r="I16" s="317"/>
      <c r="J16" s="340"/>
    </row>
    <row r="17" spans="1:13">
      <c r="A17" s="307"/>
      <c r="B17" s="20"/>
      <c r="C17" s="514" t="s">
        <v>356</v>
      </c>
      <c r="D17" s="932">
        <f>D18+D19</f>
        <v>2761</v>
      </c>
      <c r="E17" s="885">
        <f>E18+E19</f>
        <v>2761</v>
      </c>
      <c r="F17" s="886">
        <f>F18+F19</f>
        <v>2814</v>
      </c>
      <c r="G17" s="886">
        <f>G18+G19</f>
        <v>2868</v>
      </c>
      <c r="H17" s="886">
        <f>H18+H19</f>
        <v>2919</v>
      </c>
      <c r="I17" s="20"/>
      <c r="J17" s="319"/>
    </row>
    <row r="18" spans="1:13">
      <c r="A18" s="270"/>
      <c r="B18" s="172"/>
      <c r="C18" s="286" t="s">
        <v>407</v>
      </c>
      <c r="D18" s="933">
        <f>E18</f>
        <v>1379</v>
      </c>
      <c r="E18" s="934">
        <v>1379</v>
      </c>
      <c r="F18" s="890">
        <v>1454</v>
      </c>
      <c r="G18" s="890">
        <v>1526</v>
      </c>
      <c r="H18" s="890">
        <v>1594</v>
      </c>
      <c r="I18" s="172"/>
      <c r="J18" s="340"/>
    </row>
    <row r="19" spans="1:13" ht="14.25">
      <c r="A19" s="270"/>
      <c r="B19" s="314"/>
      <c r="C19" s="286" t="s">
        <v>409</v>
      </c>
      <c r="D19" s="933">
        <f>E19</f>
        <v>1382</v>
      </c>
      <c r="E19" s="934">
        <v>1382</v>
      </c>
      <c r="F19" s="890">
        <v>1360</v>
      </c>
      <c r="G19" s="890">
        <v>1342</v>
      </c>
      <c r="H19" s="890">
        <v>1325</v>
      </c>
      <c r="I19" s="172"/>
      <c r="J19" s="342"/>
      <c r="L19" s="292"/>
      <c r="M19" s="292"/>
    </row>
    <row r="20" spans="1:13">
      <c r="A20" s="342"/>
      <c r="B20" s="14"/>
      <c r="C20" s="278"/>
      <c r="D20" s="932"/>
      <c r="E20" s="935"/>
      <c r="F20" s="893"/>
      <c r="G20" s="893"/>
      <c r="H20" s="893"/>
      <c r="I20" s="317"/>
      <c r="J20" s="270"/>
    </row>
    <row r="21" spans="1:13" s="159" customFormat="1" ht="14.25">
      <c r="A21" s="343"/>
      <c r="B21" s="172"/>
      <c r="C21" s="514" t="s">
        <v>556</v>
      </c>
      <c r="D21" s="932">
        <f>H21+G21+F21+E21</f>
        <v>-170</v>
      </c>
      <c r="E21" s="936">
        <v>-40</v>
      </c>
      <c r="F21" s="937">
        <v>-35</v>
      </c>
      <c r="G21" s="937">
        <v>-45</v>
      </c>
      <c r="H21" s="937">
        <v>-50</v>
      </c>
      <c r="I21" s="14"/>
      <c r="J21" s="344"/>
    </row>
    <row r="22" spans="1:13" s="159" customFormat="1">
      <c r="A22" s="343"/>
      <c r="B22" s="172"/>
      <c r="C22" s="15"/>
      <c r="D22" s="932"/>
      <c r="E22" s="936"/>
      <c r="F22" s="938"/>
      <c r="G22" s="938"/>
      <c r="H22" s="938"/>
      <c r="I22" s="14"/>
      <c r="J22" s="344"/>
    </row>
    <row r="23" spans="1:13" s="159" customFormat="1">
      <c r="A23" s="343"/>
      <c r="B23" s="172"/>
      <c r="C23" s="514" t="s">
        <v>436</v>
      </c>
      <c r="D23" s="939">
        <f>E23</f>
        <v>1.9</v>
      </c>
      <c r="E23" s="940">
        <v>1.9</v>
      </c>
      <c r="F23" s="941">
        <v>1.9</v>
      </c>
      <c r="G23" s="941">
        <v>1.9</v>
      </c>
      <c r="H23" s="941">
        <v>1.9</v>
      </c>
      <c r="I23" s="14"/>
      <c r="J23" s="344"/>
    </row>
    <row r="24" spans="1:13" s="159" customFormat="1">
      <c r="A24" s="343"/>
      <c r="B24" s="172"/>
      <c r="C24" s="15"/>
      <c r="D24" s="932"/>
      <c r="E24" s="936"/>
      <c r="F24" s="938"/>
      <c r="G24" s="938"/>
      <c r="H24" s="938"/>
      <c r="I24" s="14"/>
      <c r="J24" s="344"/>
    </row>
    <row r="25" spans="1:13" ht="14.25">
      <c r="A25" s="340"/>
      <c r="B25" s="316"/>
      <c r="C25" s="514" t="s">
        <v>408</v>
      </c>
      <c r="D25" s="932">
        <f>E25</f>
        <v>658</v>
      </c>
      <c r="E25" s="936">
        <v>658</v>
      </c>
      <c r="F25" s="938">
        <v>607</v>
      </c>
      <c r="G25" s="938">
        <v>565</v>
      </c>
      <c r="H25" s="938">
        <v>534</v>
      </c>
      <c r="I25" s="14"/>
      <c r="J25" s="340"/>
    </row>
    <row r="26" spans="1:13">
      <c r="A26" s="340"/>
      <c r="B26" s="316"/>
      <c r="C26" s="278"/>
      <c r="D26" s="904"/>
      <c r="E26" s="935"/>
      <c r="F26" s="893"/>
      <c r="G26" s="893"/>
      <c r="H26" s="893"/>
      <c r="I26" s="317"/>
      <c r="J26" s="342"/>
    </row>
    <row r="27" spans="1:13">
      <c r="A27" s="340"/>
      <c r="B27" s="316"/>
      <c r="C27" s="514" t="s">
        <v>60</v>
      </c>
      <c r="D27" s="942">
        <f>D28+D29</f>
        <v>27</v>
      </c>
      <c r="E27" s="943">
        <f>E28+E29</f>
        <v>27</v>
      </c>
      <c r="F27" s="944">
        <f>F28+F29</f>
        <v>27</v>
      </c>
      <c r="G27" s="944">
        <f>G28+G29</f>
        <v>27</v>
      </c>
      <c r="H27" s="944">
        <f>H28+H29</f>
        <v>27</v>
      </c>
      <c r="I27" s="14"/>
      <c r="J27" s="270"/>
    </row>
    <row r="28" spans="1:13">
      <c r="A28" s="340"/>
      <c r="B28" s="14"/>
      <c r="C28" s="286" t="s">
        <v>61</v>
      </c>
      <c r="D28" s="945">
        <v>17</v>
      </c>
      <c r="E28" s="946">
        <v>18</v>
      </c>
      <c r="F28" s="947">
        <v>18</v>
      </c>
      <c r="G28" s="947">
        <v>17</v>
      </c>
      <c r="H28" s="947">
        <v>17</v>
      </c>
      <c r="I28" s="172"/>
      <c r="J28" s="340"/>
    </row>
    <row r="29" spans="1:13">
      <c r="A29" s="340"/>
      <c r="B29" s="172"/>
      <c r="C29" s="286" t="s">
        <v>62</v>
      </c>
      <c r="D29" s="945">
        <v>10</v>
      </c>
      <c r="E29" s="948">
        <v>9</v>
      </c>
      <c r="F29" s="949">
        <v>9</v>
      </c>
      <c r="G29" s="949">
        <v>10</v>
      </c>
      <c r="H29" s="949">
        <v>10</v>
      </c>
      <c r="I29" s="172"/>
      <c r="J29" s="340"/>
    </row>
    <row r="30" spans="1:13">
      <c r="A30" s="342"/>
      <c r="B30" s="314"/>
      <c r="C30" s="19"/>
      <c r="D30" s="950"/>
      <c r="E30" s="889"/>
      <c r="F30" s="899"/>
      <c r="G30" s="899"/>
      <c r="H30" s="899"/>
      <c r="I30" s="14"/>
      <c r="J30" s="340"/>
    </row>
    <row r="31" spans="1:13">
      <c r="A31" s="342"/>
      <c r="B31" s="316"/>
      <c r="C31" s="514" t="s">
        <v>358</v>
      </c>
      <c r="D31" s="951">
        <v>172</v>
      </c>
      <c r="E31" s="905">
        <v>174</v>
      </c>
      <c r="F31" s="906">
        <v>164</v>
      </c>
      <c r="G31" s="906">
        <v>167</v>
      </c>
      <c r="H31" s="906">
        <v>180</v>
      </c>
      <c r="I31" s="14"/>
      <c r="J31" s="342"/>
    </row>
    <row r="32" spans="1:13">
      <c r="A32" s="342"/>
      <c r="B32" s="316"/>
      <c r="C32" s="15"/>
      <c r="D32" s="952"/>
      <c r="E32" s="905"/>
      <c r="F32" s="906"/>
      <c r="G32" s="906"/>
      <c r="H32" s="906"/>
      <c r="I32" s="14"/>
      <c r="J32" s="342"/>
    </row>
    <row r="33" spans="1:12" ht="14.25">
      <c r="A33" s="340"/>
      <c r="B33" s="314"/>
      <c r="C33" s="514" t="s">
        <v>411</v>
      </c>
      <c r="D33" s="932">
        <f>E33</f>
        <v>2538</v>
      </c>
      <c r="E33" s="936">
        <v>2538</v>
      </c>
      <c r="F33" s="938">
        <v>2547</v>
      </c>
      <c r="G33" s="938">
        <v>2558</v>
      </c>
      <c r="H33" s="938">
        <v>2569</v>
      </c>
      <c r="I33" s="14"/>
      <c r="J33" s="340"/>
    </row>
    <row r="34" spans="1:12">
      <c r="A34" s="266"/>
      <c r="B34" s="314"/>
      <c r="C34" s="278"/>
      <c r="D34" s="950"/>
      <c r="E34" s="892"/>
      <c r="F34" s="938"/>
      <c r="G34" s="938"/>
      <c r="H34" s="938"/>
      <c r="I34" s="317"/>
      <c r="J34" s="342"/>
    </row>
    <row r="35" spans="1:12">
      <c r="A35" s="340"/>
      <c r="B35" s="316"/>
      <c r="C35" s="514" t="s">
        <v>100</v>
      </c>
      <c r="D35" s="942">
        <v>33</v>
      </c>
      <c r="E35" s="943">
        <v>33</v>
      </c>
      <c r="F35" s="944">
        <v>33</v>
      </c>
      <c r="G35" s="944">
        <v>32</v>
      </c>
      <c r="H35" s="944">
        <v>33</v>
      </c>
      <c r="I35" s="14"/>
      <c r="J35" s="270"/>
    </row>
    <row r="36" spans="1:12">
      <c r="A36" s="342"/>
      <c r="B36" s="172"/>
      <c r="C36" s="278"/>
      <c r="D36" s="898"/>
      <c r="E36" s="892"/>
      <c r="F36" s="938"/>
      <c r="G36" s="938"/>
      <c r="H36" s="938"/>
      <c r="I36" s="317"/>
      <c r="J36" s="340"/>
    </row>
    <row r="37" spans="1:12" ht="14.25">
      <c r="A37" s="342"/>
      <c r="B37" s="314"/>
      <c r="C37" s="916" t="s">
        <v>412</v>
      </c>
      <c r="D37" s="932">
        <v>1400</v>
      </c>
      <c r="E37" s="953">
        <v>1400</v>
      </c>
      <c r="F37" s="954">
        <v>1342</v>
      </c>
      <c r="G37" s="954">
        <v>1284</v>
      </c>
      <c r="H37" s="954">
        <v>1242</v>
      </c>
      <c r="I37" s="14"/>
      <c r="J37" s="342"/>
    </row>
    <row r="38" spans="1:12">
      <c r="A38" s="340"/>
      <c r="B38" s="14"/>
      <c r="C38" s="278"/>
      <c r="D38" s="932"/>
      <c r="E38" s="892"/>
      <c r="F38" s="938"/>
      <c r="G38" s="938"/>
      <c r="H38" s="938"/>
      <c r="I38" s="317"/>
      <c r="J38" s="270"/>
    </row>
    <row r="39" spans="1:12">
      <c r="A39" s="342"/>
      <c r="B39" s="172"/>
      <c r="C39" s="916" t="s">
        <v>242</v>
      </c>
      <c r="D39" s="900">
        <v>11</v>
      </c>
      <c r="E39" s="896">
        <v>12</v>
      </c>
      <c r="F39" s="897">
        <v>11</v>
      </c>
      <c r="G39" s="897">
        <v>11</v>
      </c>
      <c r="H39" s="897">
        <v>11</v>
      </c>
      <c r="I39" s="14"/>
      <c r="J39" s="340"/>
    </row>
    <row r="40" spans="1:12">
      <c r="A40" s="340"/>
      <c r="B40" s="317"/>
      <c r="C40" s="286"/>
      <c r="D40" s="924"/>
      <c r="E40" s="889"/>
      <c r="F40" s="899"/>
      <c r="G40" s="899"/>
      <c r="H40" s="899"/>
      <c r="I40" s="172"/>
      <c r="J40" s="340"/>
    </row>
    <row r="41" spans="1:12">
      <c r="A41" s="340"/>
      <c r="B41" s="317"/>
      <c r="C41" s="916" t="s">
        <v>586</v>
      </c>
      <c r="D41" s="932">
        <f>E41</f>
        <v>102</v>
      </c>
      <c r="E41" s="892">
        <v>102</v>
      </c>
      <c r="F41" s="938">
        <v>77</v>
      </c>
      <c r="G41" s="938">
        <v>61</v>
      </c>
      <c r="H41" s="938">
        <v>50</v>
      </c>
      <c r="I41" s="172"/>
      <c r="J41" s="340"/>
    </row>
    <row r="42" spans="1:12">
      <c r="A42" s="340"/>
      <c r="B42" s="317"/>
      <c r="C42" s="286"/>
      <c r="D42" s="491"/>
      <c r="E42" s="492"/>
      <c r="F42" s="493"/>
      <c r="G42" s="493"/>
      <c r="H42" s="493"/>
      <c r="I42" s="172"/>
      <c r="J42" s="340"/>
      <c r="L42" s="284"/>
    </row>
    <row r="43" spans="1:12" ht="9" customHeight="1">
      <c r="A43" s="266"/>
      <c r="B43" s="267"/>
      <c r="C43" s="267"/>
      <c r="D43" s="267"/>
      <c r="E43" s="267"/>
      <c r="F43" s="267"/>
      <c r="G43" s="267"/>
      <c r="H43" s="267"/>
      <c r="I43" s="312"/>
      <c r="J43" s="270"/>
    </row>
    <row r="44" spans="1:12" s="290" customFormat="1" ht="14.25">
      <c r="A44" s="345"/>
      <c r="B44" s="299" t="s">
        <v>499</v>
      </c>
      <c r="D44" s="299"/>
      <c r="E44" s="299"/>
      <c r="F44" s="299"/>
      <c r="G44" s="299"/>
      <c r="H44" s="299"/>
      <c r="I44" s="346"/>
      <c r="J44" s="345"/>
    </row>
    <row r="45" spans="1:12" s="290" customFormat="1" ht="14.25">
      <c r="A45" s="345"/>
      <c r="B45" s="299" t="s">
        <v>500</v>
      </c>
      <c r="D45" s="299"/>
      <c r="E45" s="299"/>
      <c r="F45" s="299"/>
      <c r="G45" s="299"/>
      <c r="H45" s="299"/>
      <c r="I45" s="346"/>
      <c r="J45" s="345"/>
    </row>
    <row r="46" spans="1:12" s="290" customFormat="1" ht="14.25">
      <c r="A46" s="345"/>
      <c r="B46" s="299" t="s">
        <v>536</v>
      </c>
      <c r="D46" s="299"/>
      <c r="E46" s="299"/>
      <c r="F46" s="299"/>
      <c r="G46" s="299"/>
      <c r="H46" s="299"/>
      <c r="I46" s="346"/>
      <c r="J46" s="345"/>
    </row>
    <row r="47" spans="1:12" s="290" customFormat="1" ht="14.25">
      <c r="A47" s="345"/>
      <c r="B47" s="333" t="s">
        <v>537</v>
      </c>
      <c r="D47" s="299"/>
      <c r="E47" s="299"/>
      <c r="F47" s="299"/>
      <c r="G47" s="299"/>
      <c r="H47" s="299"/>
      <c r="I47" s="346"/>
      <c r="J47" s="345"/>
    </row>
    <row r="48" spans="1:12" s="290" customFormat="1" ht="14.25">
      <c r="A48" s="345"/>
      <c r="B48" s="299" t="s">
        <v>538</v>
      </c>
      <c r="D48" s="299"/>
      <c r="E48" s="299"/>
      <c r="F48" s="299"/>
      <c r="G48" s="299"/>
      <c r="H48" s="299"/>
      <c r="I48" s="346"/>
      <c r="J48" s="345"/>
    </row>
    <row r="49" spans="1:10">
      <c r="A49" s="345"/>
      <c r="B49" s="347"/>
      <c r="C49" s="347"/>
      <c r="D49" s="347"/>
      <c r="E49" s="347"/>
      <c r="F49" s="347"/>
      <c r="G49" s="347"/>
      <c r="H49" s="347"/>
      <c r="I49" s="346"/>
      <c r="J49" s="345"/>
    </row>
  </sheetData>
  <printOptions horizontalCentered="1"/>
  <pageMargins left="0.75" right="0.75" top="1" bottom="1" header="0.5" footer="0.5"/>
  <pageSetup paperSize="9" scale="65" orientation="portrait" r:id="rId1"/>
  <headerFooter alignWithMargins="0">
    <oddHeader>&amp;CKPN Investor Relations</oddHeader>
    <oddFooter>&amp;L&amp;8Q4 2011 - Restated&amp;C&amp;8&amp;A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Index</vt:lpstr>
      <vt:lpstr>P&amp;L, Cash flow &amp; Balance sheet</vt:lpstr>
      <vt:lpstr>Revenues</vt:lpstr>
      <vt:lpstr>Expenses</vt:lpstr>
      <vt:lpstr>Profit &amp; Margin</vt:lpstr>
      <vt:lpstr>FTE, MTA and Roaming impact</vt:lpstr>
      <vt:lpstr>Growth analysis</vt:lpstr>
      <vt:lpstr>Consumer Mobile KPIs</vt:lpstr>
      <vt:lpstr>Consumer Residential KPIs</vt:lpstr>
      <vt:lpstr>Business KPIs</vt:lpstr>
      <vt:lpstr>NetCo KPIs</vt:lpstr>
      <vt:lpstr>Corporate Market KPIs</vt:lpstr>
      <vt:lpstr>Mobile Int KPIs</vt:lpstr>
      <vt:lpstr>iBasis KPIs</vt:lpstr>
      <vt:lpstr>Cash flow, Capex &amp; Debt</vt:lpstr>
      <vt:lpstr>Bond overview</vt:lpstr>
      <vt:lpstr>Dutch wireline tariffs</vt:lpstr>
      <vt:lpstr>'Business KPIs'!Print_Area</vt:lpstr>
      <vt:lpstr>'Cash flow, Capex &amp; Debt'!Print_Area</vt:lpstr>
      <vt:lpstr>'Consumer Mobile KPIs'!Print_Area</vt:lpstr>
      <vt:lpstr>'Consumer Residential KPIs'!Print_Area</vt:lpstr>
      <vt:lpstr>'Corporate Market KPIs'!Print_Area</vt:lpstr>
      <vt:lpstr>'Dutch wireline tariffs'!Print_Area</vt:lpstr>
      <vt:lpstr>Expenses!Print_Area</vt:lpstr>
      <vt:lpstr>'FTE, MTA and Roaming impact'!Print_Area</vt:lpstr>
      <vt:lpstr>'Growth analysis'!Print_Area</vt:lpstr>
      <vt:lpstr>'iBasis KPIs'!Print_Area</vt:lpstr>
      <vt:lpstr>Index!Print_Area</vt:lpstr>
      <vt:lpstr>'Mobile Int KPIs'!Print_Area</vt:lpstr>
      <vt:lpstr>'NetCo KPIs'!Print_Area</vt:lpstr>
      <vt:lpstr>'P&amp;L, Cash flow &amp; Balance sheet'!Print_Area</vt:lpstr>
      <vt:lpstr>'Profit &amp; Margin'!Print_Area</vt:lpstr>
      <vt:lpstr>Revenues!Print_Area</vt:lpstr>
    </vt:vector>
  </TitlesOfParts>
  <Company>KPN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Brandt, S.D. (Saskia) (KPNCC Investor Relations)</dc:creator>
  <cp:lastModifiedBy>Castelein, J.J. (Joost) (KPNCC Investor Relations)</cp:lastModifiedBy>
  <cp:lastPrinted>2012-03-12T17:57:52Z</cp:lastPrinted>
  <dcterms:created xsi:type="dcterms:W3CDTF">2009-03-20T08:10:08Z</dcterms:created>
  <dcterms:modified xsi:type="dcterms:W3CDTF">2012-03-13T15:06:10Z</dcterms:modified>
</cp:coreProperties>
</file>