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355" lockStructure="1"/>
  <bookViews>
    <workbookView xWindow="975" yWindow="-165" windowWidth="11835" windowHeight="13905" tabRatio="884"/>
  </bookViews>
  <sheets>
    <sheet name="Index" sheetId="44" r:id="rId1"/>
    <sheet name="P&amp;L" sheetId="14" r:id="rId2"/>
    <sheet name="Revenues" sheetId="4" r:id="rId3"/>
    <sheet name="Expenses" sheetId="5" r:id="rId4"/>
    <sheet name="Profit &amp; margin" sheetId="6" r:id="rId5"/>
    <sheet name="FTE, MTA and Roaming impact" sheetId="33" r:id="rId6"/>
    <sheet name="Growth analysis Q4" sheetId="36" r:id="rId7"/>
    <sheet name="Growth analysis FY" sheetId="50" r:id="rId8"/>
    <sheet name="Consumer Mobile KPIs" sheetId="7" r:id="rId9"/>
    <sheet name="Consumer Residential KPIs" sheetId="42" r:id="rId10"/>
    <sheet name="Business KPIs" sheetId="8" r:id="rId11"/>
    <sheet name="NetCo KPIs" sheetId="3" r:id="rId12"/>
    <sheet name="IT Solutions KPIs" sheetId="43" r:id="rId13"/>
    <sheet name="iBasis KPIs" sheetId="19" r:id="rId14"/>
    <sheet name="Mobile International KPIs" sheetId="11" r:id="rId15"/>
    <sheet name="Cash flow, Capex &amp; Debt summary" sheetId="12" r:id="rId16"/>
    <sheet name="Bond overview" sheetId="54" r:id="rId17"/>
    <sheet name="Tariffs" sheetId="53" r:id="rId18"/>
  </sheets>
  <definedNames>
    <definedName name="EV__LASTREFTIME__" localSheetId="16" hidden="1">41288.3968865741</definedName>
    <definedName name="EV__LASTREFTIME__" hidden="1">40186.5190162037</definedName>
    <definedName name="_xlnm.Print_Area" localSheetId="16">'Bond overview'!$A$1:$S$46</definedName>
    <definedName name="_xlnm.Print_Area" localSheetId="10">'Business KPIs'!$A$1:$S$63</definedName>
    <definedName name="_xlnm.Print_Area" localSheetId="15">'Cash flow, Capex &amp; Debt summary'!$A$1:$S$157</definedName>
    <definedName name="_xlnm.Print_Area" localSheetId="8">'Consumer Mobile KPIs'!$A$1:$S$38</definedName>
    <definedName name="_xlnm.Print_Area" localSheetId="9">'Consumer Residential KPIs'!$A$1:$S$55</definedName>
    <definedName name="_xlnm.Print_Area" localSheetId="3">Expenses!$A$1:$S$99</definedName>
    <definedName name="_xlnm.Print_Area" localSheetId="5">'FTE, MTA and Roaming impact'!$A$1:$S$89</definedName>
    <definedName name="_xlnm.Print_Area" localSheetId="7">'Growth analysis FY'!$A$1:$V$93</definedName>
    <definedName name="_xlnm.Print_Area" localSheetId="6">'Growth analysis Q4'!$A$1:$V$93</definedName>
    <definedName name="_xlnm.Print_Area" localSheetId="13">'iBasis KPIs'!$A$1:$S$11</definedName>
    <definedName name="_xlnm.Print_Area" localSheetId="0">Index!$A$1:$R$52</definedName>
    <definedName name="_xlnm.Print_Area" localSheetId="12">'IT Solutions KPIs'!$A$1:$S$12</definedName>
    <definedName name="_xlnm.Print_Area" localSheetId="14">'Mobile International KPIs'!$A$1:$S$97</definedName>
    <definedName name="_xlnm.Print_Area" localSheetId="11">'NetCo KPIs'!$A$1:$S$34</definedName>
    <definedName name="_xlnm.Print_Area" localSheetId="1">'P&amp;L'!$A$1:$S$88</definedName>
    <definedName name="_xlnm.Print_Area" localSheetId="4">'Profit &amp; margin'!$A$1:$S$124</definedName>
    <definedName name="_xlnm.Print_Area" localSheetId="2">Revenues!$A$1:$S$117</definedName>
    <definedName name="_xlnm.Print_Area" localSheetId="17">Tariffs!$A$1:$V$54</definedName>
  </definedNames>
  <calcPr calcId="145621" calcMode="autoNoTable" iterate="1" iterateCount="1000"/>
</workbook>
</file>

<file path=xl/calcChain.xml><?xml version="1.0" encoding="utf-8"?>
<calcChain xmlns="http://schemas.openxmlformats.org/spreadsheetml/2006/main">
  <c r="S51" i="36" l="1"/>
  <c r="K77" i="12"/>
  <c r="J75" i="12"/>
  <c r="K75" i="12"/>
  <c r="J76" i="12"/>
  <c r="J78" i="12"/>
  <c r="K78" i="12"/>
  <c r="J81" i="12"/>
  <c r="K81" i="12"/>
  <c r="K82" i="12"/>
  <c r="J83" i="12"/>
  <c r="K83" i="12"/>
  <c r="K87" i="12"/>
  <c r="J91" i="12"/>
  <c r="K91" i="12"/>
  <c r="J93" i="12"/>
  <c r="J11" i="12"/>
  <c r="K11" i="12"/>
  <c r="J12" i="12"/>
  <c r="J13" i="12"/>
  <c r="K13" i="12"/>
  <c r="K74" i="4"/>
  <c r="S6" i="50" l="1"/>
  <c r="T6" i="50"/>
  <c r="S7" i="50"/>
  <c r="T7" i="50"/>
  <c r="S8" i="50"/>
  <c r="T8" i="50"/>
  <c r="S9" i="50"/>
  <c r="T9" i="50"/>
  <c r="S11" i="50"/>
  <c r="T11" i="50"/>
  <c r="S12" i="50"/>
  <c r="T12" i="50"/>
  <c r="S14" i="50"/>
  <c r="T14" i="50"/>
  <c r="S22" i="50"/>
  <c r="T22" i="50"/>
  <c r="S24" i="50"/>
  <c r="T24" i="50"/>
  <c r="S26" i="50"/>
  <c r="T26" i="50"/>
  <c r="S6" i="36"/>
  <c r="T6" i="36"/>
  <c r="S7" i="36"/>
  <c r="T7" i="36"/>
  <c r="S8" i="36"/>
  <c r="T8" i="36"/>
  <c r="S9" i="36"/>
  <c r="T9" i="36"/>
  <c r="S11" i="36"/>
  <c r="T11" i="36"/>
  <c r="S12" i="36"/>
  <c r="T12" i="36"/>
  <c r="S14" i="36"/>
  <c r="T14" i="36"/>
  <c r="S22" i="36"/>
  <c r="T22" i="36"/>
  <c r="S24" i="36"/>
  <c r="T24" i="36"/>
  <c r="S26" i="36"/>
  <c r="T26" i="36"/>
  <c r="O20" i="4"/>
  <c r="Q20" i="5"/>
  <c r="P20" i="5"/>
  <c r="O20" i="5"/>
  <c r="N20" i="5"/>
  <c r="Q16" i="5"/>
  <c r="P16" i="5"/>
  <c r="O16" i="5"/>
  <c r="N16" i="5"/>
  <c r="Q9" i="5"/>
  <c r="P9" i="5"/>
  <c r="P28" i="5" s="1"/>
  <c r="O9" i="5"/>
  <c r="N9" i="5"/>
  <c r="N28" i="5" s="1"/>
  <c r="Q55" i="5"/>
  <c r="P55" i="5"/>
  <c r="O55" i="5"/>
  <c r="N55" i="5"/>
  <c r="Q51" i="5"/>
  <c r="P51" i="5"/>
  <c r="O51" i="5"/>
  <c r="N51" i="5"/>
  <c r="Q44" i="5"/>
  <c r="Q61" i="5" s="1"/>
  <c r="P44" i="5"/>
  <c r="P61" i="5" s="1"/>
  <c r="O44" i="5"/>
  <c r="N44" i="5"/>
  <c r="N61" i="5" s="1"/>
  <c r="Q87" i="5"/>
  <c r="P87" i="5"/>
  <c r="O87" i="5"/>
  <c r="N87" i="5"/>
  <c r="Q83" i="5"/>
  <c r="P83" i="5"/>
  <c r="O83" i="5"/>
  <c r="N83" i="5"/>
  <c r="Q76" i="5"/>
  <c r="Q93" i="5" s="1"/>
  <c r="P76" i="5"/>
  <c r="P93" i="5" s="1"/>
  <c r="O76" i="5"/>
  <c r="N76" i="5"/>
  <c r="H87" i="5"/>
  <c r="G87" i="5"/>
  <c r="F87" i="5"/>
  <c r="E87" i="5"/>
  <c r="H83" i="5"/>
  <c r="G83" i="5"/>
  <c r="F83" i="5"/>
  <c r="E83" i="5"/>
  <c r="H76" i="5"/>
  <c r="G76" i="5"/>
  <c r="G93" i="5" s="1"/>
  <c r="F76" i="5"/>
  <c r="F93" i="5" s="1"/>
  <c r="E76" i="5"/>
  <c r="H55" i="5"/>
  <c r="G55" i="5"/>
  <c r="F55" i="5"/>
  <c r="E55" i="5"/>
  <c r="H51" i="5"/>
  <c r="G51" i="5"/>
  <c r="F51" i="5"/>
  <c r="E51" i="5"/>
  <c r="H44" i="5"/>
  <c r="G44" i="5"/>
  <c r="G61" i="5" s="1"/>
  <c r="F44" i="5"/>
  <c r="F61" i="5" s="1"/>
  <c r="E44" i="5"/>
  <c r="H20" i="5"/>
  <c r="H16" i="5"/>
  <c r="G16" i="5"/>
  <c r="G20" i="5" s="1"/>
  <c r="F16" i="5"/>
  <c r="F20" i="5" s="1"/>
  <c r="E16" i="5"/>
  <c r="E20" i="5" s="1"/>
  <c r="H9" i="5"/>
  <c r="G9" i="5"/>
  <c r="G28" i="5" s="1"/>
  <c r="F9" i="5"/>
  <c r="E9" i="5"/>
  <c r="E28" i="5" s="1"/>
  <c r="H107" i="4"/>
  <c r="H103" i="4"/>
  <c r="G103" i="4"/>
  <c r="G107" i="4" s="1"/>
  <c r="F103" i="4"/>
  <c r="F107" i="4" s="1"/>
  <c r="E103" i="4"/>
  <c r="E107" i="4" s="1"/>
  <c r="H96" i="4"/>
  <c r="G96" i="4"/>
  <c r="F96" i="4"/>
  <c r="E96" i="4"/>
  <c r="H76" i="4"/>
  <c r="G76" i="4"/>
  <c r="F76" i="4"/>
  <c r="E76" i="4"/>
  <c r="H71" i="4"/>
  <c r="G71" i="4"/>
  <c r="F71" i="4"/>
  <c r="E71" i="4"/>
  <c r="H65" i="4"/>
  <c r="G65" i="4"/>
  <c r="F65" i="4"/>
  <c r="E65" i="4"/>
  <c r="H59" i="4"/>
  <c r="G59" i="4"/>
  <c r="F59" i="4"/>
  <c r="E59" i="4"/>
  <c r="H52" i="4"/>
  <c r="G52" i="4"/>
  <c r="F52" i="4"/>
  <c r="E52" i="4"/>
  <c r="H48" i="4"/>
  <c r="G48" i="4"/>
  <c r="F48" i="4"/>
  <c r="E48" i="4"/>
  <c r="H41" i="4"/>
  <c r="H82" i="4" s="1"/>
  <c r="G41" i="4"/>
  <c r="F41" i="4"/>
  <c r="F82" i="4" s="1"/>
  <c r="E41" i="4"/>
  <c r="E82" i="4" s="1"/>
  <c r="H20" i="4"/>
  <c r="H16" i="4"/>
  <c r="G16" i="4"/>
  <c r="G20" i="4" s="1"/>
  <c r="F16" i="4"/>
  <c r="F20" i="4" s="1"/>
  <c r="E16" i="4"/>
  <c r="E20" i="4" s="1"/>
  <c r="H9" i="4"/>
  <c r="H28" i="4" s="1"/>
  <c r="G9" i="4"/>
  <c r="F9" i="4"/>
  <c r="E9" i="4"/>
  <c r="E28" i="4" s="1"/>
  <c r="Q107" i="4"/>
  <c r="P107" i="4"/>
  <c r="O107" i="4"/>
  <c r="N107" i="4"/>
  <c r="Q103" i="4"/>
  <c r="P103" i="4"/>
  <c r="O103" i="4"/>
  <c r="N103" i="4"/>
  <c r="Q96" i="4"/>
  <c r="Q113" i="4" s="1"/>
  <c r="P96" i="4"/>
  <c r="O96" i="4"/>
  <c r="N96" i="4"/>
  <c r="Q76" i="4"/>
  <c r="P76" i="4"/>
  <c r="O76" i="4"/>
  <c r="N76" i="4"/>
  <c r="Q71" i="4"/>
  <c r="P71" i="4"/>
  <c r="O71" i="4"/>
  <c r="N71" i="4"/>
  <c r="Q65" i="4"/>
  <c r="P65" i="4"/>
  <c r="O65" i="4"/>
  <c r="N65" i="4"/>
  <c r="Q59" i="4"/>
  <c r="P59" i="4"/>
  <c r="O59" i="4"/>
  <c r="N59" i="4"/>
  <c r="Q52" i="4"/>
  <c r="P52" i="4"/>
  <c r="O52" i="4"/>
  <c r="N52" i="4"/>
  <c r="Q48" i="4"/>
  <c r="P48" i="4"/>
  <c r="O48" i="4"/>
  <c r="N48" i="4"/>
  <c r="Q41" i="4"/>
  <c r="P41" i="4"/>
  <c r="O41" i="4"/>
  <c r="O82" i="4" s="1"/>
  <c r="N41" i="4"/>
  <c r="N82" i="4" s="1"/>
  <c r="Q20" i="4"/>
  <c r="P20" i="4"/>
  <c r="N20" i="4"/>
  <c r="Q16" i="4"/>
  <c r="P16" i="4"/>
  <c r="O16" i="4"/>
  <c r="N16" i="4"/>
  <c r="Q9" i="4"/>
  <c r="P9" i="4"/>
  <c r="O9" i="4"/>
  <c r="N9" i="4"/>
  <c r="N28" i="4" s="1"/>
  <c r="Q82" i="4" l="1"/>
  <c r="P82" i="4"/>
  <c r="G82" i="4"/>
  <c r="E93" i="5"/>
  <c r="O93" i="5"/>
  <c r="O28" i="5"/>
  <c r="E113" i="4"/>
  <c r="O113" i="4"/>
  <c r="H113" i="4"/>
  <c r="H93" i="5"/>
  <c r="N93" i="5"/>
  <c r="O61" i="5"/>
  <c r="E61" i="5"/>
  <c r="H61" i="5"/>
  <c r="F28" i="5"/>
  <c r="Q28" i="5"/>
  <c r="H28" i="5"/>
  <c r="G113" i="4"/>
  <c r="P113" i="4"/>
  <c r="N113" i="4"/>
  <c r="F113" i="4"/>
  <c r="Q28" i="4"/>
  <c r="O28" i="4"/>
  <c r="P28" i="4"/>
  <c r="F28" i="4"/>
  <c r="G28" i="4"/>
  <c r="H81" i="14" l="1"/>
  <c r="G81" i="14"/>
  <c r="F81" i="14"/>
  <c r="E81" i="14"/>
  <c r="N81" i="14"/>
  <c r="O81" i="14"/>
  <c r="P81" i="14"/>
  <c r="Q81" i="14"/>
  <c r="H75" i="14"/>
  <c r="G75" i="14"/>
  <c r="F75" i="14"/>
  <c r="E75" i="14"/>
  <c r="N75" i="14"/>
  <c r="O75" i="14"/>
  <c r="P75" i="14"/>
  <c r="Q75" i="14"/>
  <c r="H51" i="14"/>
  <c r="G51" i="14"/>
  <c r="F51" i="14"/>
  <c r="E51" i="14"/>
  <c r="N51" i="14"/>
  <c r="O51" i="14"/>
  <c r="P51" i="14"/>
  <c r="Q51" i="14"/>
  <c r="O18" i="14"/>
  <c r="H16" i="14"/>
  <c r="G16" i="14"/>
  <c r="F16" i="14"/>
  <c r="E16" i="14"/>
  <c r="H7" i="14"/>
  <c r="G7" i="14"/>
  <c r="G18" i="14" s="1"/>
  <c r="G23" i="14" s="1"/>
  <c r="G27" i="14" s="1"/>
  <c r="F7" i="14"/>
  <c r="F18" i="14" s="1"/>
  <c r="F23" i="14" s="1"/>
  <c r="F27" i="14" s="1"/>
  <c r="E7" i="14"/>
  <c r="N16" i="14"/>
  <c r="O16" i="14"/>
  <c r="P16" i="14"/>
  <c r="Q16" i="14"/>
  <c r="N7" i="14"/>
  <c r="N18" i="14" s="1"/>
  <c r="O7" i="14"/>
  <c r="P7" i="14"/>
  <c r="P18" i="14" s="1"/>
  <c r="Q7" i="14"/>
  <c r="Q18" i="14" s="1"/>
  <c r="Q23" i="14" s="1"/>
  <c r="Q27" i="14" s="1"/>
  <c r="K73" i="5"/>
  <c r="K74" i="5"/>
  <c r="K78" i="5"/>
  <c r="K79" i="5"/>
  <c r="K80" i="5"/>
  <c r="K81" i="5"/>
  <c r="K82" i="5"/>
  <c r="K85" i="5"/>
  <c r="K89" i="5"/>
  <c r="K91" i="5"/>
  <c r="K41" i="5"/>
  <c r="K43" i="5"/>
  <c r="K47" i="5"/>
  <c r="K48" i="5"/>
  <c r="K49" i="5"/>
  <c r="K53" i="5"/>
  <c r="K54" i="5"/>
  <c r="K57" i="5"/>
  <c r="K59" i="5"/>
  <c r="K6" i="5"/>
  <c r="K7" i="5"/>
  <c r="K8" i="5"/>
  <c r="K11" i="5"/>
  <c r="K12" i="5"/>
  <c r="K13" i="5"/>
  <c r="K14" i="5"/>
  <c r="K15" i="5"/>
  <c r="K18" i="5"/>
  <c r="K19" i="5"/>
  <c r="K22" i="5"/>
  <c r="K24" i="5"/>
  <c r="K26" i="5"/>
  <c r="K93" i="4"/>
  <c r="K94" i="4"/>
  <c r="K98" i="4"/>
  <c r="K99" i="4"/>
  <c r="K100" i="4"/>
  <c r="K101" i="4"/>
  <c r="K105" i="4"/>
  <c r="K109" i="4"/>
  <c r="K111" i="4"/>
  <c r="K38" i="4"/>
  <c r="K39" i="4"/>
  <c r="K40" i="4"/>
  <c r="K43" i="4"/>
  <c r="K44" i="4"/>
  <c r="K45" i="4"/>
  <c r="K46" i="4"/>
  <c r="K47" i="4"/>
  <c r="K50" i="4"/>
  <c r="K51" i="4"/>
  <c r="K54" i="4"/>
  <c r="K56" i="4"/>
  <c r="K57" i="4"/>
  <c r="K58" i="4"/>
  <c r="K61" i="4"/>
  <c r="K62" i="4"/>
  <c r="K63" i="4"/>
  <c r="K64" i="4"/>
  <c r="K67" i="4"/>
  <c r="K68" i="4"/>
  <c r="K69" i="4"/>
  <c r="K70" i="4"/>
  <c r="K73" i="4"/>
  <c r="K75" i="4"/>
  <c r="K78" i="4"/>
  <c r="K80" i="4"/>
  <c r="K6" i="4"/>
  <c r="K7" i="4"/>
  <c r="K8" i="4"/>
  <c r="K11" i="4"/>
  <c r="K12" i="4"/>
  <c r="K13" i="4"/>
  <c r="K14" i="4"/>
  <c r="K15" i="4"/>
  <c r="K18" i="4"/>
  <c r="K19" i="4"/>
  <c r="K22" i="4"/>
  <c r="K24" i="4"/>
  <c r="K26" i="4"/>
  <c r="K49" i="14"/>
  <c r="K53" i="14"/>
  <c r="K9" i="14"/>
  <c r="K10" i="14"/>
  <c r="K11" i="14"/>
  <c r="K12" i="14"/>
  <c r="K13" i="14"/>
  <c r="K14" i="14"/>
  <c r="K15" i="14"/>
  <c r="K20" i="14"/>
  <c r="K25" i="14"/>
  <c r="K35" i="14"/>
  <c r="H18" i="14" l="1"/>
  <c r="H23" i="14" s="1"/>
  <c r="H27" i="14" s="1"/>
  <c r="K7" i="14"/>
  <c r="K16" i="14"/>
  <c r="E18" i="14"/>
  <c r="E23" i="14" s="1"/>
  <c r="E27" i="14" s="1"/>
  <c r="N23" i="14"/>
  <c r="O23" i="14"/>
  <c r="O27" i="14" s="1"/>
  <c r="P23" i="14"/>
  <c r="P27" i="14" s="1"/>
  <c r="M39" i="42"/>
  <c r="K39" i="42"/>
  <c r="D39" i="42"/>
  <c r="K18" i="14" l="1"/>
  <c r="N27" i="14"/>
  <c r="J39" i="42"/>
  <c r="G22" i="54"/>
  <c r="G16" i="54"/>
  <c r="F16" i="54"/>
  <c r="G10" i="54"/>
  <c r="G42" i="54" s="1"/>
  <c r="E25" i="3" l="1"/>
  <c r="E5" i="33"/>
  <c r="E22" i="12"/>
  <c r="E5" i="6"/>
  <c r="E65" i="6" s="1"/>
  <c r="E6" i="6"/>
  <c r="E7" i="6"/>
  <c r="E67" i="6" s="1"/>
  <c r="E8" i="6"/>
  <c r="E11" i="6"/>
  <c r="E12" i="6"/>
  <c r="E13" i="6"/>
  <c r="E73" i="6" s="1"/>
  <c r="E14" i="6"/>
  <c r="E15" i="6"/>
  <c r="E75" i="6" s="1"/>
  <c r="E18" i="6"/>
  <c r="E19" i="6"/>
  <c r="E79" i="6" s="1"/>
  <c r="E22" i="6"/>
  <c r="E24" i="6"/>
  <c r="E84" i="6" l="1"/>
  <c r="E71" i="6"/>
  <c r="E82" i="6"/>
  <c r="E74" i="6"/>
  <c r="E68" i="6"/>
  <c r="E78" i="6"/>
  <c r="E72" i="6"/>
  <c r="E66" i="6"/>
  <c r="J136" i="53"/>
  <c r="J124" i="53"/>
  <c r="T52" i="53"/>
  <c r="R52" i="53"/>
  <c r="N52" i="53"/>
  <c r="T50" i="53"/>
  <c r="R50" i="53"/>
  <c r="P50" i="53"/>
  <c r="N50" i="53"/>
  <c r="T47" i="53"/>
  <c r="R47" i="53"/>
  <c r="N47" i="53"/>
  <c r="L47" i="53"/>
  <c r="J47" i="53"/>
  <c r="H47" i="53"/>
  <c r="R46" i="53"/>
  <c r="N46" i="53"/>
  <c r="L46" i="53"/>
  <c r="J46" i="53"/>
  <c r="H46" i="53"/>
  <c r="N43" i="53"/>
  <c r="L43" i="53"/>
  <c r="N42" i="53"/>
  <c r="L42" i="53"/>
  <c r="N41" i="53"/>
  <c r="L41" i="53"/>
  <c r="N40" i="53"/>
  <c r="L40" i="53"/>
  <c r="R39" i="53"/>
  <c r="N39" i="53"/>
  <c r="L39" i="53"/>
  <c r="R36" i="53"/>
  <c r="P36" i="53"/>
  <c r="N36" i="53"/>
  <c r="L36" i="53"/>
  <c r="J36" i="53"/>
  <c r="R35" i="53"/>
  <c r="P35" i="53"/>
  <c r="N35" i="53"/>
  <c r="L35" i="53"/>
  <c r="J35" i="53"/>
  <c r="R34" i="53"/>
  <c r="P34" i="53"/>
  <c r="N34" i="53"/>
  <c r="L34" i="53"/>
  <c r="J34" i="53"/>
  <c r="R33" i="53"/>
  <c r="P33" i="53"/>
  <c r="N33" i="53"/>
  <c r="L33" i="53"/>
  <c r="J33" i="53"/>
  <c r="R30" i="53"/>
  <c r="N30" i="53"/>
  <c r="L30" i="53"/>
  <c r="R29" i="53"/>
  <c r="N29" i="53"/>
  <c r="L29" i="53"/>
  <c r="R28" i="53"/>
  <c r="P28" i="53"/>
  <c r="N28" i="53"/>
  <c r="L28" i="53"/>
  <c r="R25" i="53"/>
  <c r="N25" i="53"/>
  <c r="L25" i="53"/>
  <c r="R24" i="53"/>
  <c r="N24" i="53"/>
  <c r="L24" i="53"/>
  <c r="R23" i="53"/>
  <c r="N23" i="53"/>
  <c r="L23" i="53"/>
  <c r="R22" i="53"/>
  <c r="P22" i="53"/>
  <c r="N22" i="53"/>
  <c r="L22" i="53"/>
  <c r="T19" i="53"/>
  <c r="N19" i="53"/>
  <c r="T18" i="53"/>
  <c r="N18" i="53"/>
  <c r="T17" i="53"/>
  <c r="N17" i="53"/>
  <c r="L17" i="53"/>
  <c r="T14" i="53"/>
  <c r="R14" i="53"/>
  <c r="P14" i="53"/>
  <c r="K14" i="53"/>
  <c r="L14" i="53" s="1"/>
  <c r="T13" i="53"/>
  <c r="R13" i="53"/>
  <c r="P13" i="53"/>
  <c r="N13" i="53"/>
  <c r="K13" i="53"/>
  <c r="L13" i="53" s="1"/>
  <c r="R12" i="53"/>
  <c r="P12" i="53"/>
  <c r="N12" i="53"/>
  <c r="L12" i="53"/>
  <c r="R11" i="53"/>
  <c r="P11" i="53"/>
  <c r="N11" i="53"/>
  <c r="L11" i="53"/>
  <c r="N14" i="53" l="1"/>
  <c r="D152" i="12"/>
  <c r="D151" i="12"/>
  <c r="D148" i="12"/>
  <c r="D145" i="12"/>
  <c r="D143" i="12"/>
  <c r="D140" i="12"/>
  <c r="D139" i="12"/>
  <c r="D136" i="12"/>
  <c r="D135" i="12"/>
  <c r="E150" i="12"/>
  <c r="D150" i="12" s="1"/>
  <c r="E138" i="12"/>
  <c r="E134" i="12"/>
  <c r="K135" i="12"/>
  <c r="K136" i="12"/>
  <c r="K140" i="12"/>
  <c r="K143" i="12"/>
  <c r="K145" i="12"/>
  <c r="K148" i="12"/>
  <c r="K151" i="12"/>
  <c r="K152" i="12"/>
  <c r="E104" i="12"/>
  <c r="E105" i="12"/>
  <c r="E106" i="12"/>
  <c r="E107" i="12"/>
  <c r="E110" i="12"/>
  <c r="E111" i="12"/>
  <c r="E112" i="12"/>
  <c r="E113" i="12"/>
  <c r="E114" i="12"/>
  <c r="E117" i="12"/>
  <c r="E118" i="12"/>
  <c r="E121" i="12"/>
  <c r="E123" i="12"/>
  <c r="K74" i="12"/>
  <c r="E85" i="12"/>
  <c r="E78" i="12"/>
  <c r="D75" i="12"/>
  <c r="D76" i="12"/>
  <c r="D77" i="12"/>
  <c r="D80" i="12"/>
  <c r="D81" i="12"/>
  <c r="D82" i="12"/>
  <c r="D83" i="12"/>
  <c r="D84" i="12"/>
  <c r="D87" i="12"/>
  <c r="D88" i="12"/>
  <c r="D91" i="12"/>
  <c r="D93" i="12"/>
  <c r="D74" i="12"/>
  <c r="K6" i="12"/>
  <c r="K10" i="12"/>
  <c r="K17" i="12"/>
  <c r="K18" i="12"/>
  <c r="K19" i="12"/>
  <c r="K21" i="12"/>
  <c r="K25" i="12"/>
  <c r="K33" i="12"/>
  <c r="K34" i="12"/>
  <c r="K43" i="12"/>
  <c r="K44" i="12"/>
  <c r="K55" i="12"/>
  <c r="K61" i="12"/>
  <c r="D59" i="12"/>
  <c r="D60" i="12"/>
  <c r="D61" i="12"/>
  <c r="D55" i="12"/>
  <c r="D54" i="12"/>
  <c r="D52" i="12"/>
  <c r="D40" i="12"/>
  <c r="D41" i="12"/>
  <c r="D42" i="12"/>
  <c r="D43" i="12"/>
  <c r="D44" i="12"/>
  <c r="D45" i="12"/>
  <c r="D39" i="12"/>
  <c r="D6" i="12"/>
  <c r="D7" i="12"/>
  <c r="D10" i="12"/>
  <c r="D11" i="12"/>
  <c r="D12" i="12"/>
  <c r="D13" i="12"/>
  <c r="D15" i="12"/>
  <c r="D16" i="12"/>
  <c r="D17" i="12"/>
  <c r="D18" i="12"/>
  <c r="D19" i="12"/>
  <c r="D20" i="12"/>
  <c r="D21" i="12"/>
  <c r="D24" i="12"/>
  <c r="D25" i="12"/>
  <c r="D26" i="12"/>
  <c r="D29" i="12"/>
  <c r="D30" i="12"/>
  <c r="D31" i="12"/>
  <c r="D32" i="12"/>
  <c r="D33" i="12"/>
  <c r="D34" i="12"/>
  <c r="D35" i="12"/>
  <c r="D36" i="12"/>
  <c r="E62" i="12"/>
  <c r="E46" i="12"/>
  <c r="E37" i="12"/>
  <c r="K63" i="11"/>
  <c r="K64" i="11"/>
  <c r="K71" i="11"/>
  <c r="J73" i="11"/>
  <c r="K73" i="11"/>
  <c r="J74" i="11"/>
  <c r="K74" i="11"/>
  <c r="J75" i="11"/>
  <c r="K75" i="11"/>
  <c r="K78" i="11"/>
  <c r="J80" i="11"/>
  <c r="K80" i="11"/>
  <c r="J81" i="11"/>
  <c r="K81" i="11"/>
  <c r="J82" i="11"/>
  <c r="K82" i="11"/>
  <c r="J84" i="11"/>
  <c r="K84" i="11"/>
  <c r="J85" i="11"/>
  <c r="K85" i="11"/>
  <c r="J86" i="11"/>
  <c r="K86" i="11"/>
  <c r="E62" i="11"/>
  <c r="E68" i="11"/>
  <c r="E69" i="11"/>
  <c r="D78" i="11"/>
  <c r="D71" i="11"/>
  <c r="D65" i="11"/>
  <c r="D64" i="11"/>
  <c r="D63" i="11"/>
  <c r="D62" i="11"/>
  <c r="J32" i="11"/>
  <c r="K32" i="11"/>
  <c r="J33" i="11"/>
  <c r="K33" i="11"/>
  <c r="J34" i="11"/>
  <c r="K34" i="11"/>
  <c r="K37" i="11"/>
  <c r="J39" i="11"/>
  <c r="K39" i="11"/>
  <c r="J40" i="11"/>
  <c r="K40" i="11"/>
  <c r="J41" i="11"/>
  <c r="K41" i="11"/>
  <c r="J43" i="11"/>
  <c r="K43" i="11"/>
  <c r="J44" i="11"/>
  <c r="K44" i="11"/>
  <c r="J45" i="11"/>
  <c r="K45" i="11"/>
  <c r="K30" i="11"/>
  <c r="K22" i="11"/>
  <c r="K23" i="11"/>
  <c r="E7" i="7"/>
  <c r="D7" i="7" s="1"/>
  <c r="E12" i="7"/>
  <c r="E13" i="7"/>
  <c r="E5" i="11"/>
  <c r="E21" i="11"/>
  <c r="E27" i="11"/>
  <c r="E28" i="11"/>
  <c r="D37" i="11"/>
  <c r="D30" i="11"/>
  <c r="J30" i="11" s="1"/>
  <c r="D24" i="11"/>
  <c r="D23" i="11"/>
  <c r="D22" i="11"/>
  <c r="D6" i="11"/>
  <c r="D7" i="11"/>
  <c r="K6" i="11"/>
  <c r="K7" i="11"/>
  <c r="K7" i="19"/>
  <c r="K5" i="19"/>
  <c r="J7" i="19"/>
  <c r="D5" i="19"/>
  <c r="J5" i="19" s="1"/>
  <c r="D9" i="43"/>
  <c r="J9" i="43" s="1"/>
  <c r="D8" i="43"/>
  <c r="J8" i="43" s="1"/>
  <c r="D5" i="43"/>
  <c r="K8" i="43"/>
  <c r="K9" i="43"/>
  <c r="K5" i="43"/>
  <c r="D27" i="3"/>
  <c r="J27" i="3" s="1"/>
  <c r="D26" i="3"/>
  <c r="D25" i="3"/>
  <c r="D23" i="3"/>
  <c r="J23" i="3" s="1"/>
  <c r="D21" i="3"/>
  <c r="J21" i="3" s="1"/>
  <c r="D20" i="3"/>
  <c r="D19" i="3"/>
  <c r="J19" i="3" s="1"/>
  <c r="D16" i="3"/>
  <c r="J16" i="3" s="1"/>
  <c r="D15" i="3"/>
  <c r="J15" i="3" s="1"/>
  <c r="D14" i="3"/>
  <c r="D13" i="3"/>
  <c r="J13" i="3" s="1"/>
  <c r="D12" i="3"/>
  <c r="J12" i="3" s="1"/>
  <c r="D7" i="3"/>
  <c r="D6" i="3"/>
  <c r="J7" i="3"/>
  <c r="K7" i="3"/>
  <c r="K12" i="3"/>
  <c r="K13" i="3"/>
  <c r="J14" i="3"/>
  <c r="K14" i="3"/>
  <c r="K15" i="3"/>
  <c r="K16" i="3"/>
  <c r="K19" i="3"/>
  <c r="J20" i="3"/>
  <c r="K20" i="3"/>
  <c r="K21" i="3"/>
  <c r="K23" i="3"/>
  <c r="J25" i="3"/>
  <c r="K25" i="3"/>
  <c r="J26" i="3"/>
  <c r="K26" i="3"/>
  <c r="K27" i="3"/>
  <c r="K6" i="3"/>
  <c r="J6" i="3"/>
  <c r="K53" i="8"/>
  <c r="K54" i="8"/>
  <c r="K57" i="8"/>
  <c r="K60" i="8"/>
  <c r="K61" i="8"/>
  <c r="E59" i="8"/>
  <c r="D61" i="8"/>
  <c r="D60" i="8"/>
  <c r="D57" i="8"/>
  <c r="D54" i="8"/>
  <c r="D53" i="8"/>
  <c r="D52" i="8"/>
  <c r="K31" i="8"/>
  <c r="J35" i="8"/>
  <c r="K35" i="8"/>
  <c r="J36" i="8"/>
  <c r="K36" i="8"/>
  <c r="J38" i="8"/>
  <c r="K38" i="8"/>
  <c r="J40" i="8"/>
  <c r="K40" i="8"/>
  <c r="K42" i="8"/>
  <c r="K30" i="8"/>
  <c r="D42" i="8"/>
  <c r="D31" i="8"/>
  <c r="J31" i="8" s="1"/>
  <c r="D30" i="8"/>
  <c r="K6" i="8"/>
  <c r="K7" i="8"/>
  <c r="K9" i="8"/>
  <c r="K12" i="8"/>
  <c r="K13" i="8"/>
  <c r="J16" i="8"/>
  <c r="K16" i="8"/>
  <c r="J17" i="8"/>
  <c r="K17" i="8"/>
  <c r="K20" i="8"/>
  <c r="D20" i="8"/>
  <c r="E15" i="8"/>
  <c r="E11" i="8"/>
  <c r="D9" i="8"/>
  <c r="D7" i="8"/>
  <c r="J7" i="8" s="1"/>
  <c r="D6" i="8"/>
  <c r="J6" i="8" s="1"/>
  <c r="D5" i="8"/>
  <c r="E17" i="42"/>
  <c r="D17" i="42" s="1"/>
  <c r="K18" i="42"/>
  <c r="K19" i="42"/>
  <c r="K23" i="42"/>
  <c r="J25" i="42"/>
  <c r="K25" i="42"/>
  <c r="K27" i="42"/>
  <c r="J29" i="42"/>
  <c r="K29" i="42"/>
  <c r="J31" i="42"/>
  <c r="K31" i="42"/>
  <c r="K33" i="42"/>
  <c r="J35" i="42"/>
  <c r="K35" i="42"/>
  <c r="J41" i="42"/>
  <c r="K41" i="42"/>
  <c r="D43" i="42"/>
  <c r="D33" i="42"/>
  <c r="D27" i="42"/>
  <c r="D23" i="42"/>
  <c r="J23" i="42" s="1"/>
  <c r="D21" i="42"/>
  <c r="D19" i="42"/>
  <c r="D18" i="42"/>
  <c r="D15" i="42"/>
  <c r="D14" i="42"/>
  <c r="D13" i="42"/>
  <c r="D12" i="42"/>
  <c r="D11" i="42"/>
  <c r="J17" i="7"/>
  <c r="K17" i="7"/>
  <c r="J18" i="7"/>
  <c r="K18" i="7"/>
  <c r="J19" i="7"/>
  <c r="K19" i="7"/>
  <c r="J22" i="7"/>
  <c r="K22" i="7"/>
  <c r="J23" i="7"/>
  <c r="K23" i="7"/>
  <c r="J24" i="7"/>
  <c r="K24" i="7"/>
  <c r="J26" i="7"/>
  <c r="K26" i="7"/>
  <c r="J28" i="7"/>
  <c r="K28" i="7"/>
  <c r="J30" i="7"/>
  <c r="K30" i="7"/>
  <c r="K15" i="7"/>
  <c r="K8" i="7"/>
  <c r="K9" i="7"/>
  <c r="D15" i="7"/>
  <c r="D9" i="7"/>
  <c r="D8" i="7"/>
  <c r="P49" i="36"/>
  <c r="E39" i="36"/>
  <c r="E40" i="36"/>
  <c r="E41" i="36"/>
  <c r="E44" i="36"/>
  <c r="E45" i="36"/>
  <c r="E46" i="36"/>
  <c r="E47" i="36"/>
  <c r="E48" i="36"/>
  <c r="E51" i="36"/>
  <c r="E52" i="36"/>
  <c r="E55" i="36"/>
  <c r="E57" i="36"/>
  <c r="E38" i="36"/>
  <c r="L6" i="36"/>
  <c r="L7" i="36"/>
  <c r="L8" i="36"/>
  <c r="L11" i="36"/>
  <c r="L12" i="36"/>
  <c r="L13" i="36"/>
  <c r="L14" i="36"/>
  <c r="L15" i="36"/>
  <c r="L18" i="36"/>
  <c r="L19" i="36"/>
  <c r="L22" i="36"/>
  <c r="L24" i="36"/>
  <c r="L26" i="36"/>
  <c r="L5" i="36"/>
  <c r="E6" i="36"/>
  <c r="E7" i="36"/>
  <c r="E8" i="36"/>
  <c r="E11" i="36"/>
  <c r="E12" i="36"/>
  <c r="E13" i="36"/>
  <c r="E14" i="36"/>
  <c r="E15" i="36"/>
  <c r="E18" i="36"/>
  <c r="S18" i="36" s="1"/>
  <c r="E19" i="36"/>
  <c r="S19" i="36" s="1"/>
  <c r="E22" i="36"/>
  <c r="E24" i="36"/>
  <c r="E26" i="36"/>
  <c r="E5" i="36"/>
  <c r="S5" i="36" s="1"/>
  <c r="E85" i="33"/>
  <c r="E78" i="33"/>
  <c r="E87" i="33" s="1"/>
  <c r="D87" i="33" s="1"/>
  <c r="D77" i="33"/>
  <c r="D80" i="33"/>
  <c r="D81" i="33"/>
  <c r="D82" i="33"/>
  <c r="D83" i="33"/>
  <c r="D84" i="33"/>
  <c r="D85" i="33"/>
  <c r="D76" i="33"/>
  <c r="E68" i="33"/>
  <c r="D68" i="33" s="1"/>
  <c r="E66" i="33"/>
  <c r="D66" i="33" s="1"/>
  <c r="E59" i="33"/>
  <c r="D58" i="33"/>
  <c r="D59" i="33"/>
  <c r="D61" i="33"/>
  <c r="D62" i="33"/>
  <c r="D63" i="33"/>
  <c r="D64" i="33"/>
  <c r="D65" i="33"/>
  <c r="D57" i="33"/>
  <c r="E47" i="33"/>
  <c r="D47" i="33" s="1"/>
  <c r="E40" i="33"/>
  <c r="D39" i="33"/>
  <c r="D40" i="33"/>
  <c r="D42" i="33"/>
  <c r="D43" i="33"/>
  <c r="D44" i="33"/>
  <c r="D45" i="33"/>
  <c r="D46" i="33"/>
  <c r="D38" i="33"/>
  <c r="E28" i="33"/>
  <c r="D28" i="33" s="1"/>
  <c r="E21" i="33"/>
  <c r="E30" i="33" s="1"/>
  <c r="D30" i="33" s="1"/>
  <c r="D20" i="33"/>
  <c r="D23" i="33"/>
  <c r="D24" i="33"/>
  <c r="D25" i="33"/>
  <c r="D26" i="33"/>
  <c r="D27" i="33"/>
  <c r="D19" i="33"/>
  <c r="K6" i="33"/>
  <c r="K7" i="33"/>
  <c r="K8" i="33"/>
  <c r="K9" i="33"/>
  <c r="D6" i="33"/>
  <c r="D7" i="33"/>
  <c r="D8" i="33"/>
  <c r="D9" i="33"/>
  <c r="D5" i="33"/>
  <c r="E97" i="6"/>
  <c r="E98" i="6"/>
  <c r="E99" i="6"/>
  <c r="E100" i="6"/>
  <c r="E103" i="6"/>
  <c r="E104" i="6"/>
  <c r="E105" i="6"/>
  <c r="E106" i="6"/>
  <c r="E107" i="6"/>
  <c r="E110" i="6"/>
  <c r="E111" i="6"/>
  <c r="E114" i="6"/>
  <c r="E116" i="6"/>
  <c r="D87" i="6"/>
  <c r="J87" i="6" s="1"/>
  <c r="E35" i="6"/>
  <c r="E36" i="6"/>
  <c r="E37" i="6"/>
  <c r="E38" i="6"/>
  <c r="E41" i="6"/>
  <c r="E42" i="6"/>
  <c r="E43" i="6"/>
  <c r="E44" i="6"/>
  <c r="E45" i="6"/>
  <c r="E48" i="6"/>
  <c r="E49" i="6"/>
  <c r="E52" i="6"/>
  <c r="E54" i="6"/>
  <c r="K72" i="5"/>
  <c r="D73" i="5"/>
  <c r="D74" i="5"/>
  <c r="D75" i="5"/>
  <c r="D78" i="5"/>
  <c r="D79" i="5"/>
  <c r="D80" i="5"/>
  <c r="D81" i="5"/>
  <c r="D82" i="5"/>
  <c r="D85" i="5"/>
  <c r="D86" i="5"/>
  <c r="D89" i="5"/>
  <c r="D91" i="5"/>
  <c r="D72" i="5"/>
  <c r="K40" i="5"/>
  <c r="K5" i="5"/>
  <c r="K92" i="4"/>
  <c r="K37" i="4"/>
  <c r="K5" i="4"/>
  <c r="K48" i="14"/>
  <c r="K5" i="14"/>
  <c r="D41" i="5"/>
  <c r="D42" i="5"/>
  <c r="D43" i="5"/>
  <c r="D46" i="5"/>
  <c r="D47" i="5"/>
  <c r="D48" i="5"/>
  <c r="D49" i="5"/>
  <c r="D50" i="5"/>
  <c r="D53" i="5"/>
  <c r="D54" i="5"/>
  <c r="D57" i="5"/>
  <c r="D59" i="5"/>
  <c r="D40" i="5"/>
  <c r="D6" i="5"/>
  <c r="D7" i="5"/>
  <c r="D8" i="5"/>
  <c r="D11" i="5"/>
  <c r="D12" i="5"/>
  <c r="D13" i="5"/>
  <c r="D14" i="5"/>
  <c r="D15" i="5"/>
  <c r="D18" i="5"/>
  <c r="D19" i="5"/>
  <c r="D22" i="5"/>
  <c r="D24" i="5"/>
  <c r="D26" i="5"/>
  <c r="D5" i="5"/>
  <c r="D93" i="4"/>
  <c r="D94" i="4"/>
  <c r="D95" i="4"/>
  <c r="D98" i="4"/>
  <c r="D99" i="4"/>
  <c r="D100" i="4"/>
  <c r="D101" i="4"/>
  <c r="D102" i="4"/>
  <c r="D105" i="4"/>
  <c r="D106" i="4"/>
  <c r="D109" i="4"/>
  <c r="D111" i="4"/>
  <c r="D92" i="4"/>
  <c r="D38" i="4"/>
  <c r="D39" i="4"/>
  <c r="D40" i="4"/>
  <c r="D43" i="4"/>
  <c r="D44" i="4"/>
  <c r="D45" i="4"/>
  <c r="D46" i="4"/>
  <c r="D47" i="4"/>
  <c r="D50" i="4"/>
  <c r="D51" i="4"/>
  <c r="D54" i="4"/>
  <c r="D56" i="4"/>
  <c r="D57" i="4"/>
  <c r="D58" i="4"/>
  <c r="D61" i="4"/>
  <c r="D62" i="4"/>
  <c r="D63" i="4"/>
  <c r="D64" i="4"/>
  <c r="D67" i="4"/>
  <c r="D68" i="4"/>
  <c r="D69" i="4"/>
  <c r="D70" i="4"/>
  <c r="D73" i="4"/>
  <c r="D74" i="4"/>
  <c r="D75" i="4"/>
  <c r="D78" i="4"/>
  <c r="D80" i="4"/>
  <c r="D37" i="4"/>
  <c r="D6" i="4"/>
  <c r="D7" i="4"/>
  <c r="D8" i="4"/>
  <c r="D11" i="4"/>
  <c r="D12" i="4"/>
  <c r="D13" i="4"/>
  <c r="D14" i="4"/>
  <c r="D15" i="4"/>
  <c r="D18" i="4"/>
  <c r="D19" i="4"/>
  <c r="D22" i="4"/>
  <c r="D24" i="4"/>
  <c r="D26" i="4"/>
  <c r="D5" i="4"/>
  <c r="D68" i="14"/>
  <c r="D69" i="14"/>
  <c r="D70" i="14"/>
  <c r="D71" i="14"/>
  <c r="D72" i="14"/>
  <c r="D73" i="14"/>
  <c r="D74" i="14"/>
  <c r="D75" i="14"/>
  <c r="D77" i="14"/>
  <c r="D78" i="14"/>
  <c r="D79" i="14"/>
  <c r="D80" i="14"/>
  <c r="D81" i="14"/>
  <c r="D67" i="14"/>
  <c r="D57" i="14"/>
  <c r="D6" i="14"/>
  <c r="D9" i="14"/>
  <c r="D10" i="14"/>
  <c r="D11" i="14"/>
  <c r="D12" i="14"/>
  <c r="D13" i="14"/>
  <c r="D14" i="14"/>
  <c r="D15" i="14"/>
  <c r="D20" i="14"/>
  <c r="D21" i="14"/>
  <c r="D25" i="14"/>
  <c r="D29" i="14"/>
  <c r="D30" i="14"/>
  <c r="D32" i="14"/>
  <c r="D33" i="14"/>
  <c r="D35" i="14"/>
  <c r="D36" i="14"/>
  <c r="D5" i="14"/>
  <c r="S13" i="36" l="1"/>
  <c r="S15" i="36"/>
  <c r="E115" i="12"/>
  <c r="E16" i="6"/>
  <c r="E9" i="6"/>
  <c r="D21" i="33"/>
  <c r="D138" i="12"/>
  <c r="D134" i="12"/>
  <c r="E142" i="12"/>
  <c r="D59" i="8"/>
  <c r="D78" i="33"/>
  <c r="E49" i="33"/>
  <c r="D49" i="33" s="1"/>
  <c r="E89" i="12"/>
  <c r="E108" i="12"/>
  <c r="E16" i="36"/>
  <c r="E5" i="50"/>
  <c r="E9" i="36"/>
  <c r="D16" i="14"/>
  <c r="D7" i="14"/>
  <c r="D21" i="11"/>
  <c r="E76" i="6" l="1"/>
  <c r="E69" i="6"/>
  <c r="E20" i="6"/>
  <c r="D142" i="12"/>
  <c r="E146" i="12"/>
  <c r="E119" i="12"/>
  <c r="E95" i="12"/>
  <c r="E46" i="6"/>
  <c r="E20" i="36"/>
  <c r="E39" i="6"/>
  <c r="E28" i="36"/>
  <c r="E5" i="12"/>
  <c r="E27" i="12" s="1"/>
  <c r="D23" i="14"/>
  <c r="D18" i="14"/>
  <c r="D27" i="14"/>
  <c r="E80" i="6" l="1"/>
  <c r="E125" i="12"/>
  <c r="E26" i="6"/>
  <c r="D146" i="12"/>
  <c r="E49" i="36"/>
  <c r="E108" i="6"/>
  <c r="E50" i="6"/>
  <c r="E42" i="36"/>
  <c r="E101" i="6"/>
  <c r="E86" i="6" l="1"/>
  <c r="E56" i="6"/>
  <c r="E112" i="6"/>
  <c r="E53" i="36"/>
  <c r="E48" i="12"/>
  <c r="F27" i="11"/>
  <c r="F28" i="11"/>
  <c r="F21" i="11"/>
  <c r="E26" i="11" s="1"/>
  <c r="F5" i="11"/>
  <c r="F59" i="8"/>
  <c r="F17" i="42"/>
  <c r="G17" i="42"/>
  <c r="F85" i="33"/>
  <c r="F78" i="33"/>
  <c r="F66" i="33"/>
  <c r="F59" i="33"/>
  <c r="F68" i="33" s="1"/>
  <c r="E88" i="6" l="1"/>
  <c r="E120" i="6" s="1"/>
  <c r="E59" i="36"/>
  <c r="E118" i="6"/>
  <c r="F87" i="33"/>
  <c r="F68" i="11"/>
  <c r="F69" i="11"/>
  <c r="F62" i="11"/>
  <c r="E67" i="11" s="1"/>
  <c r="F25" i="3"/>
  <c r="D15" i="8"/>
  <c r="J15" i="8" s="1"/>
  <c r="F15" i="8"/>
  <c r="D11" i="8"/>
  <c r="F13" i="7"/>
  <c r="F12" i="7"/>
  <c r="F7" i="7"/>
  <c r="E11" i="7" s="1"/>
  <c r="F150" i="12"/>
  <c r="F138" i="12"/>
  <c r="F134" i="12"/>
  <c r="F142" i="12" l="1"/>
  <c r="F146" i="12" s="1"/>
  <c r="F46" i="12" l="1"/>
  <c r="F47" i="33" l="1"/>
  <c r="F40" i="33"/>
  <c r="F49" i="33" s="1"/>
  <c r="F28" i="33"/>
  <c r="F21" i="33"/>
  <c r="F5" i="33"/>
  <c r="F85" i="12"/>
  <c r="F89" i="12" s="1"/>
  <c r="F78" i="12"/>
  <c r="F62" i="12"/>
  <c r="F37" i="12"/>
  <c r="F22" i="12"/>
  <c r="F95" i="12" l="1"/>
  <c r="F30" i="33"/>
  <c r="F125" i="12" l="1"/>
  <c r="F104" i="12"/>
  <c r="F105" i="12"/>
  <c r="F106" i="12"/>
  <c r="F107" i="12"/>
  <c r="F108" i="12"/>
  <c r="F110" i="12"/>
  <c r="F111" i="12"/>
  <c r="F112" i="12"/>
  <c r="F113" i="12"/>
  <c r="F114" i="12"/>
  <c r="F115" i="12"/>
  <c r="F117" i="12"/>
  <c r="F118" i="12"/>
  <c r="F119" i="12"/>
  <c r="F121" i="12"/>
  <c r="F123" i="12"/>
  <c r="F5" i="6"/>
  <c r="F65" i="6" s="1"/>
  <c r="F6" i="6"/>
  <c r="F7" i="6"/>
  <c r="F8" i="6"/>
  <c r="F38" i="6" s="1"/>
  <c r="F9" i="6"/>
  <c r="F11" i="6"/>
  <c r="F12" i="6"/>
  <c r="F72" i="6" s="1"/>
  <c r="F13" i="6"/>
  <c r="F43" i="6" s="1"/>
  <c r="F14" i="6"/>
  <c r="F44" i="6" s="1"/>
  <c r="F15" i="6"/>
  <c r="F16" i="6"/>
  <c r="F76" i="6" s="1"/>
  <c r="F18" i="6"/>
  <c r="F48" i="6" s="1"/>
  <c r="F19" i="6"/>
  <c r="F20" i="6"/>
  <c r="F22" i="6"/>
  <c r="F82" i="6" s="1"/>
  <c r="F24" i="6"/>
  <c r="F54" i="6" s="1"/>
  <c r="F26" i="6" l="1"/>
  <c r="F56" i="6" s="1"/>
  <c r="F5" i="12"/>
  <c r="F27" i="12" s="1"/>
  <c r="F48" i="12" s="1"/>
  <c r="F37" i="6"/>
  <c r="F79" i="6"/>
  <c r="F35" i="6"/>
  <c r="F75" i="6"/>
  <c r="F71" i="6"/>
  <c r="F97" i="6"/>
  <c r="F68" i="6"/>
  <c r="F73" i="6"/>
  <c r="F67" i="6"/>
  <c r="F42" i="6"/>
  <c r="F84" i="6"/>
  <c r="F49" i="6"/>
  <c r="F78" i="6"/>
  <c r="F74" i="6"/>
  <c r="F104" i="6"/>
  <c r="F66" i="6"/>
  <c r="F114" i="6"/>
  <c r="F52" i="6"/>
  <c r="F80" i="6"/>
  <c r="F46" i="6"/>
  <c r="F108" i="6"/>
  <c r="F69" i="6"/>
  <c r="F39" i="6"/>
  <c r="F50" i="6"/>
  <c r="F45" i="6"/>
  <c r="F41" i="6"/>
  <c r="F36" i="6"/>
  <c r="F86" i="6" l="1"/>
  <c r="F88" i="6" s="1"/>
  <c r="F120" i="6" s="1"/>
  <c r="F111" i="6"/>
  <c r="F103" i="6"/>
  <c r="F99" i="6"/>
  <c r="F107" i="6"/>
  <c r="F105" i="6"/>
  <c r="F100" i="6"/>
  <c r="F116" i="6"/>
  <c r="F110" i="6"/>
  <c r="F106" i="6"/>
  <c r="F98" i="6"/>
  <c r="F112" i="6"/>
  <c r="F101" i="6"/>
  <c r="P28" i="33"/>
  <c r="G25" i="3"/>
  <c r="P46" i="12"/>
  <c r="M55" i="12"/>
  <c r="J55" i="12" s="1"/>
  <c r="G68" i="11"/>
  <c r="G69" i="11"/>
  <c r="G62" i="11"/>
  <c r="F67" i="11" s="1"/>
  <c r="G28" i="11"/>
  <c r="D28" i="11" s="1"/>
  <c r="G27" i="11"/>
  <c r="D27" i="11" s="1"/>
  <c r="G21" i="11"/>
  <c r="F26" i="11" s="1"/>
  <c r="G5" i="11"/>
  <c r="G15" i="8"/>
  <c r="G11" i="8"/>
  <c r="G13" i="7"/>
  <c r="G12" i="7"/>
  <c r="G7" i="7"/>
  <c r="F11" i="7" s="1"/>
  <c r="M93" i="12"/>
  <c r="M88" i="12"/>
  <c r="M87" i="12"/>
  <c r="J87" i="12" s="1"/>
  <c r="M74" i="12"/>
  <c r="J74" i="12" s="1"/>
  <c r="G150" i="12"/>
  <c r="G138" i="12"/>
  <c r="G134" i="12"/>
  <c r="G5" i="33"/>
  <c r="G47" i="33"/>
  <c r="G40" i="33"/>
  <c r="G49" i="33" s="1"/>
  <c r="G85" i="33"/>
  <c r="G78" i="33"/>
  <c r="G66" i="33"/>
  <c r="G59" i="33"/>
  <c r="G21" i="33"/>
  <c r="G30" i="33" s="1"/>
  <c r="G28" i="33"/>
  <c r="G5" i="6"/>
  <c r="G6" i="6"/>
  <c r="G66" i="6" s="1"/>
  <c r="G7" i="6"/>
  <c r="G8" i="6"/>
  <c r="G68" i="6" s="1"/>
  <c r="G11" i="6"/>
  <c r="G41" i="6" s="1"/>
  <c r="G12" i="6"/>
  <c r="G13" i="6"/>
  <c r="G14" i="6"/>
  <c r="G15" i="6"/>
  <c r="G18" i="6"/>
  <c r="G78" i="6" s="1"/>
  <c r="G19" i="6"/>
  <c r="G22" i="6"/>
  <c r="G24" i="6"/>
  <c r="G16" i="6"/>
  <c r="G104" i="12"/>
  <c r="G105" i="12"/>
  <c r="G106" i="12"/>
  <c r="G107" i="12"/>
  <c r="G110" i="12"/>
  <c r="G111" i="12"/>
  <c r="G112" i="12"/>
  <c r="G113" i="12"/>
  <c r="G114" i="12"/>
  <c r="G117" i="12"/>
  <c r="G118" i="12"/>
  <c r="G121" i="12"/>
  <c r="G123" i="12"/>
  <c r="D107" i="12"/>
  <c r="D110" i="12"/>
  <c r="D113" i="12"/>
  <c r="D121" i="12"/>
  <c r="G78" i="12"/>
  <c r="G85" i="12"/>
  <c r="G115" i="12" s="1"/>
  <c r="G46" i="12"/>
  <c r="G37" i="12"/>
  <c r="G22" i="12"/>
  <c r="P49" i="50"/>
  <c r="P53" i="50" s="1"/>
  <c r="P42" i="50"/>
  <c r="O49" i="50"/>
  <c r="O53" i="50" s="1"/>
  <c r="N49" i="50"/>
  <c r="N53" i="50"/>
  <c r="M49" i="50"/>
  <c r="M53" i="50" s="1"/>
  <c r="I49" i="50"/>
  <c r="I53" i="50" s="1"/>
  <c r="H49" i="50"/>
  <c r="H53" i="50" s="1"/>
  <c r="G49" i="50"/>
  <c r="G53" i="50" s="1"/>
  <c r="G59" i="50" s="1"/>
  <c r="O42" i="50"/>
  <c r="N42" i="50"/>
  <c r="M42" i="50"/>
  <c r="I42" i="50"/>
  <c r="H42" i="50"/>
  <c r="G42" i="50"/>
  <c r="O16" i="50"/>
  <c r="O20" i="50" s="1"/>
  <c r="N16" i="50"/>
  <c r="N20" i="50" s="1"/>
  <c r="M16" i="50"/>
  <c r="M20" i="50" s="1"/>
  <c r="H16" i="50"/>
  <c r="H20" i="50" s="1"/>
  <c r="G16" i="50"/>
  <c r="G20" i="50" s="1"/>
  <c r="O9" i="50"/>
  <c r="N9" i="50"/>
  <c r="M9" i="50"/>
  <c r="H9" i="50"/>
  <c r="G9" i="50"/>
  <c r="Q6" i="36"/>
  <c r="Q8" i="36"/>
  <c r="Q12" i="36"/>
  <c r="Q14" i="36"/>
  <c r="Q15" i="36"/>
  <c r="Q18" i="36"/>
  <c r="Q19" i="36"/>
  <c r="Q24" i="36"/>
  <c r="Q26" i="36"/>
  <c r="Q5" i="36"/>
  <c r="J7" i="36"/>
  <c r="J8" i="36"/>
  <c r="J11" i="36"/>
  <c r="M77" i="33"/>
  <c r="M80" i="33"/>
  <c r="M81" i="33"/>
  <c r="M82" i="33"/>
  <c r="M83" i="33"/>
  <c r="M84" i="33"/>
  <c r="M76" i="33"/>
  <c r="M61" i="33"/>
  <c r="M58" i="33"/>
  <c r="M62" i="33"/>
  <c r="M63" i="33"/>
  <c r="M64" i="33"/>
  <c r="M65" i="33"/>
  <c r="M57" i="33"/>
  <c r="M39" i="33"/>
  <c r="M42" i="33"/>
  <c r="M43" i="33"/>
  <c r="M44" i="33"/>
  <c r="M45" i="33"/>
  <c r="M46" i="33"/>
  <c r="M38" i="33"/>
  <c r="M20" i="33"/>
  <c r="M23" i="33"/>
  <c r="M24" i="33"/>
  <c r="M25" i="33"/>
  <c r="M26" i="33"/>
  <c r="M27" i="33"/>
  <c r="M19" i="33"/>
  <c r="E11" i="50"/>
  <c r="E13" i="50"/>
  <c r="E14" i="50"/>
  <c r="E18" i="50"/>
  <c r="E19" i="50"/>
  <c r="E22" i="50"/>
  <c r="E26" i="50"/>
  <c r="D112" i="12"/>
  <c r="D114" i="12"/>
  <c r="M32" i="14"/>
  <c r="J32" i="14" s="1"/>
  <c r="M33" i="14"/>
  <c r="J33" i="14" s="1"/>
  <c r="M35" i="14"/>
  <c r="J35" i="14" s="1"/>
  <c r="M36" i="14"/>
  <c r="J36" i="14" s="1"/>
  <c r="M6" i="14"/>
  <c r="M9" i="14"/>
  <c r="J9" i="14" s="1"/>
  <c r="M10" i="14"/>
  <c r="J10" i="14" s="1"/>
  <c r="M11" i="14"/>
  <c r="J11" i="14" s="1"/>
  <c r="M12" i="14"/>
  <c r="J12" i="14" s="1"/>
  <c r="M13" i="14"/>
  <c r="J13" i="14" s="1"/>
  <c r="M14" i="14"/>
  <c r="J14" i="14" s="1"/>
  <c r="M15" i="14"/>
  <c r="J15" i="14" s="1"/>
  <c r="M20" i="14"/>
  <c r="J20" i="14" s="1"/>
  <c r="M21" i="14"/>
  <c r="J21" i="14" s="1"/>
  <c r="M25" i="14"/>
  <c r="J25" i="14" s="1"/>
  <c r="M29" i="14"/>
  <c r="M5" i="14"/>
  <c r="J5" i="14" s="1"/>
  <c r="E15" i="50"/>
  <c r="E12" i="50"/>
  <c r="E7" i="50"/>
  <c r="H25" i="3"/>
  <c r="O5" i="8"/>
  <c r="M5" i="8"/>
  <c r="J5" i="8" s="1"/>
  <c r="N5" i="8"/>
  <c r="K5" i="8" s="1"/>
  <c r="P5" i="8"/>
  <c r="Q5" i="8"/>
  <c r="H5" i="8"/>
  <c r="O7" i="7"/>
  <c r="P7" i="7"/>
  <c r="D53" i="14"/>
  <c r="H123" i="12"/>
  <c r="H134" i="12"/>
  <c r="H138" i="12"/>
  <c r="D9" i="5"/>
  <c r="H105" i="12"/>
  <c r="H106" i="12"/>
  <c r="H107" i="12"/>
  <c r="H110" i="12"/>
  <c r="H111" i="12"/>
  <c r="H112" i="12"/>
  <c r="H113" i="12"/>
  <c r="H114" i="12"/>
  <c r="H117" i="12"/>
  <c r="H118" i="12"/>
  <c r="H121" i="12"/>
  <c r="H104" i="12"/>
  <c r="H150" i="12"/>
  <c r="H85" i="12"/>
  <c r="H78" i="12"/>
  <c r="H46" i="12"/>
  <c r="D46" i="12" s="1"/>
  <c r="H37" i="12"/>
  <c r="H22" i="12"/>
  <c r="H62" i="11"/>
  <c r="H21" i="11"/>
  <c r="H5" i="11"/>
  <c r="H59" i="8"/>
  <c r="H52" i="8"/>
  <c r="H15" i="8"/>
  <c r="H11" i="8"/>
  <c r="H17" i="42"/>
  <c r="H7" i="7"/>
  <c r="H85" i="33"/>
  <c r="H78" i="33"/>
  <c r="H66" i="33"/>
  <c r="H59" i="33"/>
  <c r="H47" i="33"/>
  <c r="H40" i="33"/>
  <c r="H28" i="33"/>
  <c r="H21" i="33"/>
  <c r="H5" i="33"/>
  <c r="H11" i="6"/>
  <c r="H12" i="6"/>
  <c r="H13" i="6"/>
  <c r="H14" i="6"/>
  <c r="H15" i="6"/>
  <c r="H18" i="6"/>
  <c r="H19" i="6"/>
  <c r="H22" i="6"/>
  <c r="H24" i="6"/>
  <c r="H6" i="6"/>
  <c r="H7" i="6"/>
  <c r="H8" i="6"/>
  <c r="H5" i="6"/>
  <c r="K165" i="6"/>
  <c r="K153" i="6"/>
  <c r="D87" i="5"/>
  <c r="D76" i="5"/>
  <c r="D55" i="5"/>
  <c r="D103" i="4"/>
  <c r="D96" i="4"/>
  <c r="D71" i="4"/>
  <c r="D65" i="4"/>
  <c r="D41" i="4"/>
  <c r="D16" i="4"/>
  <c r="H87" i="33"/>
  <c r="K155" i="14"/>
  <c r="K143" i="14"/>
  <c r="M152" i="12"/>
  <c r="J152" i="12" s="1"/>
  <c r="P151" i="12"/>
  <c r="M151" i="12"/>
  <c r="J151" i="12" s="1"/>
  <c r="Q150" i="12"/>
  <c r="O150" i="12"/>
  <c r="N150" i="12"/>
  <c r="K150" i="12" s="1"/>
  <c r="M148" i="12"/>
  <c r="J148" i="12" s="1"/>
  <c r="M145" i="12"/>
  <c r="J145" i="12" s="1"/>
  <c r="M143" i="12"/>
  <c r="J143" i="12" s="1"/>
  <c r="M140" i="12"/>
  <c r="J140" i="12" s="1"/>
  <c r="M139" i="12"/>
  <c r="Q138" i="12"/>
  <c r="P138" i="12"/>
  <c r="O138" i="12"/>
  <c r="N138" i="12"/>
  <c r="K138" i="12" s="1"/>
  <c r="M136" i="12"/>
  <c r="J136" i="12" s="1"/>
  <c r="M135" i="12"/>
  <c r="J135" i="12" s="1"/>
  <c r="Q134" i="12"/>
  <c r="P134" i="12"/>
  <c r="O134" i="12"/>
  <c r="N134" i="12"/>
  <c r="K134" i="12" s="1"/>
  <c r="Q123" i="12"/>
  <c r="P123" i="12"/>
  <c r="O123" i="12"/>
  <c r="N123" i="12"/>
  <c r="Q121" i="12"/>
  <c r="P121" i="12"/>
  <c r="O121" i="12"/>
  <c r="N121" i="12"/>
  <c r="Q118" i="12"/>
  <c r="P118" i="12"/>
  <c r="O118" i="12"/>
  <c r="N118" i="12"/>
  <c r="Q117" i="12"/>
  <c r="P117" i="12"/>
  <c r="O117" i="12"/>
  <c r="N117" i="12"/>
  <c r="Q114" i="12"/>
  <c r="P114" i="12"/>
  <c r="O114" i="12"/>
  <c r="N114" i="12"/>
  <c r="Q113" i="12"/>
  <c r="P113" i="12"/>
  <c r="O113" i="12"/>
  <c r="N113" i="12"/>
  <c r="Q112" i="12"/>
  <c r="P112" i="12"/>
  <c r="O112" i="12"/>
  <c r="N112" i="12"/>
  <c r="Q111" i="12"/>
  <c r="P111" i="12"/>
  <c r="O111" i="12"/>
  <c r="N111" i="12"/>
  <c r="Q110" i="12"/>
  <c r="P110" i="12"/>
  <c r="O110" i="12"/>
  <c r="N110" i="12"/>
  <c r="Q107" i="12"/>
  <c r="P107" i="12"/>
  <c r="O107" i="12"/>
  <c r="N107" i="12"/>
  <c r="Q106" i="12"/>
  <c r="P106" i="12"/>
  <c r="O106" i="12"/>
  <c r="N106" i="12"/>
  <c r="Q105" i="12"/>
  <c r="P105" i="12"/>
  <c r="O105" i="12"/>
  <c r="N105" i="12"/>
  <c r="Q104" i="12"/>
  <c r="P104" i="12"/>
  <c r="O104" i="12"/>
  <c r="N104" i="12"/>
  <c r="M91" i="12"/>
  <c r="Q85" i="12"/>
  <c r="P85" i="12"/>
  <c r="P89" i="12" s="1"/>
  <c r="O85" i="12"/>
  <c r="N85" i="12"/>
  <c r="K85" i="12" s="1"/>
  <c r="M84" i="12"/>
  <c r="J84" i="12" s="1"/>
  <c r="M83" i="12"/>
  <c r="M82" i="12"/>
  <c r="J82" i="12" s="1"/>
  <c r="M81" i="12"/>
  <c r="M80" i="12"/>
  <c r="Q78" i="12"/>
  <c r="P78" i="12"/>
  <c r="O78" i="12"/>
  <c r="N78" i="12"/>
  <c r="M77" i="12"/>
  <c r="M76" i="12"/>
  <c r="M75" i="12"/>
  <c r="M61" i="12"/>
  <c r="J61" i="12" s="1"/>
  <c r="O60" i="12"/>
  <c r="N60" i="12"/>
  <c r="O59" i="12"/>
  <c r="N59" i="12"/>
  <c r="K59" i="12" s="1"/>
  <c r="M54" i="12"/>
  <c r="M52" i="12"/>
  <c r="J52" i="12" s="1"/>
  <c r="Q46" i="12"/>
  <c r="O46" i="12"/>
  <c r="N46" i="12"/>
  <c r="M45" i="12"/>
  <c r="J45" i="12" s="1"/>
  <c r="M44" i="12"/>
  <c r="J44" i="12" s="1"/>
  <c r="M43" i="12"/>
  <c r="J43" i="12" s="1"/>
  <c r="M42" i="12"/>
  <c r="J42" i="12" s="1"/>
  <c r="M41" i="12"/>
  <c r="J41" i="12" s="1"/>
  <c r="M40" i="12"/>
  <c r="M39" i="12"/>
  <c r="J39" i="12" s="1"/>
  <c r="Q37" i="12"/>
  <c r="P37" i="12"/>
  <c r="O37" i="12"/>
  <c r="N37" i="12"/>
  <c r="K37" i="12" s="1"/>
  <c r="M36" i="12"/>
  <c r="J36" i="12" s="1"/>
  <c r="M35" i="12"/>
  <c r="M34" i="12"/>
  <c r="J34" i="12" s="1"/>
  <c r="M33" i="12"/>
  <c r="J33" i="12" s="1"/>
  <c r="M32" i="12"/>
  <c r="J32" i="12" s="1"/>
  <c r="M31" i="12"/>
  <c r="J31" i="12" s="1"/>
  <c r="M30" i="12"/>
  <c r="M29" i="12"/>
  <c r="M26" i="12"/>
  <c r="J26" i="12" s="1"/>
  <c r="M25" i="12"/>
  <c r="M24" i="12"/>
  <c r="Q22" i="12"/>
  <c r="P22" i="12"/>
  <c r="O22" i="12"/>
  <c r="N22" i="12"/>
  <c r="K22" i="12" s="1"/>
  <c r="M21" i="12"/>
  <c r="M20" i="12"/>
  <c r="M19" i="12"/>
  <c r="M18" i="12"/>
  <c r="M17" i="12"/>
  <c r="J17" i="12" s="1"/>
  <c r="M16" i="12"/>
  <c r="J16" i="12" s="1"/>
  <c r="M15" i="12"/>
  <c r="J15" i="12" s="1"/>
  <c r="M13" i="12"/>
  <c r="M12" i="12"/>
  <c r="M11" i="12"/>
  <c r="M7" i="12"/>
  <c r="J7" i="12" s="1"/>
  <c r="M6" i="12"/>
  <c r="J6" i="12" s="1"/>
  <c r="M78" i="11"/>
  <c r="J78" i="11" s="1"/>
  <c r="M71" i="11"/>
  <c r="J71" i="11" s="1"/>
  <c r="P69" i="11"/>
  <c r="O69" i="11"/>
  <c r="N69" i="11"/>
  <c r="P68" i="11"/>
  <c r="O68" i="11"/>
  <c r="N68" i="11"/>
  <c r="M65" i="11"/>
  <c r="M64" i="11"/>
  <c r="M63" i="11"/>
  <c r="Q62" i="11"/>
  <c r="P62" i="11"/>
  <c r="O62" i="11"/>
  <c r="N62" i="11"/>
  <c r="M49" i="11"/>
  <c r="M48" i="11"/>
  <c r="M47" i="11"/>
  <c r="M37" i="11"/>
  <c r="J37" i="11" s="1"/>
  <c r="M28" i="11"/>
  <c r="M27" i="11"/>
  <c r="M24" i="11"/>
  <c r="M23" i="11"/>
  <c r="J23" i="11" s="1"/>
  <c r="M22" i="11"/>
  <c r="J22" i="11" s="1"/>
  <c r="Q21" i="11"/>
  <c r="P21" i="11"/>
  <c r="O21" i="11"/>
  <c r="N21" i="11"/>
  <c r="K21" i="11" s="1"/>
  <c r="M7" i="11"/>
  <c r="J7" i="11" s="1"/>
  <c r="M6" i="11"/>
  <c r="J6" i="11" s="1"/>
  <c r="O5" i="11"/>
  <c r="N5" i="11"/>
  <c r="K5" i="11" s="1"/>
  <c r="M9" i="43"/>
  <c r="M8" i="43"/>
  <c r="M5" i="43"/>
  <c r="J5" i="43" s="1"/>
  <c r="M23" i="3"/>
  <c r="M21" i="3"/>
  <c r="M20" i="3"/>
  <c r="M19" i="3"/>
  <c r="M16" i="3"/>
  <c r="M15" i="3"/>
  <c r="M14" i="3"/>
  <c r="M13" i="3"/>
  <c r="M12" i="3"/>
  <c r="M7" i="3"/>
  <c r="M6" i="3"/>
  <c r="M61" i="8"/>
  <c r="J61" i="8" s="1"/>
  <c r="M60" i="8"/>
  <c r="J60" i="8" s="1"/>
  <c r="Q59" i="8"/>
  <c r="P59" i="8"/>
  <c r="O59" i="8"/>
  <c r="N59" i="8"/>
  <c r="K59" i="8" s="1"/>
  <c r="M57" i="8"/>
  <c r="J57" i="8" s="1"/>
  <c r="M54" i="8"/>
  <c r="J54" i="8" s="1"/>
  <c r="M53" i="8"/>
  <c r="J53" i="8" s="1"/>
  <c r="Q52" i="8"/>
  <c r="P52" i="8"/>
  <c r="O52" i="8"/>
  <c r="N52" i="8"/>
  <c r="K52" i="8" s="1"/>
  <c r="M42" i="8"/>
  <c r="J42" i="8" s="1"/>
  <c r="M30" i="8"/>
  <c r="J30" i="8" s="1"/>
  <c r="M20" i="8"/>
  <c r="J20" i="8" s="1"/>
  <c r="Q15" i="8"/>
  <c r="P15" i="8"/>
  <c r="O15" i="8"/>
  <c r="N15" i="8"/>
  <c r="K15" i="8" s="1"/>
  <c r="M13" i="8"/>
  <c r="J13" i="8" s="1"/>
  <c r="M12" i="8"/>
  <c r="J12" i="8" s="1"/>
  <c r="Q11" i="8"/>
  <c r="P11" i="8"/>
  <c r="O11" i="8"/>
  <c r="N11" i="8"/>
  <c r="K11" i="8" s="1"/>
  <c r="M9" i="8"/>
  <c r="J9" i="8" s="1"/>
  <c r="M43" i="42"/>
  <c r="M33" i="42"/>
  <c r="J33" i="42" s="1"/>
  <c r="M27" i="42"/>
  <c r="J27" i="42" s="1"/>
  <c r="M21" i="42"/>
  <c r="M19" i="42"/>
  <c r="J19" i="42" s="1"/>
  <c r="M18" i="42"/>
  <c r="J18" i="42" s="1"/>
  <c r="Q17" i="42"/>
  <c r="P17" i="42"/>
  <c r="O17" i="42"/>
  <c r="N17" i="42"/>
  <c r="K17" i="42" s="1"/>
  <c r="M15" i="42"/>
  <c r="M14" i="42"/>
  <c r="M13" i="42"/>
  <c r="M12" i="42"/>
  <c r="M11" i="42"/>
  <c r="M8" i="42"/>
  <c r="M7" i="42"/>
  <c r="M6" i="42"/>
  <c r="M15" i="7"/>
  <c r="J15" i="7" s="1"/>
  <c r="P13" i="7"/>
  <c r="O13" i="7"/>
  <c r="N13" i="7"/>
  <c r="P12" i="7"/>
  <c r="O12" i="7"/>
  <c r="N12" i="7"/>
  <c r="M9" i="7"/>
  <c r="M8" i="7"/>
  <c r="Q7" i="7"/>
  <c r="N7" i="7"/>
  <c r="K7" i="7" s="1"/>
  <c r="P53" i="36"/>
  <c r="O49" i="36"/>
  <c r="O53" i="36" s="1"/>
  <c r="N49" i="36"/>
  <c r="N53" i="36" s="1"/>
  <c r="M49" i="36"/>
  <c r="M53" i="36" s="1"/>
  <c r="I49" i="36"/>
  <c r="I53" i="36" s="1"/>
  <c r="H49" i="36"/>
  <c r="H53" i="36" s="1"/>
  <c r="G49" i="36"/>
  <c r="G53" i="36" s="1"/>
  <c r="G59" i="36" s="1"/>
  <c r="P42" i="36"/>
  <c r="O42" i="36"/>
  <c r="N42" i="36"/>
  <c r="M42" i="36"/>
  <c r="I42" i="36"/>
  <c r="H42" i="36"/>
  <c r="G42" i="36"/>
  <c r="O16" i="36"/>
  <c r="O20" i="36" s="1"/>
  <c r="N16" i="36"/>
  <c r="N20" i="36" s="1"/>
  <c r="M16" i="36"/>
  <c r="M20" i="36" s="1"/>
  <c r="H16" i="36"/>
  <c r="H20" i="36" s="1"/>
  <c r="G16" i="36"/>
  <c r="G20" i="36" s="1"/>
  <c r="G28" i="36" s="1"/>
  <c r="Q11" i="36"/>
  <c r="O9" i="36"/>
  <c r="N9" i="36"/>
  <c r="M9" i="36"/>
  <c r="H9" i="36"/>
  <c r="G9" i="36"/>
  <c r="Q7" i="36"/>
  <c r="Q85" i="33"/>
  <c r="P85" i="33"/>
  <c r="O85" i="33"/>
  <c r="N85" i="33"/>
  <c r="Q78" i="33"/>
  <c r="P78" i="33"/>
  <c r="P87" i="33" s="1"/>
  <c r="O78" i="33"/>
  <c r="O87" i="33" s="1"/>
  <c r="N78" i="33"/>
  <c r="N87" i="33" s="1"/>
  <c r="Q66" i="33"/>
  <c r="P66" i="33"/>
  <c r="P68" i="33" s="1"/>
  <c r="O66" i="33"/>
  <c r="N66" i="33"/>
  <c r="Q59" i="33"/>
  <c r="O59" i="33"/>
  <c r="N59" i="33"/>
  <c r="N68" i="33" s="1"/>
  <c r="Q47" i="33"/>
  <c r="P47" i="33"/>
  <c r="N47" i="33"/>
  <c r="Q40" i="33"/>
  <c r="P40" i="33"/>
  <c r="O40" i="33"/>
  <c r="O49" i="33" s="1"/>
  <c r="N40" i="33"/>
  <c r="Q28" i="33"/>
  <c r="O28" i="33"/>
  <c r="N28" i="33"/>
  <c r="Q21" i="33"/>
  <c r="P21" i="33"/>
  <c r="O21" i="33"/>
  <c r="O30" i="33" s="1"/>
  <c r="N21" i="33"/>
  <c r="M9" i="33"/>
  <c r="J9" i="33" s="1"/>
  <c r="M8" i="33"/>
  <c r="J8" i="33" s="1"/>
  <c r="M7" i="33"/>
  <c r="J7" i="33" s="1"/>
  <c r="M6" i="33"/>
  <c r="J6" i="33" s="1"/>
  <c r="Q5" i="33"/>
  <c r="P5" i="33"/>
  <c r="O5" i="33"/>
  <c r="N5" i="33"/>
  <c r="K5" i="33" s="1"/>
  <c r="M87" i="6"/>
  <c r="Q24" i="6"/>
  <c r="P24" i="6"/>
  <c r="P84" i="6" s="1"/>
  <c r="P116" i="6" s="1"/>
  <c r="O24" i="6"/>
  <c r="N24" i="6"/>
  <c r="Q22" i="6"/>
  <c r="P22" i="6"/>
  <c r="P52" i="6" s="1"/>
  <c r="O22" i="6"/>
  <c r="N22" i="6"/>
  <c r="K22" i="6" s="1"/>
  <c r="Q19" i="6"/>
  <c r="P19" i="6"/>
  <c r="P49" i="6" s="1"/>
  <c r="O19" i="6"/>
  <c r="N19" i="6"/>
  <c r="N79" i="6" s="1"/>
  <c r="K79" i="6" s="1"/>
  <c r="Q18" i="6"/>
  <c r="P18" i="6"/>
  <c r="P78" i="6" s="1"/>
  <c r="P110" i="6" s="1"/>
  <c r="O18" i="6"/>
  <c r="N18" i="6"/>
  <c r="K18" i="6" s="1"/>
  <c r="Q15" i="6"/>
  <c r="P15" i="6"/>
  <c r="P75" i="6" s="1"/>
  <c r="O15" i="6"/>
  <c r="N15" i="6"/>
  <c r="Q14" i="6"/>
  <c r="P14" i="6"/>
  <c r="P74" i="6" s="1"/>
  <c r="O14" i="6"/>
  <c r="N14" i="6"/>
  <c r="K14" i="6" s="1"/>
  <c r="Q13" i="6"/>
  <c r="P13" i="6"/>
  <c r="O13" i="6"/>
  <c r="N13" i="6"/>
  <c r="Q12" i="6"/>
  <c r="P12" i="6"/>
  <c r="P72" i="6" s="1"/>
  <c r="O12" i="6"/>
  <c r="N12" i="6"/>
  <c r="K12" i="6" s="1"/>
  <c r="Q11" i="6"/>
  <c r="P11" i="6"/>
  <c r="P71" i="6" s="1"/>
  <c r="O11" i="6"/>
  <c r="N11" i="6"/>
  <c r="K11" i="6" s="1"/>
  <c r="Q8" i="6"/>
  <c r="P8" i="6"/>
  <c r="P38" i="6" s="1"/>
  <c r="O8" i="6"/>
  <c r="N8" i="6"/>
  <c r="K8" i="6" s="1"/>
  <c r="Q7" i="6"/>
  <c r="P7" i="6"/>
  <c r="O7" i="6"/>
  <c r="N7" i="6"/>
  <c r="N37" i="6" s="1"/>
  <c r="Q6" i="6"/>
  <c r="P6" i="6"/>
  <c r="P36" i="6" s="1"/>
  <c r="O6" i="6"/>
  <c r="N6" i="6"/>
  <c r="K6" i="6" s="1"/>
  <c r="Q5" i="6"/>
  <c r="P5" i="6"/>
  <c r="O5" i="6"/>
  <c r="N5" i="6"/>
  <c r="M91" i="5"/>
  <c r="J91" i="5" s="1"/>
  <c r="M89" i="5"/>
  <c r="J89" i="5" s="1"/>
  <c r="K87" i="5"/>
  <c r="M86" i="5"/>
  <c r="M85" i="5"/>
  <c r="J85" i="5" s="1"/>
  <c r="K83" i="5"/>
  <c r="M82" i="5"/>
  <c r="J82" i="5" s="1"/>
  <c r="M81" i="5"/>
  <c r="J81" i="5" s="1"/>
  <c r="M80" i="5"/>
  <c r="J80" i="5" s="1"/>
  <c r="M79" i="5"/>
  <c r="J79" i="5" s="1"/>
  <c r="M78" i="5"/>
  <c r="J78" i="5" s="1"/>
  <c r="K76" i="5"/>
  <c r="M75" i="5"/>
  <c r="M74" i="5"/>
  <c r="J74" i="5" s="1"/>
  <c r="M73" i="5"/>
  <c r="J73" i="5" s="1"/>
  <c r="M72" i="5"/>
  <c r="J72" i="5" s="1"/>
  <c r="M59" i="5"/>
  <c r="J59" i="5" s="1"/>
  <c r="M57" i="5"/>
  <c r="J57" i="5" s="1"/>
  <c r="K55" i="5"/>
  <c r="M54" i="5"/>
  <c r="J54" i="5" s="1"/>
  <c r="M53" i="5"/>
  <c r="J53" i="5" s="1"/>
  <c r="K51" i="5"/>
  <c r="M50" i="5"/>
  <c r="M49" i="5"/>
  <c r="J49" i="5" s="1"/>
  <c r="M48" i="5"/>
  <c r="J48" i="5" s="1"/>
  <c r="M47" i="5"/>
  <c r="J47" i="5" s="1"/>
  <c r="M46" i="5"/>
  <c r="K44" i="5"/>
  <c r="M43" i="5"/>
  <c r="M42" i="5"/>
  <c r="M41" i="5"/>
  <c r="J41" i="5" s="1"/>
  <c r="M40" i="5"/>
  <c r="J40" i="5" s="1"/>
  <c r="M26" i="5"/>
  <c r="J26" i="5" s="1"/>
  <c r="M24" i="5"/>
  <c r="J24" i="5" s="1"/>
  <c r="M22" i="5"/>
  <c r="J22" i="5" s="1"/>
  <c r="K20" i="5"/>
  <c r="M19" i="5"/>
  <c r="J19" i="5" s="1"/>
  <c r="M18" i="5"/>
  <c r="J18" i="5" s="1"/>
  <c r="K16" i="5"/>
  <c r="M15" i="5"/>
  <c r="J15" i="5" s="1"/>
  <c r="M14" i="5"/>
  <c r="J14" i="5" s="1"/>
  <c r="M13" i="5"/>
  <c r="J13" i="5" s="1"/>
  <c r="M12" i="5"/>
  <c r="J12" i="5" s="1"/>
  <c r="M11" i="5"/>
  <c r="J11" i="5" s="1"/>
  <c r="K9" i="5"/>
  <c r="M8" i="5"/>
  <c r="J8" i="5" s="1"/>
  <c r="M7" i="5"/>
  <c r="J7" i="5" s="1"/>
  <c r="M6" i="5"/>
  <c r="J6" i="5" s="1"/>
  <c r="M5" i="5"/>
  <c r="J5" i="5" s="1"/>
  <c r="M111" i="4"/>
  <c r="J111" i="4" s="1"/>
  <c r="M109" i="4"/>
  <c r="J109" i="4" s="1"/>
  <c r="K107" i="4"/>
  <c r="M106" i="4"/>
  <c r="M105" i="4"/>
  <c r="J105" i="4" s="1"/>
  <c r="K103" i="4"/>
  <c r="M102" i="4"/>
  <c r="M101" i="4"/>
  <c r="J101" i="4" s="1"/>
  <c r="M100" i="4"/>
  <c r="J100" i="4" s="1"/>
  <c r="M99" i="4"/>
  <c r="J99" i="4" s="1"/>
  <c r="M98" i="4"/>
  <c r="J98" i="4" s="1"/>
  <c r="K96" i="4"/>
  <c r="M95" i="4"/>
  <c r="M94" i="4"/>
  <c r="J94" i="4" s="1"/>
  <c r="M93" i="4"/>
  <c r="J93" i="4" s="1"/>
  <c r="M92" i="4"/>
  <c r="J92" i="4" s="1"/>
  <c r="M80" i="4"/>
  <c r="J80" i="4" s="1"/>
  <c r="M78" i="4"/>
  <c r="J78" i="4" s="1"/>
  <c r="K76" i="4"/>
  <c r="M75" i="4"/>
  <c r="J75" i="4" s="1"/>
  <c r="M74" i="4"/>
  <c r="J74" i="4" s="1"/>
  <c r="M73" i="4"/>
  <c r="J73" i="4" s="1"/>
  <c r="K71" i="4"/>
  <c r="M70" i="4"/>
  <c r="J70" i="4" s="1"/>
  <c r="M69" i="4"/>
  <c r="J69" i="4" s="1"/>
  <c r="M68" i="4"/>
  <c r="J68" i="4" s="1"/>
  <c r="M67" i="4"/>
  <c r="J67" i="4" s="1"/>
  <c r="K65" i="4"/>
  <c r="M64" i="4"/>
  <c r="J64" i="4" s="1"/>
  <c r="M63" i="4"/>
  <c r="J63" i="4" s="1"/>
  <c r="M62" i="4"/>
  <c r="J62" i="4" s="1"/>
  <c r="M61" i="4"/>
  <c r="J61" i="4" s="1"/>
  <c r="K59" i="4"/>
  <c r="M58" i="4"/>
  <c r="J58" i="4" s="1"/>
  <c r="M57" i="4"/>
  <c r="J57" i="4" s="1"/>
  <c r="M56" i="4"/>
  <c r="J56" i="4" s="1"/>
  <c r="M54" i="4"/>
  <c r="J54" i="4" s="1"/>
  <c r="K52" i="4"/>
  <c r="M51" i="4"/>
  <c r="J51" i="4" s="1"/>
  <c r="M50" i="4"/>
  <c r="J50" i="4" s="1"/>
  <c r="K48" i="4"/>
  <c r="M47" i="4"/>
  <c r="J47" i="4" s="1"/>
  <c r="M46" i="4"/>
  <c r="J46" i="4" s="1"/>
  <c r="M45" i="4"/>
  <c r="J45" i="4" s="1"/>
  <c r="M44" i="4"/>
  <c r="J44" i="4" s="1"/>
  <c r="M43" i="4"/>
  <c r="J43" i="4" s="1"/>
  <c r="K41" i="4"/>
  <c r="M40" i="4"/>
  <c r="J40" i="4" s="1"/>
  <c r="M39" i="4"/>
  <c r="J39" i="4" s="1"/>
  <c r="M38" i="4"/>
  <c r="J38" i="4" s="1"/>
  <c r="M37" i="4"/>
  <c r="J37" i="4" s="1"/>
  <c r="M26" i="4"/>
  <c r="M24" i="4"/>
  <c r="M22" i="4"/>
  <c r="J22" i="36"/>
  <c r="M19" i="4"/>
  <c r="M18" i="4"/>
  <c r="M15" i="4"/>
  <c r="M14" i="4"/>
  <c r="M13" i="4"/>
  <c r="J13" i="36"/>
  <c r="M12" i="4"/>
  <c r="M11" i="4"/>
  <c r="M8" i="4"/>
  <c r="M7" i="4"/>
  <c r="M6" i="4"/>
  <c r="J6" i="36"/>
  <c r="M5" i="4"/>
  <c r="M80" i="14"/>
  <c r="M79" i="14"/>
  <c r="M78" i="14"/>
  <c r="M77" i="14"/>
  <c r="M74" i="14"/>
  <c r="M73" i="14"/>
  <c r="M72" i="14"/>
  <c r="M71" i="14"/>
  <c r="M70" i="14"/>
  <c r="M69" i="14"/>
  <c r="M68" i="14"/>
  <c r="M67" i="14"/>
  <c r="M57" i="14"/>
  <c r="Q89" i="12"/>
  <c r="K82" i="4"/>
  <c r="J18" i="36"/>
  <c r="T18" i="36" s="1"/>
  <c r="J19" i="36"/>
  <c r="T19" i="36" s="1"/>
  <c r="M50" i="12"/>
  <c r="N54" i="6" l="1"/>
  <c r="K24" i="6"/>
  <c r="F118" i="6"/>
  <c r="D85" i="12"/>
  <c r="I59" i="50"/>
  <c r="O28" i="50"/>
  <c r="G28" i="50"/>
  <c r="N59" i="36"/>
  <c r="N28" i="36"/>
  <c r="N59" i="50"/>
  <c r="N28" i="50"/>
  <c r="O28" i="36"/>
  <c r="D51" i="5"/>
  <c r="K113" i="4"/>
  <c r="D107" i="4"/>
  <c r="D76" i="4"/>
  <c r="D59" i="4"/>
  <c r="D52" i="4"/>
  <c r="D48" i="4"/>
  <c r="L22" i="50"/>
  <c r="Q22" i="50" s="1"/>
  <c r="J22" i="4"/>
  <c r="L24" i="50"/>
  <c r="Q24" i="50" s="1"/>
  <c r="J24" i="4"/>
  <c r="L26" i="50"/>
  <c r="Q26" i="50" s="1"/>
  <c r="J26" i="4"/>
  <c r="L19" i="50"/>
  <c r="Q19" i="50" s="1"/>
  <c r="J19" i="4"/>
  <c r="L18" i="50"/>
  <c r="S18" i="50" s="1"/>
  <c r="J18" i="4"/>
  <c r="L13" i="50"/>
  <c r="S13" i="50" s="1"/>
  <c r="J13" i="4"/>
  <c r="L12" i="50"/>
  <c r="Q12" i="50" s="1"/>
  <c r="J12" i="4"/>
  <c r="L15" i="50"/>
  <c r="Q15" i="50" s="1"/>
  <c r="J15" i="4"/>
  <c r="L16" i="36"/>
  <c r="S16" i="36" s="1"/>
  <c r="K16" i="4"/>
  <c r="L11" i="50"/>
  <c r="Q11" i="50" s="1"/>
  <c r="J11" i="4"/>
  <c r="L14" i="50"/>
  <c r="Q14" i="50" s="1"/>
  <c r="J14" i="4"/>
  <c r="L20" i="36"/>
  <c r="S20" i="36" s="1"/>
  <c r="K20" i="4"/>
  <c r="L5" i="50"/>
  <c r="Q5" i="50" s="1"/>
  <c r="J5" i="4"/>
  <c r="L9" i="36"/>
  <c r="K9" i="4"/>
  <c r="L6" i="50"/>
  <c r="Q6" i="50" s="1"/>
  <c r="J6" i="4"/>
  <c r="L8" i="50"/>
  <c r="J8" i="4"/>
  <c r="L7" i="50"/>
  <c r="J7" i="4"/>
  <c r="D24" i="6"/>
  <c r="D22" i="6"/>
  <c r="H20" i="6"/>
  <c r="H50" i="6" s="1"/>
  <c r="D15" i="6"/>
  <c r="D11" i="6"/>
  <c r="D14" i="6"/>
  <c r="D9" i="4"/>
  <c r="D8" i="6"/>
  <c r="D5" i="6"/>
  <c r="D35" i="6" s="1"/>
  <c r="D5" i="11"/>
  <c r="H13" i="7"/>
  <c r="D13" i="7" s="1"/>
  <c r="J9" i="7"/>
  <c r="H12" i="7"/>
  <c r="D12" i="7" s="1"/>
  <c r="J8" i="7"/>
  <c r="K28" i="5"/>
  <c r="H16" i="6"/>
  <c r="D16" i="6" s="1"/>
  <c r="D16" i="5"/>
  <c r="D19" i="6"/>
  <c r="D20" i="5"/>
  <c r="K61" i="5"/>
  <c r="D7" i="6"/>
  <c r="D13" i="6"/>
  <c r="D44" i="5"/>
  <c r="D83" i="5"/>
  <c r="N35" i="6"/>
  <c r="K5" i="6"/>
  <c r="N41" i="6"/>
  <c r="N42" i="6"/>
  <c r="N73" i="6"/>
  <c r="K73" i="6" s="1"/>
  <c r="N74" i="6"/>
  <c r="K74" i="6" s="1"/>
  <c r="N45" i="6"/>
  <c r="N111" i="6"/>
  <c r="L52" i="36"/>
  <c r="S52" i="36" s="1"/>
  <c r="D6" i="6"/>
  <c r="D18" i="6"/>
  <c r="H42" i="6"/>
  <c r="D12" i="6"/>
  <c r="N89" i="12"/>
  <c r="K89" i="12" s="1"/>
  <c r="D49" i="14"/>
  <c r="D37" i="12"/>
  <c r="D22" i="12"/>
  <c r="D78" i="12"/>
  <c r="H68" i="11"/>
  <c r="D68" i="11" s="1"/>
  <c r="J63" i="11"/>
  <c r="H69" i="11"/>
  <c r="D69" i="11" s="1"/>
  <c r="J64" i="11"/>
  <c r="M62" i="11"/>
  <c r="J62" i="11" s="1"/>
  <c r="K62" i="11"/>
  <c r="O59" i="36"/>
  <c r="I59" i="36"/>
  <c r="H28" i="36"/>
  <c r="J28" i="36" s="1"/>
  <c r="N108" i="12"/>
  <c r="M118" i="12"/>
  <c r="M69" i="11"/>
  <c r="H59" i="36"/>
  <c r="H49" i="33"/>
  <c r="N49" i="33"/>
  <c r="O68" i="33"/>
  <c r="H30" i="33"/>
  <c r="M5" i="33"/>
  <c r="J5" i="33" s="1"/>
  <c r="M28" i="33"/>
  <c r="M59" i="33"/>
  <c r="K93" i="5"/>
  <c r="M117" i="12"/>
  <c r="M9" i="4"/>
  <c r="L9" i="50" s="1"/>
  <c r="M107" i="12"/>
  <c r="M16" i="4"/>
  <c r="L16" i="50" s="1"/>
  <c r="M41" i="4"/>
  <c r="J41" i="4" s="1"/>
  <c r="M110" i="12"/>
  <c r="M76" i="4"/>
  <c r="Q108" i="12"/>
  <c r="D82" i="4"/>
  <c r="M111" i="12"/>
  <c r="H9" i="6"/>
  <c r="M123" i="12"/>
  <c r="M81" i="14"/>
  <c r="Q142" i="12"/>
  <c r="Q146" i="12" s="1"/>
  <c r="N142" i="12"/>
  <c r="M134" i="12"/>
  <c r="J134" i="12" s="1"/>
  <c r="M104" i="12"/>
  <c r="H142" i="12"/>
  <c r="H146" i="12" s="1"/>
  <c r="Q5" i="11"/>
  <c r="P26" i="11"/>
  <c r="P67" i="11"/>
  <c r="P45" i="6"/>
  <c r="H49" i="6"/>
  <c r="N84" i="6"/>
  <c r="K84" i="6" s="1"/>
  <c r="O35" i="6"/>
  <c r="O68" i="6"/>
  <c r="O42" i="6"/>
  <c r="O74" i="6"/>
  <c r="O52" i="6"/>
  <c r="N43" i="6"/>
  <c r="H35" i="6"/>
  <c r="H84" i="6"/>
  <c r="H43" i="6"/>
  <c r="O67" i="6"/>
  <c r="O41" i="6"/>
  <c r="O43" i="6"/>
  <c r="O75" i="6"/>
  <c r="O78" i="6"/>
  <c r="O84" i="6"/>
  <c r="H36" i="6"/>
  <c r="N72" i="6"/>
  <c r="K72" i="6" s="1"/>
  <c r="N65" i="6"/>
  <c r="Q35" i="6"/>
  <c r="Q36" i="6"/>
  <c r="Q38" i="6"/>
  <c r="Q42" i="6"/>
  <c r="Q73" i="6"/>
  <c r="Q105" i="6" s="1"/>
  <c r="Q74" i="6"/>
  <c r="Q45" i="6"/>
  <c r="Q78" i="6"/>
  <c r="Q79" i="6"/>
  <c r="Q84" i="6"/>
  <c r="Q116" i="6" s="1"/>
  <c r="H74" i="6"/>
  <c r="O89" i="12"/>
  <c r="M60" i="12"/>
  <c r="H115" i="12"/>
  <c r="O108" i="12"/>
  <c r="Q115" i="12"/>
  <c r="H89" i="12"/>
  <c r="M11" i="8"/>
  <c r="J11" i="8" s="1"/>
  <c r="O59" i="50"/>
  <c r="M59" i="50"/>
  <c r="H59" i="50"/>
  <c r="M28" i="50"/>
  <c r="M28" i="36"/>
  <c r="J18" i="50"/>
  <c r="J15" i="50"/>
  <c r="T15" i="50" s="1"/>
  <c r="J13" i="50"/>
  <c r="J12" i="50"/>
  <c r="J11" i="50"/>
  <c r="J7" i="50"/>
  <c r="J22" i="50"/>
  <c r="P115" i="12"/>
  <c r="M113" i="12"/>
  <c r="M46" i="12"/>
  <c r="J46" i="12" s="1"/>
  <c r="M22" i="12"/>
  <c r="M37" i="12"/>
  <c r="M121" i="12"/>
  <c r="Q95" i="12"/>
  <c r="Q125" i="12" s="1"/>
  <c r="M59" i="12"/>
  <c r="J59" i="12" s="1"/>
  <c r="O142" i="12"/>
  <c r="M150" i="12"/>
  <c r="J150" i="12" s="1"/>
  <c r="D106" i="12"/>
  <c r="D50" i="14"/>
  <c r="M78" i="12"/>
  <c r="M85" i="12"/>
  <c r="M89" i="12" s="1"/>
  <c r="M138" i="12"/>
  <c r="J138" i="12" s="1"/>
  <c r="P150" i="12"/>
  <c r="P95" i="12"/>
  <c r="P125" i="12" s="1"/>
  <c r="P108" i="12"/>
  <c r="M106" i="12"/>
  <c r="N115" i="12"/>
  <c r="P119" i="12"/>
  <c r="D104" i="12"/>
  <c r="G142" i="12"/>
  <c r="P142" i="12"/>
  <c r="M112" i="12"/>
  <c r="O115" i="12"/>
  <c r="D111" i="12"/>
  <c r="D123" i="12"/>
  <c r="G108" i="12"/>
  <c r="G89" i="12"/>
  <c r="Q119" i="12"/>
  <c r="M114" i="12"/>
  <c r="H108" i="12"/>
  <c r="D117" i="12"/>
  <c r="D105" i="12"/>
  <c r="O67" i="11"/>
  <c r="M68" i="11"/>
  <c r="P5" i="11"/>
  <c r="N26" i="11"/>
  <c r="M21" i="11"/>
  <c r="G67" i="11"/>
  <c r="N67" i="11"/>
  <c r="G26" i="11"/>
  <c r="O26" i="11"/>
  <c r="M52" i="8"/>
  <c r="J52" i="8" s="1"/>
  <c r="M59" i="8"/>
  <c r="J59" i="8" s="1"/>
  <c r="M17" i="42"/>
  <c r="J17" i="42" s="1"/>
  <c r="N11" i="7"/>
  <c r="M13" i="7"/>
  <c r="P59" i="50"/>
  <c r="H28" i="50"/>
  <c r="P59" i="36"/>
  <c r="M59" i="36"/>
  <c r="P49" i="33"/>
  <c r="M85" i="33"/>
  <c r="M40" i="33"/>
  <c r="Q68" i="33"/>
  <c r="M68" i="33" s="1"/>
  <c r="M66" i="33"/>
  <c r="G87" i="33"/>
  <c r="N30" i="33"/>
  <c r="Q30" i="33"/>
  <c r="Q49" i="33"/>
  <c r="M78" i="33"/>
  <c r="G68" i="33"/>
  <c r="P30" i="33"/>
  <c r="M30" i="33" s="1"/>
  <c r="Q87" i="33"/>
  <c r="H68" i="33"/>
  <c r="M21" i="33"/>
  <c r="M47" i="33"/>
  <c r="N67" i="6"/>
  <c r="Q43" i="6"/>
  <c r="M51" i="5"/>
  <c r="M87" i="5"/>
  <c r="J87" i="5" s="1"/>
  <c r="P44" i="6"/>
  <c r="P107" i="6"/>
  <c r="M44" i="5"/>
  <c r="M55" i="5"/>
  <c r="M20" i="5"/>
  <c r="M9" i="5"/>
  <c r="J9" i="5" s="1"/>
  <c r="M76" i="5"/>
  <c r="J76" i="5" s="1"/>
  <c r="M83" i="5"/>
  <c r="H65" i="6"/>
  <c r="M16" i="5"/>
  <c r="Q68" i="6"/>
  <c r="H73" i="6"/>
  <c r="H54" i="6"/>
  <c r="O48" i="6"/>
  <c r="H79" i="6"/>
  <c r="P79" i="6"/>
  <c r="P111" i="6" s="1"/>
  <c r="P82" i="6"/>
  <c r="P114" i="6" s="1"/>
  <c r="E9" i="50"/>
  <c r="G9" i="6"/>
  <c r="G69" i="6" s="1"/>
  <c r="E16" i="50"/>
  <c r="E24" i="50"/>
  <c r="J24" i="50" s="1"/>
  <c r="D118" i="12"/>
  <c r="M48" i="4"/>
  <c r="M59" i="4"/>
  <c r="M71" i="4"/>
  <c r="J71" i="4" s="1"/>
  <c r="M96" i="4"/>
  <c r="J96" i="4" s="1"/>
  <c r="M107" i="4"/>
  <c r="O45" i="6"/>
  <c r="M105" i="12"/>
  <c r="M52" i="4"/>
  <c r="M20" i="4"/>
  <c r="L20" i="50" s="1"/>
  <c r="M65" i="4"/>
  <c r="J65" i="4" s="1"/>
  <c r="Q52" i="6"/>
  <c r="P41" i="6"/>
  <c r="M15" i="6"/>
  <c r="M45" i="6" s="1"/>
  <c r="M103" i="4"/>
  <c r="J103" i="4" s="1"/>
  <c r="Q16" i="6"/>
  <c r="H68" i="6"/>
  <c r="D68" i="6" s="1"/>
  <c r="E8" i="50"/>
  <c r="E6" i="50"/>
  <c r="G36" i="6"/>
  <c r="Q49" i="6"/>
  <c r="Q44" i="6"/>
  <c r="O72" i="6"/>
  <c r="Q9" i="36"/>
  <c r="H38" i="6"/>
  <c r="O73" i="6"/>
  <c r="Q82" i="6"/>
  <c r="Q54" i="6"/>
  <c r="M7" i="6"/>
  <c r="M37" i="6" s="1"/>
  <c r="Q13" i="36"/>
  <c r="Q16" i="36" s="1"/>
  <c r="Q20" i="36" s="1"/>
  <c r="H44" i="6"/>
  <c r="G48" i="6"/>
  <c r="M16" i="14"/>
  <c r="J16" i="14" s="1"/>
  <c r="M7" i="14"/>
  <c r="J7" i="14" s="1"/>
  <c r="M75" i="14"/>
  <c r="N5" i="12"/>
  <c r="M53" i="14"/>
  <c r="J53" i="14" s="1"/>
  <c r="P106" i="6"/>
  <c r="P103" i="6"/>
  <c r="O44" i="6"/>
  <c r="M14" i="6"/>
  <c r="M44" i="6" s="1"/>
  <c r="O71" i="6"/>
  <c r="P43" i="6"/>
  <c r="H78" i="6"/>
  <c r="D78" i="6" s="1"/>
  <c r="N49" i="6"/>
  <c r="O54" i="6"/>
  <c r="P66" i="6"/>
  <c r="P73" i="6"/>
  <c r="Q72" i="6"/>
  <c r="O38" i="6"/>
  <c r="H48" i="6"/>
  <c r="M13" i="6"/>
  <c r="M43" i="6" s="1"/>
  <c r="M12" i="6"/>
  <c r="M42" i="6" s="1"/>
  <c r="N75" i="6"/>
  <c r="K75" i="6" s="1"/>
  <c r="O37" i="6"/>
  <c r="O82" i="6"/>
  <c r="O16" i="6"/>
  <c r="M7" i="7"/>
  <c r="M12" i="7"/>
  <c r="M10" i="12"/>
  <c r="J10" i="12" s="1"/>
  <c r="H82" i="6"/>
  <c r="H52" i="6"/>
  <c r="M24" i="6"/>
  <c r="M54" i="6" s="1"/>
  <c r="O66" i="6"/>
  <c r="O36" i="6"/>
  <c r="Q37" i="6"/>
  <c r="Q67" i="6"/>
  <c r="Q71" i="6"/>
  <c r="Q41" i="6"/>
  <c r="J26" i="50"/>
  <c r="J26" i="36"/>
  <c r="J15" i="36"/>
  <c r="T15" i="36" s="1"/>
  <c r="Q22" i="36"/>
  <c r="P35" i="6"/>
  <c r="P104" i="6"/>
  <c r="Q8" i="50"/>
  <c r="P65" i="6"/>
  <c r="H45" i="6"/>
  <c r="H75" i="6"/>
  <c r="H71" i="6"/>
  <c r="H41" i="6"/>
  <c r="P16" i="6"/>
  <c r="P20" i="6" s="1"/>
  <c r="P42" i="6"/>
  <c r="Q48" i="6"/>
  <c r="P54" i="6"/>
  <c r="G38" i="6"/>
  <c r="Q75" i="6"/>
  <c r="N66" i="6"/>
  <c r="K66" i="6" s="1"/>
  <c r="N36" i="6"/>
  <c r="N9" i="6"/>
  <c r="K9" i="6" s="1"/>
  <c r="N48" i="6"/>
  <c r="N78" i="6"/>
  <c r="Q7" i="50"/>
  <c r="J14" i="50"/>
  <c r="J5" i="36"/>
  <c r="G79" i="6"/>
  <c r="G49" i="6"/>
  <c r="G73" i="6"/>
  <c r="G43" i="6"/>
  <c r="G37" i="6"/>
  <c r="G67" i="6"/>
  <c r="N16" i="6"/>
  <c r="K16" i="6" s="1"/>
  <c r="N44" i="6"/>
  <c r="J24" i="36"/>
  <c r="J14" i="36"/>
  <c r="O9" i="6"/>
  <c r="O65" i="6"/>
  <c r="Q66" i="6"/>
  <c r="P67" i="6"/>
  <c r="P37" i="6"/>
  <c r="P9" i="6"/>
  <c r="P68" i="6"/>
  <c r="M8" i="6"/>
  <c r="M38" i="6" s="1"/>
  <c r="N82" i="6"/>
  <c r="K82" i="6" s="1"/>
  <c r="M22" i="6"/>
  <c r="M52" i="6" s="1"/>
  <c r="N52" i="6"/>
  <c r="H66" i="6"/>
  <c r="D66" i="6" s="1"/>
  <c r="H72" i="6"/>
  <c r="P48" i="6"/>
  <c r="O49" i="6"/>
  <c r="M19" i="6"/>
  <c r="M49" i="6" s="1"/>
  <c r="Q13" i="50"/>
  <c r="J12" i="36"/>
  <c r="G84" i="6"/>
  <c r="G54" i="6"/>
  <c r="G75" i="6"/>
  <c r="G71" i="6"/>
  <c r="G65" i="6"/>
  <c r="G35" i="6"/>
  <c r="M6" i="6"/>
  <c r="M36" i="6" s="1"/>
  <c r="M18" i="6"/>
  <c r="M48" i="6" s="1"/>
  <c r="O79" i="6"/>
  <c r="Q9" i="6"/>
  <c r="Q65" i="6"/>
  <c r="M5" i="6"/>
  <c r="N38" i="6"/>
  <c r="N68" i="6"/>
  <c r="M11" i="6"/>
  <c r="N71" i="6"/>
  <c r="K71" i="6" s="1"/>
  <c r="G45" i="6"/>
  <c r="J5" i="50"/>
  <c r="S5" i="50"/>
  <c r="J19" i="50"/>
  <c r="T19" i="50" s="1"/>
  <c r="G110" i="6"/>
  <c r="G72" i="6"/>
  <c r="G42" i="6"/>
  <c r="G98" i="6"/>
  <c r="H67" i="6"/>
  <c r="H37" i="6"/>
  <c r="G46" i="6"/>
  <c r="G76" i="6"/>
  <c r="G82" i="6"/>
  <c r="G52" i="6"/>
  <c r="G74" i="6"/>
  <c r="G44" i="6"/>
  <c r="G100" i="6"/>
  <c r="O11" i="7"/>
  <c r="P11" i="7"/>
  <c r="G11" i="7"/>
  <c r="M61" i="5" l="1"/>
  <c r="J18" i="6"/>
  <c r="J12" i="6"/>
  <c r="J24" i="6"/>
  <c r="D54" i="6"/>
  <c r="J11" i="6"/>
  <c r="J5" i="6"/>
  <c r="J6" i="6"/>
  <c r="J13" i="6"/>
  <c r="J14" i="6"/>
  <c r="D52" i="6"/>
  <c r="J22" i="6"/>
  <c r="D38" i="6"/>
  <c r="J8" i="6"/>
  <c r="J15" i="6"/>
  <c r="N119" i="12"/>
  <c r="J85" i="12"/>
  <c r="Q18" i="50"/>
  <c r="T18" i="50" s="1"/>
  <c r="S19" i="50"/>
  <c r="T13" i="50"/>
  <c r="T13" i="36"/>
  <c r="S16" i="50"/>
  <c r="S15" i="50"/>
  <c r="N95" i="12"/>
  <c r="J44" i="5"/>
  <c r="J9" i="4"/>
  <c r="J83" i="5"/>
  <c r="J51" i="5"/>
  <c r="J55" i="5"/>
  <c r="D61" i="5"/>
  <c r="J61" i="5" s="1"/>
  <c r="J16" i="5"/>
  <c r="J20" i="5"/>
  <c r="D28" i="5"/>
  <c r="J107" i="4"/>
  <c r="D113" i="4"/>
  <c r="J76" i="4"/>
  <c r="J59" i="4"/>
  <c r="J48" i="4"/>
  <c r="J52" i="4"/>
  <c r="D115" i="12"/>
  <c r="Q16" i="50"/>
  <c r="Q20" i="50" s="1"/>
  <c r="J16" i="4"/>
  <c r="L28" i="36"/>
  <c r="S28" i="36" s="1"/>
  <c r="K28" i="4"/>
  <c r="H80" i="6"/>
  <c r="H112" i="6" s="1"/>
  <c r="D20" i="4"/>
  <c r="J20" i="4" s="1"/>
  <c r="D28" i="4"/>
  <c r="H67" i="11"/>
  <c r="D67" i="11" s="1"/>
  <c r="H46" i="6"/>
  <c r="D73" i="6"/>
  <c r="D74" i="6"/>
  <c r="D84" i="6"/>
  <c r="H76" i="6"/>
  <c r="D76" i="6" s="1"/>
  <c r="D93" i="5"/>
  <c r="D65" i="6"/>
  <c r="N110" i="6"/>
  <c r="L51" i="36"/>
  <c r="L39" i="36"/>
  <c r="S39" i="36" s="1"/>
  <c r="D79" i="6"/>
  <c r="N99" i="6"/>
  <c r="L40" i="36"/>
  <c r="L38" i="36"/>
  <c r="K65" i="6"/>
  <c r="N105" i="6"/>
  <c r="L46" i="36"/>
  <c r="S46" i="36" s="1"/>
  <c r="N116" i="6"/>
  <c r="L57" i="36"/>
  <c r="S57" i="36" s="1"/>
  <c r="D67" i="6"/>
  <c r="L44" i="36"/>
  <c r="S44" i="36" s="1"/>
  <c r="D71" i="6"/>
  <c r="D82" i="6"/>
  <c r="N107" i="6"/>
  <c r="L48" i="36"/>
  <c r="S48" i="36" s="1"/>
  <c r="N104" i="6"/>
  <c r="L45" i="36"/>
  <c r="S45" i="36" s="1"/>
  <c r="D48" i="6"/>
  <c r="H39" i="6"/>
  <c r="D9" i="6"/>
  <c r="N100" i="6"/>
  <c r="L41" i="36"/>
  <c r="D72" i="6"/>
  <c r="N114" i="6"/>
  <c r="L55" i="36"/>
  <c r="S55" i="36" s="1"/>
  <c r="D75" i="6"/>
  <c r="N106" i="6"/>
  <c r="L47" i="36"/>
  <c r="S47" i="36" s="1"/>
  <c r="N146" i="12"/>
  <c r="K146" i="12" s="1"/>
  <c r="K142" i="12"/>
  <c r="N27" i="12"/>
  <c r="K27" i="12" s="1"/>
  <c r="J37" i="12"/>
  <c r="H119" i="12"/>
  <c r="D89" i="12"/>
  <c r="J89" i="12" s="1"/>
  <c r="D26" i="11"/>
  <c r="H26" i="11"/>
  <c r="J21" i="11"/>
  <c r="M5" i="11"/>
  <c r="J5" i="11" s="1"/>
  <c r="O95" i="12"/>
  <c r="O125" i="12" s="1"/>
  <c r="M142" i="12"/>
  <c r="H11" i="7"/>
  <c r="D11" i="7" s="1"/>
  <c r="J7" i="7"/>
  <c r="H69" i="6"/>
  <c r="G26" i="6"/>
  <c r="G56" i="6" s="1"/>
  <c r="M28" i="4"/>
  <c r="L28" i="50" s="1"/>
  <c r="M82" i="4"/>
  <c r="J82" i="4" s="1"/>
  <c r="M108" i="12"/>
  <c r="G20" i="6"/>
  <c r="N97" i="6"/>
  <c r="Q9" i="50"/>
  <c r="O119" i="12"/>
  <c r="M49" i="14"/>
  <c r="J49" i="14" s="1"/>
  <c r="M67" i="11"/>
  <c r="G39" i="6"/>
  <c r="M74" i="6"/>
  <c r="M28" i="5"/>
  <c r="O20" i="6"/>
  <c r="O26" i="6" s="1"/>
  <c r="H105" i="6"/>
  <c r="O106" i="6"/>
  <c r="O100" i="6"/>
  <c r="Q114" i="6"/>
  <c r="O104" i="6"/>
  <c r="O116" i="6"/>
  <c r="O107" i="6"/>
  <c r="Q106" i="6"/>
  <c r="M84" i="6"/>
  <c r="H103" i="6"/>
  <c r="Q103" i="6"/>
  <c r="H114" i="6"/>
  <c r="O105" i="6"/>
  <c r="H111" i="6"/>
  <c r="Q100" i="6"/>
  <c r="H106" i="6"/>
  <c r="Q111" i="6"/>
  <c r="Q107" i="6"/>
  <c r="Q99" i="6"/>
  <c r="O103" i="6"/>
  <c r="Q20" i="6"/>
  <c r="Q26" i="6" s="1"/>
  <c r="H97" i="6"/>
  <c r="Q110" i="6"/>
  <c r="O114" i="6"/>
  <c r="H107" i="6"/>
  <c r="O98" i="6"/>
  <c r="D45" i="6"/>
  <c r="D43" i="6"/>
  <c r="O110" i="6"/>
  <c r="O99" i="6"/>
  <c r="H116" i="6"/>
  <c r="M50" i="14"/>
  <c r="J50" i="14" s="1"/>
  <c r="H95" i="12"/>
  <c r="O146" i="12"/>
  <c r="J8" i="50"/>
  <c r="J6" i="50"/>
  <c r="M119" i="12"/>
  <c r="M115" i="12"/>
  <c r="M95" i="12"/>
  <c r="G119" i="12"/>
  <c r="G95" i="12"/>
  <c r="P146" i="12"/>
  <c r="G146" i="12"/>
  <c r="M26" i="11"/>
  <c r="M49" i="33"/>
  <c r="M87" i="33"/>
  <c r="H100" i="6"/>
  <c r="M93" i="5"/>
  <c r="H26" i="6"/>
  <c r="M75" i="6"/>
  <c r="D46" i="6"/>
  <c r="M113" i="4"/>
  <c r="M72" i="6"/>
  <c r="D108" i="12"/>
  <c r="Q46" i="6"/>
  <c r="D44" i="6"/>
  <c r="Q76" i="6"/>
  <c r="Q104" i="6"/>
  <c r="M78" i="6"/>
  <c r="J78" i="6" s="1"/>
  <c r="O76" i="6"/>
  <c r="M73" i="6"/>
  <c r="M18" i="14"/>
  <c r="J18" i="14" s="1"/>
  <c r="M23" i="14"/>
  <c r="J23" i="14" s="1"/>
  <c r="H5" i="12"/>
  <c r="G5" i="12"/>
  <c r="P98" i="6"/>
  <c r="O46" i="6"/>
  <c r="P105" i="6"/>
  <c r="H110" i="6"/>
  <c r="P76" i="6"/>
  <c r="P108" i="6" s="1"/>
  <c r="P97" i="6"/>
  <c r="D100" i="6"/>
  <c r="E41" i="50"/>
  <c r="P46" i="6"/>
  <c r="G114" i="6"/>
  <c r="J39" i="36"/>
  <c r="E70" i="36"/>
  <c r="G106" i="6"/>
  <c r="D37" i="6"/>
  <c r="M16" i="6"/>
  <c r="J16" i="6" s="1"/>
  <c r="M41" i="6"/>
  <c r="Q97" i="6"/>
  <c r="Q69" i="6"/>
  <c r="M65" i="6"/>
  <c r="P50" i="6"/>
  <c r="G107" i="6"/>
  <c r="J16" i="36"/>
  <c r="T16" i="36" s="1"/>
  <c r="D49" i="6"/>
  <c r="O69" i="6"/>
  <c r="O97" i="6"/>
  <c r="J9" i="36"/>
  <c r="T5" i="36"/>
  <c r="H99" i="6"/>
  <c r="G104" i="6"/>
  <c r="T5" i="50"/>
  <c r="Q39" i="6"/>
  <c r="D41" i="6"/>
  <c r="J16" i="50"/>
  <c r="D36" i="6"/>
  <c r="P100" i="6"/>
  <c r="M68" i="6"/>
  <c r="M67" i="6"/>
  <c r="P99" i="6"/>
  <c r="O39" i="6"/>
  <c r="P69" i="6"/>
  <c r="G99" i="6"/>
  <c r="G105" i="6"/>
  <c r="N39" i="6"/>
  <c r="E72" i="36"/>
  <c r="J41" i="36"/>
  <c r="O111" i="6"/>
  <c r="G97" i="6"/>
  <c r="G103" i="6"/>
  <c r="D42" i="6"/>
  <c r="H98" i="6"/>
  <c r="M66" i="6"/>
  <c r="J66" i="6" s="1"/>
  <c r="Q98" i="6"/>
  <c r="N46" i="6"/>
  <c r="N20" i="6"/>
  <c r="K20" i="6" s="1"/>
  <c r="G101" i="6"/>
  <c r="G108" i="6"/>
  <c r="J51" i="36"/>
  <c r="E82" i="36"/>
  <c r="N76" i="6"/>
  <c r="K76" i="6" s="1"/>
  <c r="M71" i="6"/>
  <c r="L44" i="50" s="1"/>
  <c r="N103" i="6"/>
  <c r="M9" i="6"/>
  <c r="M35" i="6"/>
  <c r="G116" i="6"/>
  <c r="H104" i="6"/>
  <c r="P26" i="6"/>
  <c r="P39" i="6"/>
  <c r="M82" i="6"/>
  <c r="G111" i="6"/>
  <c r="N98" i="6"/>
  <c r="N69" i="6"/>
  <c r="K69" i="6" s="1"/>
  <c r="M79" i="6"/>
  <c r="M11" i="7"/>
  <c r="J75" i="6" l="1"/>
  <c r="J9" i="6"/>
  <c r="J71" i="6"/>
  <c r="J73" i="6"/>
  <c r="J72" i="6"/>
  <c r="J84" i="6"/>
  <c r="J82" i="6"/>
  <c r="J79" i="6"/>
  <c r="J74" i="6"/>
  <c r="N125" i="12"/>
  <c r="K95" i="12"/>
  <c r="T16" i="50"/>
  <c r="H108" i="6"/>
  <c r="D5" i="12"/>
  <c r="N58" i="12"/>
  <c r="N62" i="12" s="1"/>
  <c r="J93" i="5"/>
  <c r="J28" i="5"/>
  <c r="J113" i="4"/>
  <c r="M125" i="12"/>
  <c r="J28" i="4"/>
  <c r="D26" i="6"/>
  <c r="L78" i="36"/>
  <c r="G86" i="6"/>
  <c r="G88" i="6" s="1"/>
  <c r="L82" i="36"/>
  <c r="M104" i="6"/>
  <c r="L45" i="50"/>
  <c r="Q45" i="50" s="1"/>
  <c r="Q76" i="50" s="1"/>
  <c r="D69" i="6"/>
  <c r="N50" i="6"/>
  <c r="M110" i="6"/>
  <c r="L51" i="50"/>
  <c r="Q51" i="50" s="1"/>
  <c r="L42" i="36"/>
  <c r="S42" i="36" s="1"/>
  <c r="L49" i="36"/>
  <c r="S49" i="36" s="1"/>
  <c r="M107" i="6"/>
  <c r="L48" i="50"/>
  <c r="Q48" i="50" s="1"/>
  <c r="Q79" i="50" s="1"/>
  <c r="M106" i="6"/>
  <c r="L47" i="50"/>
  <c r="Q47" i="50" s="1"/>
  <c r="Q78" i="50" s="1"/>
  <c r="M99" i="6"/>
  <c r="L40" i="50"/>
  <c r="J65" i="6"/>
  <c r="M98" i="6"/>
  <c r="L39" i="50"/>
  <c r="L38" i="50"/>
  <c r="M111" i="6"/>
  <c r="L52" i="50"/>
  <c r="Q52" i="50" s="1"/>
  <c r="M114" i="6"/>
  <c r="L55" i="50"/>
  <c r="L86" i="50" s="1"/>
  <c r="M100" i="6"/>
  <c r="L41" i="50"/>
  <c r="M105" i="6"/>
  <c r="L46" i="50"/>
  <c r="H101" i="6"/>
  <c r="M116" i="6"/>
  <c r="L57" i="50"/>
  <c r="G50" i="6"/>
  <c r="D20" i="6"/>
  <c r="N48" i="12"/>
  <c r="D95" i="12"/>
  <c r="J95" i="12" s="1"/>
  <c r="M146" i="12"/>
  <c r="J146" i="12" s="1"/>
  <c r="J142" i="12"/>
  <c r="G80" i="6"/>
  <c r="E20" i="50"/>
  <c r="S20" i="50" s="1"/>
  <c r="E28" i="50"/>
  <c r="P5" i="12"/>
  <c r="P27" i="12" s="1"/>
  <c r="O5" i="12"/>
  <c r="L75" i="36"/>
  <c r="L86" i="36"/>
  <c r="O56" i="6"/>
  <c r="Q51" i="36"/>
  <c r="Q55" i="36"/>
  <c r="Q86" i="36" s="1"/>
  <c r="L76" i="36"/>
  <c r="Q44" i="36"/>
  <c r="Q75" i="36" s="1"/>
  <c r="L79" i="36"/>
  <c r="Q48" i="36"/>
  <c r="Q79" i="36" s="1"/>
  <c r="Q47" i="36"/>
  <c r="Q78" i="36" s="1"/>
  <c r="L88" i="36"/>
  <c r="Q57" i="36"/>
  <c r="Q88" i="36" s="1"/>
  <c r="Q45" i="36"/>
  <c r="Q76" i="36" s="1"/>
  <c r="Q39" i="36"/>
  <c r="Q70" i="36" s="1"/>
  <c r="O108" i="6"/>
  <c r="Q108" i="6"/>
  <c r="L83" i="36"/>
  <c r="Q50" i="6"/>
  <c r="D39" i="6"/>
  <c r="O50" i="6"/>
  <c r="D119" i="12"/>
  <c r="H125" i="12"/>
  <c r="J9" i="50"/>
  <c r="G125" i="12"/>
  <c r="J72" i="36"/>
  <c r="E84" i="36"/>
  <c r="Q52" i="36"/>
  <c r="O80" i="6"/>
  <c r="H56" i="6"/>
  <c r="H86" i="6"/>
  <c r="Q28" i="36"/>
  <c r="T28" i="36" s="1"/>
  <c r="Q80" i="6"/>
  <c r="Q86" i="6" s="1"/>
  <c r="Q5" i="12"/>
  <c r="G27" i="12"/>
  <c r="H27" i="12"/>
  <c r="P80" i="6"/>
  <c r="Q46" i="36"/>
  <c r="Q77" i="36" s="1"/>
  <c r="L77" i="36"/>
  <c r="L70" i="36"/>
  <c r="D110" i="6"/>
  <c r="E51" i="50"/>
  <c r="J41" i="50"/>
  <c r="E72" i="50"/>
  <c r="L69" i="36"/>
  <c r="Q38" i="36"/>
  <c r="Q69" i="36" s="1"/>
  <c r="J59" i="36"/>
  <c r="E90" i="36"/>
  <c r="D111" i="6"/>
  <c r="E52" i="50"/>
  <c r="M76" i="6"/>
  <c r="L49" i="50" s="1"/>
  <c r="M103" i="6"/>
  <c r="E80" i="36"/>
  <c r="D98" i="6"/>
  <c r="E39" i="50"/>
  <c r="D106" i="6"/>
  <c r="E47" i="50"/>
  <c r="S47" i="50" s="1"/>
  <c r="L72" i="36"/>
  <c r="Q41" i="36"/>
  <c r="Q72" i="36" s="1"/>
  <c r="Q101" i="6"/>
  <c r="J70" i="36"/>
  <c r="N101" i="6"/>
  <c r="J44" i="36"/>
  <c r="E75" i="36"/>
  <c r="E46" i="50"/>
  <c r="S46" i="50" s="1"/>
  <c r="D105" i="6"/>
  <c r="J48" i="36"/>
  <c r="E79" i="36"/>
  <c r="J57" i="36"/>
  <c r="T57" i="36" s="1"/>
  <c r="E88" i="36"/>
  <c r="M39" i="6"/>
  <c r="E69" i="36"/>
  <c r="J38" i="36"/>
  <c r="S38" i="36"/>
  <c r="J40" i="36"/>
  <c r="E71" i="36"/>
  <c r="E40" i="50"/>
  <c r="D99" i="6"/>
  <c r="J20" i="36"/>
  <c r="T20" i="36" s="1"/>
  <c r="D116" i="6"/>
  <c r="E57" i="50"/>
  <c r="Q44" i="50"/>
  <c r="L75" i="50"/>
  <c r="E44" i="50"/>
  <c r="S44" i="50" s="1"/>
  <c r="D103" i="6"/>
  <c r="J46" i="36"/>
  <c r="E77" i="36"/>
  <c r="L71" i="36"/>
  <c r="Q40" i="36"/>
  <c r="M46" i="6"/>
  <c r="M20" i="6"/>
  <c r="M50" i="6" s="1"/>
  <c r="J47" i="36"/>
  <c r="T47" i="36" s="1"/>
  <c r="E78" i="36"/>
  <c r="N80" i="6"/>
  <c r="K80" i="6" s="1"/>
  <c r="N108" i="6"/>
  <c r="E38" i="50"/>
  <c r="D97" i="6"/>
  <c r="J45" i="36"/>
  <c r="T45" i="36" s="1"/>
  <c r="E76" i="36"/>
  <c r="J55" i="36"/>
  <c r="T55" i="36" s="1"/>
  <c r="E86" i="36"/>
  <c r="D104" i="6"/>
  <c r="E45" i="50"/>
  <c r="S45" i="50" s="1"/>
  <c r="E83" i="36"/>
  <c r="J52" i="36"/>
  <c r="P56" i="6"/>
  <c r="J82" i="36"/>
  <c r="D108" i="6"/>
  <c r="E49" i="50"/>
  <c r="E73" i="36"/>
  <c r="N26" i="6"/>
  <c r="K26" i="6" s="1"/>
  <c r="P101" i="6"/>
  <c r="J20" i="50"/>
  <c r="T20" i="50" s="1"/>
  <c r="Q56" i="6"/>
  <c r="O101" i="6"/>
  <c r="D107" i="6"/>
  <c r="E48" i="50"/>
  <c r="M69" i="6"/>
  <c r="M97" i="6"/>
  <c r="D114" i="6"/>
  <c r="E55" i="50"/>
  <c r="S55" i="50" s="1"/>
  <c r="D50" i="6" l="1"/>
  <c r="J20" i="6"/>
  <c r="E42" i="50"/>
  <c r="E73" i="50" s="1"/>
  <c r="J69" i="6"/>
  <c r="T44" i="36"/>
  <c r="S39" i="50"/>
  <c r="T39" i="36"/>
  <c r="D56" i="6"/>
  <c r="S57" i="50"/>
  <c r="J76" i="6"/>
  <c r="T46" i="36"/>
  <c r="S51" i="50"/>
  <c r="S48" i="50"/>
  <c r="S49" i="50"/>
  <c r="T48" i="36"/>
  <c r="J28" i="50"/>
  <c r="S28" i="50"/>
  <c r="S52" i="50"/>
  <c r="Q83" i="50"/>
  <c r="Q83" i="36"/>
  <c r="T52" i="36"/>
  <c r="Q82" i="36"/>
  <c r="T51" i="36"/>
  <c r="L82" i="50"/>
  <c r="K58" i="12"/>
  <c r="L76" i="50"/>
  <c r="D86" i="6"/>
  <c r="G118" i="6"/>
  <c r="G112" i="6"/>
  <c r="D80" i="6"/>
  <c r="N56" i="6"/>
  <c r="D101" i="6"/>
  <c r="M101" i="6"/>
  <c r="L42" i="50"/>
  <c r="N112" i="6"/>
  <c r="L53" i="36"/>
  <c r="S53" i="36" s="1"/>
  <c r="N51" i="12"/>
  <c r="D27" i="12"/>
  <c r="K54" i="14"/>
  <c r="K62" i="12"/>
  <c r="D125" i="12"/>
  <c r="L78" i="50"/>
  <c r="L80" i="36"/>
  <c r="L83" i="50"/>
  <c r="O27" i="12"/>
  <c r="O112" i="6"/>
  <c r="Q112" i="6"/>
  <c r="L73" i="36"/>
  <c r="Q57" i="50"/>
  <c r="Q88" i="50" s="1"/>
  <c r="L88" i="50"/>
  <c r="Q27" i="12"/>
  <c r="G120" i="6"/>
  <c r="J72" i="50"/>
  <c r="J88" i="36"/>
  <c r="J71" i="36"/>
  <c r="J90" i="36"/>
  <c r="L79" i="50"/>
  <c r="Q55" i="50"/>
  <c r="Q86" i="50" s="1"/>
  <c r="O86" i="6"/>
  <c r="O88" i="6" s="1"/>
  <c r="H88" i="6"/>
  <c r="D88" i="6" s="1"/>
  <c r="H118" i="6"/>
  <c r="L80" i="50"/>
  <c r="P86" i="6"/>
  <c r="P112" i="6"/>
  <c r="Q49" i="36"/>
  <c r="Q80" i="36" s="1"/>
  <c r="Q28" i="50"/>
  <c r="M5" i="12"/>
  <c r="M27" i="14"/>
  <c r="J27" i="14" s="1"/>
  <c r="M30" i="14"/>
  <c r="J30" i="14" s="1"/>
  <c r="G48" i="12"/>
  <c r="G58" i="12"/>
  <c r="P48" i="12"/>
  <c r="P58" i="12"/>
  <c r="H58" i="12"/>
  <c r="H48" i="12"/>
  <c r="J51" i="50"/>
  <c r="T51" i="50" s="1"/>
  <c r="E82" i="50"/>
  <c r="L77" i="50"/>
  <c r="Q46" i="50"/>
  <c r="Q77" i="50" s="1"/>
  <c r="E80" i="50"/>
  <c r="E78" i="50"/>
  <c r="J47" i="50"/>
  <c r="T47" i="50" s="1"/>
  <c r="M108" i="6"/>
  <c r="M80" i="6"/>
  <c r="J55" i="50"/>
  <c r="E86" i="50"/>
  <c r="J86" i="36"/>
  <c r="J76" i="36"/>
  <c r="J77" i="36"/>
  <c r="J44" i="50"/>
  <c r="T44" i="50" s="1"/>
  <c r="E75" i="50"/>
  <c r="Q41" i="50"/>
  <c r="Q72" i="50" s="1"/>
  <c r="L72" i="50"/>
  <c r="T38" i="36"/>
  <c r="J69" i="36"/>
  <c r="J42" i="36"/>
  <c r="M26" i="6"/>
  <c r="J26" i="6" s="1"/>
  <c r="L69" i="50"/>
  <c r="Q38" i="50"/>
  <c r="J79" i="36"/>
  <c r="J49" i="36"/>
  <c r="T49" i="36" s="1"/>
  <c r="J75" i="36"/>
  <c r="E79" i="50"/>
  <c r="J48" i="50"/>
  <c r="T48" i="50" s="1"/>
  <c r="J83" i="36"/>
  <c r="E76" i="50"/>
  <c r="J45" i="50"/>
  <c r="T45" i="50" s="1"/>
  <c r="E69" i="50"/>
  <c r="J38" i="50"/>
  <c r="S38" i="50"/>
  <c r="J78" i="36"/>
  <c r="Q71" i="36"/>
  <c r="Q42" i="36"/>
  <c r="Q73" i="36" s="1"/>
  <c r="Q75" i="50"/>
  <c r="E77" i="50"/>
  <c r="J46" i="50"/>
  <c r="Q88" i="6"/>
  <c r="Q118" i="6"/>
  <c r="J52" i="50"/>
  <c r="T52" i="50" s="1"/>
  <c r="E83" i="50"/>
  <c r="L71" i="50"/>
  <c r="Q40" i="50"/>
  <c r="Q82" i="50"/>
  <c r="E88" i="50"/>
  <c r="J57" i="50"/>
  <c r="E71" i="50"/>
  <c r="J40" i="50"/>
  <c r="Q39" i="50"/>
  <c r="L70" i="50"/>
  <c r="N86" i="6"/>
  <c r="K86" i="6" s="1"/>
  <c r="J39" i="50"/>
  <c r="E70" i="50"/>
  <c r="T42" i="36" l="1"/>
  <c r="T39" i="50"/>
  <c r="T57" i="50"/>
  <c r="T55" i="50"/>
  <c r="D112" i="6"/>
  <c r="J80" i="6"/>
  <c r="S42" i="50"/>
  <c r="T46" i="50"/>
  <c r="T28" i="50"/>
  <c r="D58" i="12"/>
  <c r="M112" i="6"/>
  <c r="L53" i="50"/>
  <c r="L84" i="50" s="1"/>
  <c r="M56" i="6"/>
  <c r="L59" i="36"/>
  <c r="S59" i="36" s="1"/>
  <c r="M27" i="12"/>
  <c r="J27" i="12" s="1"/>
  <c r="J5" i="12"/>
  <c r="D48" i="12"/>
  <c r="D48" i="14"/>
  <c r="Q71" i="50"/>
  <c r="Q70" i="50"/>
  <c r="E53" i="50"/>
  <c r="O58" i="12"/>
  <c r="O48" i="12"/>
  <c r="Q58" i="12"/>
  <c r="Q48" i="12"/>
  <c r="Q51" i="12" s="1"/>
  <c r="O120" i="6"/>
  <c r="L84" i="36"/>
  <c r="O118" i="6"/>
  <c r="J88" i="50"/>
  <c r="J82" i="50"/>
  <c r="J71" i="50"/>
  <c r="D120" i="6"/>
  <c r="H120" i="6"/>
  <c r="D118" i="6"/>
  <c r="E59" i="50"/>
  <c r="Q49" i="50"/>
  <c r="Q53" i="50" s="1"/>
  <c r="P88" i="6"/>
  <c r="P118" i="6"/>
  <c r="Q53" i="36"/>
  <c r="H51" i="12"/>
  <c r="G62" i="12"/>
  <c r="H62" i="12"/>
  <c r="P62" i="12"/>
  <c r="P51" i="12"/>
  <c r="G51" i="12"/>
  <c r="J77" i="50"/>
  <c r="J76" i="50"/>
  <c r="Q69" i="50"/>
  <c r="Q42" i="50"/>
  <c r="Q73" i="50" s="1"/>
  <c r="J70" i="50"/>
  <c r="N88" i="6"/>
  <c r="K88" i="6" s="1"/>
  <c r="N118" i="6"/>
  <c r="J83" i="50"/>
  <c r="M86" i="6"/>
  <c r="J86" i="6" s="1"/>
  <c r="J69" i="50"/>
  <c r="J42" i="50"/>
  <c r="T38" i="50"/>
  <c r="J79" i="50"/>
  <c r="J80" i="36"/>
  <c r="J53" i="36"/>
  <c r="J78" i="50"/>
  <c r="Q120" i="6"/>
  <c r="J75" i="50"/>
  <c r="J49" i="50"/>
  <c r="J86" i="50"/>
  <c r="L73" i="50"/>
  <c r="J73" i="36"/>
  <c r="T42" i="50" l="1"/>
  <c r="T49" i="50"/>
  <c r="S53" i="50"/>
  <c r="Q84" i="50"/>
  <c r="Q84" i="36"/>
  <c r="T53" i="36"/>
  <c r="D51" i="12"/>
  <c r="D62" i="12"/>
  <c r="N120" i="6"/>
  <c r="L59" i="50"/>
  <c r="S59" i="50" s="1"/>
  <c r="D51" i="14"/>
  <c r="E84" i="50"/>
  <c r="M51" i="14"/>
  <c r="O62" i="12"/>
  <c r="M48" i="14"/>
  <c r="J48" i="14" s="1"/>
  <c r="Q62" i="12"/>
  <c r="M48" i="12"/>
  <c r="M58" i="12"/>
  <c r="Q59" i="36"/>
  <c r="T59" i="36" s="1"/>
  <c r="Q53" i="12"/>
  <c r="L90" i="36"/>
  <c r="E90" i="50"/>
  <c r="J59" i="50"/>
  <c r="Q80" i="50"/>
  <c r="P120" i="6"/>
  <c r="M51" i="12"/>
  <c r="M88" i="6"/>
  <c r="J88" i="6" s="1"/>
  <c r="M118" i="6"/>
  <c r="J53" i="50"/>
  <c r="T53" i="50" s="1"/>
  <c r="J80" i="50"/>
  <c r="J84" i="36"/>
  <c r="J73" i="50"/>
  <c r="Q59" i="50" l="1"/>
  <c r="M120" i="6"/>
  <c r="M53" i="12"/>
  <c r="M62" i="12"/>
  <c r="J62" i="12" s="1"/>
  <c r="J58" i="12"/>
  <c r="D54" i="14"/>
  <c r="Q90" i="36"/>
  <c r="Q56" i="12"/>
  <c r="P50" i="12"/>
  <c r="P53" i="12" s="1"/>
  <c r="J90" i="50"/>
  <c r="L90" i="50"/>
  <c r="J84" i="50"/>
  <c r="Q90" i="50" l="1"/>
  <c r="T59" i="50"/>
  <c r="M56" i="12"/>
  <c r="D50" i="12"/>
  <c r="M54" i="14"/>
  <c r="J54" i="14" s="1"/>
  <c r="O50" i="12"/>
  <c r="O53" i="12" s="1"/>
  <c r="P56" i="12"/>
  <c r="J50" i="12" l="1"/>
  <c r="D53" i="12"/>
  <c r="J53" i="12" s="1"/>
  <c r="N50" i="12"/>
  <c r="N53" i="12" s="1"/>
  <c r="O56" i="12"/>
  <c r="H50" i="12" l="1"/>
  <c r="N56" i="12"/>
  <c r="H53" i="12" l="1"/>
  <c r="G50" i="12" l="1"/>
  <c r="G53" i="12" s="1"/>
  <c r="H56" i="12"/>
  <c r="D56" i="12" l="1"/>
  <c r="J56" i="12" s="1"/>
  <c r="G56" i="12"/>
  <c r="F50" i="12"/>
  <c r="F53" i="12" l="1"/>
  <c r="E50" i="12" s="1"/>
  <c r="E53" i="12" l="1"/>
  <c r="E56" i="12" s="1"/>
  <c r="F56" i="12"/>
  <c r="K56" i="12" l="1"/>
  <c r="K53" i="12"/>
</calcChain>
</file>

<file path=xl/sharedStrings.xml><?xml version="1.0" encoding="utf-8"?>
<sst xmlns="http://schemas.openxmlformats.org/spreadsheetml/2006/main" count="1784" uniqueCount="637">
  <si>
    <t>Consolidated figures</t>
  </si>
  <si>
    <t>Income statement</t>
  </si>
  <si>
    <t>Revenues</t>
  </si>
  <si>
    <t>Other income</t>
  </si>
  <si>
    <t>Revenues and other income</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</si>
  <si>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</si>
  <si>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</si>
  <si>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</si>
  <si>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</si>
  <si>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</si>
  <si>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</si>
  <si>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</si>
  <si>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</si>
  <si>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</si>
  <si>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xml:space="preserve">Profit for the period </t>
  </si>
  <si>
    <t>Earnings per share (fully-diluted)</t>
  </si>
  <si>
    <t>Dividend per share</t>
  </si>
  <si>
    <t>- of which interim dividend</t>
  </si>
  <si>
    <t>Cash flow</t>
  </si>
  <si>
    <t>Net cash flow from operating activities</t>
  </si>
  <si>
    <t>Net cash flow from investing activities</t>
  </si>
  <si>
    <t>Net cash flow from financing activities</t>
  </si>
  <si>
    <t>Tax recapture E-Plus</t>
  </si>
  <si>
    <t>Financing policy</t>
  </si>
  <si>
    <t>Balance sheet</t>
  </si>
  <si>
    <t>Total assets</t>
  </si>
  <si>
    <t>Total equity and liabilities</t>
  </si>
  <si>
    <t>Index of sheets</t>
  </si>
  <si>
    <t>-</t>
  </si>
  <si>
    <t>Revenues breakdown</t>
  </si>
  <si>
    <t>Expenses breakdown</t>
  </si>
  <si>
    <t>Profit and margin breakdown</t>
  </si>
  <si>
    <t>For further information please contact</t>
  </si>
  <si>
    <t xml:space="preserve">KPN Investor Relations </t>
  </si>
  <si>
    <t>Phone</t>
  </si>
  <si>
    <t>+31 70 44 60986</t>
  </si>
  <si>
    <t>www.kpn.com/ir</t>
  </si>
  <si>
    <t>Germany</t>
  </si>
  <si>
    <t>Belgium</t>
  </si>
  <si>
    <t>Mobile International</t>
  </si>
  <si>
    <t>Business</t>
  </si>
  <si>
    <t>Other activities</t>
  </si>
  <si>
    <t>Intercompany revenues</t>
  </si>
  <si>
    <t>Voice wireline</t>
  </si>
  <si>
    <t>Wireless services</t>
  </si>
  <si>
    <t>Internet wireline</t>
  </si>
  <si>
    <t>Voice &amp; Internet wireline</t>
  </si>
  <si>
    <t>Rest of World</t>
  </si>
  <si>
    <t xml:space="preserve">Consolidated figures </t>
  </si>
  <si>
    <t>Intercompany expenses</t>
  </si>
  <si>
    <t>Other</t>
  </si>
  <si>
    <t>Operating profit margin</t>
  </si>
  <si>
    <t>EBITDA</t>
  </si>
  <si>
    <t>EBITDA margin</t>
  </si>
  <si>
    <t>Traditional voice ARPU</t>
  </si>
  <si>
    <t>Non-voice as % of ARPU</t>
  </si>
  <si>
    <t>SAC/SRC</t>
  </si>
  <si>
    <t>KPN The Netherlands: Business</t>
  </si>
  <si>
    <t>- National</t>
  </si>
  <si>
    <t>- International</t>
  </si>
  <si>
    <t>Data / Network services</t>
  </si>
  <si>
    <t>- Analogue</t>
  </si>
  <si>
    <t>- Digital</t>
  </si>
  <si>
    <r>
      <t>Market share</t>
    </r>
    <r>
      <rPr>
        <b/>
        <vertAlign val="superscript"/>
        <sz val="9"/>
        <color indexed="8"/>
        <rFont val="KPN Sans"/>
        <family val="2"/>
      </rPr>
      <t>1</t>
    </r>
  </si>
  <si>
    <r>
      <t>SAC/SRC blended</t>
    </r>
    <r>
      <rPr>
        <b/>
        <vertAlign val="superscript"/>
        <sz val="9"/>
        <color indexed="8"/>
        <rFont val="KPN Sans"/>
        <family val="2"/>
      </rPr>
      <t/>
    </r>
  </si>
  <si>
    <t>Trade receivables</t>
  </si>
  <si>
    <t>Other current assets</t>
  </si>
  <si>
    <t>Disposals of real estate</t>
  </si>
  <si>
    <t>Dividends paid</t>
  </si>
  <si>
    <t>Total Capex</t>
  </si>
  <si>
    <t>- Hosting services (# servers)</t>
  </si>
  <si>
    <t>Other gains and losses, eliminations</t>
  </si>
  <si>
    <t>Goodwill</t>
  </si>
  <si>
    <t>Licences</t>
  </si>
  <si>
    <t>Other intangibles</t>
  </si>
  <si>
    <t>Property, plant and equipment</t>
  </si>
  <si>
    <t>Current assets</t>
  </si>
  <si>
    <t>Non-current liabilities</t>
  </si>
  <si>
    <t>Eliminations</t>
  </si>
  <si>
    <r>
      <t xml:space="preserve">Broadband ARPU </t>
    </r>
    <r>
      <rPr>
        <sz val="9"/>
        <color indexed="8"/>
        <rFont val="KPN Sans"/>
        <family val="2"/>
      </rPr>
      <t>(blended)</t>
    </r>
  </si>
  <si>
    <t>%</t>
  </si>
  <si>
    <t>Excluding VAT (which is 19%)</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</si>
  <si>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</si>
  <si>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</si>
  <si>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</si>
  <si>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</si>
  <si>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</si>
  <si>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</si>
  <si>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</si>
  <si>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</si>
  <si>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</si>
  <si>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</si>
  <si>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</si>
  <si>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</si>
  <si>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</si>
  <si>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</si>
  <si>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</si>
  <si>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</si>
  <si>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</si>
  <si>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</si>
  <si>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</si>
  <si>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</si>
  <si>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</si>
  <si>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</si>
  <si>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</si>
  <si>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</si>
  <si>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</si>
  <si>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</si>
  <si>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</si>
  <si>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</si>
  <si>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</si>
  <si>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</si>
  <si>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</si>
  <si>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</si>
  <si>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</si>
  <si>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</si>
  <si>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</si>
  <si>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</si>
  <si>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</si>
  <si>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</si>
  <si>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</si>
  <si>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</si>
  <si>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</si>
  <si>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</si>
  <si>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Regional terminating</t>
  </si>
  <si>
    <t>- Carrier (pre)select regional</t>
  </si>
  <si>
    <t>Changes in cash and cash equivalents</t>
  </si>
  <si>
    <t>GMTN</t>
  </si>
  <si>
    <t>Currency</t>
  </si>
  <si>
    <t>Coupon</t>
  </si>
  <si>
    <t>Issue date</t>
  </si>
  <si>
    <t>Interest date(s)</t>
  </si>
  <si>
    <t>Redemption</t>
  </si>
  <si>
    <t>ISIN code</t>
  </si>
  <si>
    <t>Comments</t>
  </si>
  <si>
    <t>Lead arrangers</t>
  </si>
  <si>
    <t>Listing</t>
  </si>
  <si>
    <t>Paying Agent</t>
  </si>
  <si>
    <t>Days
convention</t>
  </si>
  <si>
    <t>Eurobond</t>
  </si>
  <si>
    <t>yes</t>
  </si>
  <si>
    <t>EUR</t>
  </si>
  <si>
    <t>Citibank</t>
  </si>
  <si>
    <t>Global bond</t>
  </si>
  <si>
    <t>no</t>
  </si>
  <si>
    <t>USD</t>
  </si>
  <si>
    <t>4-Oct-'00</t>
  </si>
  <si>
    <t>1-Apr
1-Oct</t>
  </si>
  <si>
    <t>Morgan Stanley
UBS Warburg</t>
  </si>
  <si>
    <t>Amsterdam</t>
  </si>
  <si>
    <t>Bankers Trust</t>
  </si>
  <si>
    <t>30/360</t>
  </si>
  <si>
    <t>Actual/ Actual</t>
  </si>
  <si>
    <t>Put event applicable in case of Change of Control as specified in GMTN prospectus 2007</t>
  </si>
  <si>
    <t>16-Mar-'06</t>
  </si>
  <si>
    <t>18-Mar</t>
  </si>
  <si>
    <t>18-Mar-'13</t>
  </si>
  <si>
    <t>XS0248012923</t>
  </si>
  <si>
    <t>Put event applicable in case of Change of Control as specified in supplement to GMTN prospectus 2005</t>
  </si>
  <si>
    <t>16-Sep-'08</t>
  </si>
  <si>
    <t>16-Sep</t>
  </si>
  <si>
    <t>16-Sep-'13</t>
  </si>
  <si>
    <t>XS0387992661</t>
  </si>
  <si>
    <t xml:space="preserve">Put event applicable in case of Change of Control as specified in GMTN prospectus 2008 </t>
  </si>
  <si>
    <t>XS0303070030</t>
  </si>
  <si>
    <t>4-Feb-'09</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</si>
  <si>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</si>
  <si>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</si>
  <si>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</si>
  <si>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</si>
  <si>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</si>
  <si>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</si>
  <si>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</si>
  <si>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</si>
  <si>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</si>
  <si>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</si>
  <si>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</si>
  <si>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</si>
  <si>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</si>
  <si>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</si>
  <si>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17-Jan</t>
  </si>
  <si>
    <t>17-Jan-'17</t>
  </si>
  <si>
    <t>XS0275164084</t>
  </si>
  <si>
    <t>Put event applicable in case of Change of Control as specified in GMTN prospectus 2006</t>
  </si>
  <si>
    <t>04-Feb-'19</t>
  </si>
  <si>
    <t>XS0411850075</t>
  </si>
  <si>
    <t>XS0303070113</t>
  </si>
  <si>
    <t>01-Oct-'30</t>
  </si>
  <si>
    <t>US780641AH94</t>
  </si>
  <si>
    <t>Bond overview</t>
  </si>
  <si>
    <t>- of which cash and cash equivalents</t>
  </si>
  <si>
    <t>- of which provisions</t>
  </si>
  <si>
    <t>ABN Amro 
Citigroup
HVB
ING</t>
  </si>
  <si>
    <t>ABN Amro                                  
JPMorgan                 
RBS</t>
  </si>
  <si>
    <t xml:space="preserve">Barclays Capital            
Credit Suise
JP Morgan
Rabobank                                                                                                                                                                   </t>
  </si>
  <si>
    <t>ABN Amro 
JPMorgan                        
RBS</t>
  </si>
  <si>
    <t>BNP Paribas                  
Credit Suisse                
Rabobank</t>
  </si>
  <si>
    <t>ir@kpn.com</t>
  </si>
  <si>
    <t>The Netherlands</t>
  </si>
  <si>
    <t>in € bn</t>
  </si>
  <si>
    <t xml:space="preserve">Eurobonds </t>
  </si>
  <si>
    <t>Global bonds</t>
  </si>
  <si>
    <t>Other debt</t>
  </si>
  <si>
    <t>Consolidated debt</t>
  </si>
  <si>
    <t>Total debt</t>
  </si>
  <si>
    <r>
      <t>Market share</t>
    </r>
    <r>
      <rPr>
        <b/>
        <vertAlign val="superscript"/>
        <sz val="9"/>
        <color indexed="8"/>
        <rFont val="KPN Sans"/>
        <family val="2"/>
      </rPr>
      <t>2</t>
    </r>
  </si>
  <si>
    <t>Cash flow statement, Capex and Debt summary</t>
  </si>
  <si>
    <r>
      <t xml:space="preserve">TV ARPU </t>
    </r>
    <r>
      <rPr>
        <sz val="9"/>
        <color indexed="8"/>
        <rFont val="KPN Sans"/>
        <family val="2"/>
      </rPr>
      <t>(blended)</t>
    </r>
  </si>
  <si>
    <t>XS0454773713</t>
  </si>
  <si>
    <t>Barclays Bank           
Credit Suisse              
Rabobank             
UniCredit</t>
  </si>
  <si>
    <t>XS0451790280</t>
  </si>
  <si>
    <t xml:space="preserve">Fortis Bank Nederland              
ING                         
JP Morgan          
Deutsche Bank                                                                                                                                                             </t>
  </si>
  <si>
    <t xml:space="preserve">BNP Paribas            
Rabobank                         
RBS                                                                                                                                                                                                  </t>
  </si>
  <si>
    <t xml:space="preserve">Fortis Bank Nederland               
ING                         
JP Morgan          
Deutsche Bank                                                                                                                                                            </t>
  </si>
  <si>
    <t>1 Mar (C)</t>
  </si>
  <si>
    <t>1 Sept (D)</t>
  </si>
  <si>
    <t>1 Feb (B)</t>
  </si>
  <si>
    <t>1 Oct (E)</t>
  </si>
  <si>
    <r>
      <t>Capex</t>
    </r>
    <r>
      <rPr>
        <b/>
        <sz val="9"/>
        <rFont val="Arial"/>
        <family val="2"/>
      </rPr>
      <t>¹</t>
    </r>
  </si>
  <si>
    <t>iBasis</t>
  </si>
  <si>
    <t>- Ethernet-VPN (# connections)</t>
  </si>
  <si>
    <t>- Unmanaged VPN (# connections)</t>
  </si>
  <si>
    <t>Finance costs- net</t>
  </si>
  <si>
    <t>Share of the profit of associated and joint ventures</t>
  </si>
  <si>
    <t>Adjustments for:</t>
  </si>
  <si>
    <t>Share-based compensation</t>
  </si>
  <si>
    <t>Change in provisions (excl. deferred taxes)</t>
  </si>
  <si>
    <t>Inventories</t>
  </si>
  <si>
    <t>Prepayments and accrued income</t>
  </si>
  <si>
    <t>Trade payables</t>
  </si>
  <si>
    <t>Accruals and deferred income</t>
  </si>
  <si>
    <t>Received dividends from associates and joint ventures</t>
  </si>
  <si>
    <t>Taxes received (paid)</t>
  </si>
  <si>
    <t>Interest paid</t>
  </si>
  <si>
    <t xml:space="preserve">Net cash flow from operating activities </t>
  </si>
  <si>
    <t>Acquisitions of subsidiaries, associates and joint ventures</t>
  </si>
  <si>
    <t>Disposal of subsidiaries, associates and joint ventures</t>
  </si>
  <si>
    <t>Disposal of intangibles</t>
  </si>
  <si>
    <t>Investments in property, plant &amp; equipment and software</t>
  </si>
  <si>
    <t>Disposal in property, plant &amp; equipment and software</t>
  </si>
  <si>
    <t>Other changes and disposals</t>
  </si>
  <si>
    <t>Share repurchases for option plans</t>
  </si>
  <si>
    <t>Exercised options</t>
  </si>
  <si>
    <t>Repayments from borrowings and settlement of derivatives</t>
  </si>
  <si>
    <t>Other changes in interest-bearing current liabilities</t>
  </si>
  <si>
    <t>Net cash flow used in financing activities</t>
  </si>
  <si>
    <t>Changes in cash</t>
  </si>
  <si>
    <t>Exchange rate difference</t>
  </si>
  <si>
    <t>Bank overdrafts</t>
  </si>
  <si>
    <t>Cash at end of period</t>
  </si>
  <si>
    <t>Cash flow from operating activities</t>
  </si>
  <si>
    <t>Proceeds from real estate</t>
  </si>
  <si>
    <t>SAC/SRC blended</t>
  </si>
  <si>
    <t>- Managed VPN (# connections)</t>
  </si>
  <si>
    <t>Dutch Telco business</t>
  </si>
  <si>
    <t>Cost of materials</t>
  </si>
  <si>
    <t>- Postpaid</t>
  </si>
  <si>
    <t>- Prepaid</t>
  </si>
  <si>
    <r>
      <t>SMS messages</t>
    </r>
    <r>
      <rPr>
        <sz val="9"/>
        <color indexed="8"/>
        <rFont val="KPN Sans"/>
        <family val="2"/>
      </rPr>
      <t xml:space="preserve"> (in m)</t>
    </r>
  </si>
  <si>
    <t>1 Apr (B)</t>
  </si>
  <si>
    <t>- Mobile-only</t>
  </si>
  <si>
    <t>XS0543354236</t>
  </si>
  <si>
    <r>
      <t>Free cash flow</t>
    </r>
    <r>
      <rPr>
        <b/>
        <vertAlign val="superscript"/>
        <sz val="9"/>
        <rFont val="KPN Sans"/>
        <family val="2"/>
      </rPr>
      <t>1</t>
    </r>
  </si>
  <si>
    <r>
      <t>Software</t>
    </r>
    <r>
      <rPr>
        <vertAlign val="superscript"/>
        <sz val="9"/>
        <color indexed="8"/>
        <rFont val="KPN Sans"/>
        <family val="2"/>
      </rPr>
      <t>1</t>
    </r>
  </si>
  <si>
    <r>
      <t>Other non-current assets</t>
    </r>
    <r>
      <rPr>
        <vertAlign val="superscript"/>
        <sz val="9"/>
        <color indexed="8"/>
        <rFont val="KPN Sans"/>
        <family val="2"/>
      </rPr>
      <t>2</t>
    </r>
  </si>
  <si>
    <r>
      <t>Group equity</t>
    </r>
    <r>
      <rPr>
        <vertAlign val="superscript"/>
        <sz val="9"/>
        <color indexed="8"/>
        <rFont val="KPN Sans"/>
        <family val="2"/>
      </rPr>
      <t>3</t>
    </r>
  </si>
  <si>
    <r>
      <t xml:space="preserve">1 </t>
    </r>
    <r>
      <rPr>
        <sz val="9"/>
        <color indexed="8"/>
        <rFont val="KPN Sans"/>
        <family val="2"/>
      </rPr>
      <t>Including development costs software</t>
    </r>
  </si>
  <si>
    <r>
      <t xml:space="preserve">3 </t>
    </r>
    <r>
      <rPr>
        <sz val="9"/>
        <rFont val="KPN Sans"/>
        <family val="2"/>
      </rPr>
      <t>Including minority interest</t>
    </r>
  </si>
  <si>
    <r>
      <t>Of which short-term</t>
    </r>
    <r>
      <rPr>
        <i/>
        <vertAlign val="superscript"/>
        <sz val="9"/>
        <color indexed="8"/>
        <rFont val="KPN Sans"/>
        <family val="2"/>
      </rPr>
      <t>2</t>
    </r>
  </si>
  <si>
    <r>
      <t xml:space="preserve">Total traffic </t>
    </r>
    <r>
      <rPr>
        <sz val="9"/>
        <color indexed="8"/>
        <rFont val="KPN Sans"/>
        <family val="2"/>
      </rPr>
      <t>(originating, terminating, in m)</t>
    </r>
  </si>
  <si>
    <r>
      <t>Belgium</t>
    </r>
    <r>
      <rPr>
        <b/>
        <vertAlign val="superscript"/>
        <sz val="9"/>
        <color indexed="9"/>
        <rFont val="KPN Sans"/>
        <family val="2"/>
      </rPr>
      <t>1</t>
    </r>
  </si>
  <si>
    <r>
      <t>1</t>
    </r>
    <r>
      <rPr>
        <sz val="9"/>
        <rFont val="KPN Sans"/>
        <family val="2"/>
      </rPr>
      <t xml:space="preserve"> Relating to Mobile business only</t>
    </r>
  </si>
  <si>
    <r>
      <t xml:space="preserve">Customers </t>
    </r>
    <r>
      <rPr>
        <sz val="9"/>
        <color indexed="8"/>
        <rFont val="KPN Sans"/>
        <family val="2"/>
      </rPr>
      <t>(*1,000)</t>
    </r>
  </si>
  <si>
    <r>
      <t>- Housing services (# m</t>
    </r>
    <r>
      <rPr>
        <vertAlign val="superscript"/>
        <sz val="9"/>
        <color indexed="8"/>
        <rFont val="KPN Sans"/>
        <family val="2"/>
      </rPr>
      <t>2</t>
    </r>
    <r>
      <rPr>
        <sz val="9"/>
        <color indexed="8"/>
        <rFont val="KPN Sans"/>
        <family val="2"/>
      </rPr>
      <t>)</t>
    </r>
  </si>
  <si>
    <r>
      <t>- MDF access lines</t>
    </r>
    <r>
      <rPr>
        <vertAlign val="superscript"/>
        <sz val="9"/>
        <color indexed="8"/>
        <rFont val="KPN Sans"/>
        <family val="2"/>
      </rPr>
      <t>1</t>
    </r>
  </si>
  <si>
    <r>
      <t>Access Lines</t>
    </r>
    <r>
      <rPr>
        <sz val="9"/>
        <color indexed="8"/>
        <rFont val="KPN Sans"/>
        <family val="2"/>
      </rPr>
      <t xml:space="preserve"> (*1,000)</t>
    </r>
  </si>
  <si>
    <r>
      <t xml:space="preserve">Traditional voice MoU </t>
    </r>
    <r>
      <rPr>
        <sz val="9"/>
        <color indexed="8"/>
        <rFont val="KPN Sans"/>
        <family val="2"/>
      </rPr>
      <t>(originating)</t>
    </r>
  </si>
  <si>
    <r>
      <t>Applications online</t>
    </r>
    <r>
      <rPr>
        <sz val="9"/>
        <color indexed="8"/>
        <rFont val="KPN Sans"/>
        <family val="2"/>
      </rPr>
      <t xml:space="preserve"> (*1,000)</t>
    </r>
  </si>
  <si>
    <r>
      <t>Capex</t>
    </r>
    <r>
      <rPr>
        <b/>
        <sz val="9"/>
        <rFont val="Arial"/>
        <family val="2"/>
      </rPr>
      <t>¹ / Revenues</t>
    </r>
  </si>
  <si>
    <t>(A) + (C) + (D)</t>
  </si>
  <si>
    <t>1 Oct (D)</t>
  </si>
  <si>
    <t>Cash classified as held for sale</t>
  </si>
  <si>
    <t>Q1 '11</t>
  </si>
  <si>
    <t>KPN Group</t>
  </si>
  <si>
    <t xml:space="preserve">- KPN domestic </t>
  </si>
  <si>
    <t>- KPN abroad</t>
  </si>
  <si>
    <t>MTA impact: Revenues</t>
  </si>
  <si>
    <t>Intercompany</t>
  </si>
  <si>
    <t>MTA impact: EBITDA</t>
  </si>
  <si>
    <t>Roaming impact: Revenues</t>
  </si>
  <si>
    <t>Roaming impact: EBITDA</t>
  </si>
  <si>
    <t>~19%</t>
  </si>
  <si>
    <t>Q2 '11</t>
  </si>
  <si>
    <t>FTE, MTA and Roaming impact</t>
  </si>
  <si>
    <t>Result</t>
  </si>
  <si>
    <t>Regulation</t>
  </si>
  <si>
    <t>Reported</t>
  </si>
  <si>
    <t>M&amp;A</t>
  </si>
  <si>
    <t>Restructuring</t>
  </si>
  <si>
    <t>Underlying</t>
  </si>
  <si>
    <t>MDF consumer</t>
  </si>
  <si>
    <t>WBA consumer</t>
  </si>
  <si>
    <t>- of which WBA copper</t>
  </si>
  <si>
    <t>MDF business</t>
  </si>
  <si>
    <t>WBA business</t>
  </si>
  <si>
    <t>Data network services</t>
  </si>
  <si>
    <t>incidentals</t>
  </si>
  <si>
    <t>MDF/WBA Business lines</t>
  </si>
  <si>
    <t>MDF/WBA Consumer lines</t>
  </si>
  <si>
    <t>Growth analysis</t>
  </si>
  <si>
    <t>Dutch wireline tariff list</t>
  </si>
  <si>
    <t>Growth analysis - EBITDA</t>
  </si>
  <si>
    <r>
      <t>Customers</t>
    </r>
    <r>
      <rPr>
        <b/>
        <vertAlign val="superscript"/>
        <sz val="9"/>
        <color indexed="8"/>
        <rFont val="KPN Sans"/>
        <family val="2"/>
      </rPr>
      <t>2</t>
    </r>
    <r>
      <rPr>
        <b/>
        <sz val="9"/>
        <color indexed="8"/>
        <rFont val="KPN Sans"/>
        <family val="2"/>
      </rPr>
      <t xml:space="preserve"> </t>
    </r>
    <r>
      <rPr>
        <sz val="9"/>
        <color indexed="8"/>
        <rFont val="KPN Sans"/>
        <family val="2"/>
      </rPr>
      <t>(* 1,000)</t>
    </r>
  </si>
  <si>
    <t>Growth analysis - Revenues and other income</t>
  </si>
  <si>
    <t>- Traditional voice</t>
  </si>
  <si>
    <t>External wholesale</t>
  </si>
  <si>
    <t>Principal (m)</t>
  </si>
  <si>
    <t>Nominal amount outstanding (m)</t>
  </si>
  <si>
    <t xml:space="preserve">ABN Amro                                       
Bank of America 
JPMorgan             
UniCredit                                                                                                                                                               </t>
  </si>
  <si>
    <t>1 May (C)</t>
  </si>
  <si>
    <t>of which: External revenues</t>
  </si>
  <si>
    <t>Total external revenues</t>
  </si>
  <si>
    <t>Total operating profit</t>
  </si>
  <si>
    <t xml:space="preserve">Total operating profit margin </t>
  </si>
  <si>
    <t>FTE own personnel</t>
  </si>
  <si>
    <t>Growth analysis - EBITDA margin</t>
  </si>
  <si>
    <r>
      <t>- VoIP</t>
    </r>
    <r>
      <rPr>
        <vertAlign val="superscript"/>
        <sz val="9"/>
        <color indexed="8"/>
        <rFont val="KPN Sans"/>
        <family val="2"/>
      </rPr>
      <t>2</t>
    </r>
  </si>
  <si>
    <r>
      <t>Underlying</t>
    </r>
    <r>
      <rPr>
        <b/>
        <vertAlign val="superscript"/>
        <sz val="8"/>
        <rFont val="Arial"/>
        <family val="2"/>
      </rPr>
      <t>1</t>
    </r>
  </si>
  <si>
    <t>- Service revenues</t>
  </si>
  <si>
    <t>Other loans at Royal KPN</t>
  </si>
  <si>
    <t>Wireline tariffs</t>
  </si>
  <si>
    <r>
      <t>AMPU</t>
    </r>
    <r>
      <rPr>
        <b/>
        <sz val="9"/>
        <color indexed="8"/>
        <rFont val="KPN Sans"/>
        <family val="2"/>
      </rPr>
      <t xml:space="preserve"> </t>
    </r>
    <r>
      <rPr>
        <sz val="9"/>
        <color indexed="8"/>
        <rFont val="KPN Sans"/>
        <family val="2"/>
      </rPr>
      <t>(originating, terminating)</t>
    </r>
  </si>
  <si>
    <t>Restructuring costs</t>
  </si>
  <si>
    <t>Q3 '11</t>
  </si>
  <si>
    <t>1 Jul (D)</t>
  </si>
  <si>
    <t>22 May (F)</t>
  </si>
  <si>
    <t>Put event applicable in case of Change of Control as specified in GMTN prospectus 2010
Swapped into Fixed rate of 2.74% until 2013</t>
  </si>
  <si>
    <t>XS0677389347</t>
  </si>
  <si>
    <t>ABN Amro
Bank of America / Merrill Lynch
RBS</t>
  </si>
  <si>
    <t>Put event applicable in case of Change of Control as specified in GMTN prospectus 2009
Swapped into Fixed rate of 4.35% until 2013</t>
  </si>
  <si>
    <t>Employee benefits</t>
  </si>
  <si>
    <t>Profit attributable to non-controlling interest</t>
  </si>
  <si>
    <t>Profit attributable to equity holders</t>
  </si>
  <si>
    <r>
      <t>Market share service revenues total KPN NL</t>
    </r>
    <r>
      <rPr>
        <b/>
        <vertAlign val="superscript"/>
        <sz val="9"/>
        <color indexed="8"/>
        <rFont val="KPN Sans"/>
        <family val="2"/>
      </rPr>
      <t>1</t>
    </r>
  </si>
  <si>
    <t>- Subscribers</t>
  </si>
  <si>
    <r>
      <t xml:space="preserve">1 </t>
    </r>
    <r>
      <rPr>
        <sz val="9"/>
        <rFont val="KPN Sans"/>
        <family val="2"/>
      </rPr>
      <t>The definition of underlying is explained in the safe harbor section of the factsheets</t>
    </r>
  </si>
  <si>
    <t>29-May</t>
  </si>
  <si>
    <t>04-Feb</t>
  </si>
  <si>
    <t>30-Sep</t>
  </si>
  <si>
    <t>17-Sep</t>
  </si>
  <si>
    <t>13-Nov-'06</t>
  </si>
  <si>
    <t>29-May-'07</t>
  </si>
  <si>
    <t>30-Sep-'24</t>
  </si>
  <si>
    <t>29-May-'19</t>
  </si>
  <si>
    <t>29-May-'14</t>
  </si>
  <si>
    <t xml:space="preserve">RBS        
BNP Paribas             
Bank of America / Merril Lynch           </t>
  </si>
  <si>
    <r>
      <t xml:space="preserve">Total EBITDA </t>
    </r>
    <r>
      <rPr>
        <sz val="9"/>
        <rFont val="KPN Sans"/>
        <family val="2"/>
      </rPr>
      <t>(reported)</t>
    </r>
  </si>
  <si>
    <r>
      <t>Total EBITDA margin</t>
    </r>
    <r>
      <rPr>
        <sz val="9"/>
        <rFont val="KPN Sans"/>
        <family val="2"/>
      </rPr>
      <t xml:space="preserve"> (reported)</t>
    </r>
  </si>
  <si>
    <r>
      <t xml:space="preserve">WLR </t>
    </r>
    <r>
      <rPr>
        <sz val="9"/>
        <color indexed="8"/>
        <rFont val="KPN Sans"/>
        <family val="2"/>
      </rPr>
      <t>(Consumer &amp; Business)</t>
    </r>
  </si>
  <si>
    <t>- of which MDF/WBA business shared lines</t>
  </si>
  <si>
    <r>
      <t>- of which line sharing</t>
    </r>
    <r>
      <rPr>
        <i/>
        <vertAlign val="superscript"/>
        <sz val="9"/>
        <color indexed="8"/>
        <rFont val="KPN Sans"/>
        <family val="2"/>
      </rPr>
      <t>2</t>
    </r>
  </si>
  <si>
    <t>- of which MDF/WBA consumer shared lines</t>
  </si>
  <si>
    <r>
      <t xml:space="preserve">iBasis </t>
    </r>
    <r>
      <rPr>
        <sz val="9"/>
        <rFont val="KPN Sans"/>
        <family val="2"/>
      </rPr>
      <t>(international wholesale)</t>
    </r>
  </si>
  <si>
    <r>
      <t>Net debt/EBITDA</t>
    </r>
    <r>
      <rPr>
        <vertAlign val="superscript"/>
        <sz val="9"/>
        <color indexed="8"/>
        <rFont val="KPN Sans"/>
        <family val="2"/>
      </rPr>
      <t>2</t>
    </r>
  </si>
  <si>
    <r>
      <t xml:space="preserve">Service revenues </t>
    </r>
    <r>
      <rPr>
        <sz val="9"/>
        <color indexed="8"/>
        <rFont val="KPN Sans"/>
        <family val="2"/>
      </rPr>
      <t>(in m)</t>
    </r>
  </si>
  <si>
    <t>Q4 '11</t>
  </si>
  <si>
    <t>Swapped into Fixed Rate of 8.56% (30/360) After exchange offer Issued as USN7637QAC70 (Reg S Global Note) &amp; US780641AC08 (144A Global Note)</t>
  </si>
  <si>
    <t>18-Nov</t>
  </si>
  <si>
    <t>XS0707430947</t>
  </si>
  <si>
    <t xml:space="preserve">Barclays        
Credit Suisse             
J.P. Morgan           </t>
  </si>
  <si>
    <t xml:space="preserve">                                                                                                      </t>
  </si>
  <si>
    <t xml:space="preserve">                   </t>
  </si>
  <si>
    <t>17-Sep-'09</t>
  </si>
  <si>
    <t>17-Sep-'29</t>
  </si>
  <si>
    <t>18-Nov-'26</t>
  </si>
  <si>
    <t>4-Oct-'21</t>
  </si>
  <si>
    <t>21-Sep-'20</t>
  </si>
  <si>
    <t>18-Nov-'11</t>
  </si>
  <si>
    <t>30-Sep-'09</t>
  </si>
  <si>
    <t>15-Sep-'11</t>
  </si>
  <si>
    <t>Debt summary</t>
  </si>
  <si>
    <r>
      <t>Bonds</t>
    </r>
    <r>
      <rPr>
        <b/>
        <vertAlign val="superscript"/>
        <sz val="9"/>
        <color indexed="8"/>
        <rFont val="KPN Sans"/>
        <family val="2"/>
      </rPr>
      <t>1</t>
    </r>
    <r>
      <rPr>
        <b/>
        <sz val="9"/>
        <color indexed="8"/>
        <rFont val="KPN Sans"/>
        <family val="2"/>
      </rPr>
      <t xml:space="preserve"> </t>
    </r>
  </si>
  <si>
    <r>
      <t>Net debt</t>
    </r>
    <r>
      <rPr>
        <b/>
        <vertAlign val="superscript"/>
        <sz val="9"/>
        <rFont val="KPN Sans"/>
        <family val="2"/>
      </rPr>
      <t>1</t>
    </r>
  </si>
  <si>
    <t>of which: Revenues</t>
  </si>
  <si>
    <t>1 Oct (G)</t>
  </si>
  <si>
    <t>1 Jun (H)</t>
  </si>
  <si>
    <t>(A)+(B)+(C)+(D)+(G)</t>
  </si>
  <si>
    <t>Total revenues</t>
  </si>
  <si>
    <r>
      <t>ARPU</t>
    </r>
    <r>
      <rPr>
        <b/>
        <vertAlign val="superscript"/>
        <sz val="9"/>
        <color indexed="8"/>
        <rFont val="KPN Sans"/>
        <family val="2"/>
      </rPr>
      <t>2</t>
    </r>
  </si>
  <si>
    <r>
      <t>E-VPN</t>
    </r>
    <r>
      <rPr>
        <sz val="9"/>
        <color indexed="8"/>
        <rFont val="KPN Sans"/>
        <family val="2"/>
      </rPr>
      <t xml:space="preserve"> (*1,000)</t>
    </r>
  </si>
  <si>
    <r>
      <t>IP-VPN</t>
    </r>
    <r>
      <rPr>
        <sz val="9"/>
        <color indexed="8"/>
        <rFont val="KPN Sans"/>
        <family val="2"/>
      </rPr>
      <t xml:space="preserve"> (*1,000) </t>
    </r>
  </si>
  <si>
    <r>
      <t>Market penetration</t>
    </r>
    <r>
      <rPr>
        <b/>
        <vertAlign val="superscript"/>
        <sz val="9"/>
        <color indexed="8"/>
        <rFont val="KPN Sans"/>
        <family val="2"/>
      </rPr>
      <t>1</t>
    </r>
  </si>
  <si>
    <t>Consumer Mobile</t>
  </si>
  <si>
    <t>Consumer Residential</t>
  </si>
  <si>
    <t>KPN The Netherlands: Consumer Residential KPIs</t>
  </si>
  <si>
    <t>KPN The Netherlands: Consumer Mobile KPIs</t>
  </si>
  <si>
    <t>KPN The Netherlands: Consumer Mobile</t>
  </si>
  <si>
    <t>KPN The Netherlands: Consumer Residential</t>
  </si>
  <si>
    <t>TV</t>
  </si>
  <si>
    <t>(In millions of euro unless indicated otherwise)</t>
  </si>
  <si>
    <t>NetCo</t>
  </si>
  <si>
    <t>KPN The Netherlands: NetCo</t>
  </si>
  <si>
    <t>KPN The Netherlands: NetCo KPIs</t>
  </si>
  <si>
    <t>iBasis KPIs</t>
  </si>
  <si>
    <t>Mobile International: Germany, Belgium and Rest of World KPIs</t>
  </si>
  <si>
    <r>
      <t>Non-voice as % of ARPU</t>
    </r>
    <r>
      <rPr>
        <vertAlign val="superscript"/>
        <sz val="9"/>
        <color indexed="8"/>
        <rFont val="KPN Sans"/>
        <family val="2"/>
      </rPr>
      <t>2</t>
    </r>
  </si>
  <si>
    <r>
      <t>Net adds</t>
    </r>
    <r>
      <rPr>
        <b/>
        <vertAlign val="superscript"/>
        <sz val="9"/>
        <color indexed="8"/>
        <rFont val="KPN Sans"/>
        <family val="2"/>
      </rPr>
      <t>2</t>
    </r>
    <r>
      <rPr>
        <b/>
        <sz val="9"/>
        <color indexed="8"/>
        <rFont val="KPN Sans"/>
        <family val="2"/>
      </rPr>
      <t xml:space="preserve"> </t>
    </r>
    <r>
      <rPr>
        <sz val="9"/>
        <color indexed="8"/>
        <rFont val="KPN Sans"/>
        <family val="2"/>
      </rPr>
      <t>(* 1,000)</t>
    </r>
  </si>
  <si>
    <t>Q1 '12</t>
  </si>
  <si>
    <t>Put event applicable in case of Change of Control as specified in GMTN prospectus 2011
Swapped into Fixed rate of 3.30% until 2013</t>
  </si>
  <si>
    <t>1-Mar-'12</t>
  </si>
  <si>
    <t>1-Mar</t>
  </si>
  <si>
    <t>1-Mar-'22</t>
  </si>
  <si>
    <t>XS0752092311</t>
  </si>
  <si>
    <t>Put event applicable in case of Change of Control as specified in GMTN prospectus 2011</t>
  </si>
  <si>
    <t>Citi Bank           
ING
UBS
Societe Generale</t>
  </si>
  <si>
    <r>
      <t>2012</t>
    </r>
    <r>
      <rPr>
        <b/>
        <sz val="1"/>
        <rFont val="Arial"/>
        <family val="2"/>
      </rPr>
      <t xml:space="preserve"> </t>
    </r>
    <r>
      <rPr>
        <b/>
        <vertAlign val="superscript"/>
        <sz val="8"/>
        <rFont val="Arial"/>
        <family val="2"/>
      </rPr>
      <t>2</t>
    </r>
  </si>
  <si>
    <t>- IPTV</t>
  </si>
  <si>
    <r>
      <t xml:space="preserve">Traditional voice AMPU </t>
    </r>
    <r>
      <rPr>
        <sz val="9"/>
        <color indexed="8"/>
        <rFont val="KPN Sans"/>
        <family val="2"/>
      </rPr>
      <t>(originating)</t>
    </r>
  </si>
  <si>
    <t>% committed ARPU</t>
  </si>
  <si>
    <r>
      <rPr>
        <vertAlign val="superscript"/>
        <sz val="9"/>
        <color indexed="8"/>
        <rFont val="KPN Sans"/>
        <family val="2"/>
      </rPr>
      <t>1</t>
    </r>
    <r>
      <rPr>
        <sz val="9"/>
        <rFont val="KPN Sans"/>
        <family val="2"/>
      </rPr>
      <t xml:space="preserve"> Based on management estimate</t>
    </r>
  </si>
  <si>
    <r>
      <rPr>
        <vertAlign val="superscript"/>
        <sz val="9"/>
        <color indexed="8"/>
        <rFont val="KPN Sans"/>
        <family val="2"/>
      </rPr>
      <t>2</t>
    </r>
    <r>
      <rPr>
        <vertAlign val="superscript"/>
        <sz val="9"/>
        <rFont val="KPN Sans"/>
        <family val="2"/>
      </rPr>
      <t xml:space="preserve"> </t>
    </r>
    <r>
      <rPr>
        <sz val="9"/>
        <rFont val="KPN Sans"/>
        <family val="2"/>
      </rPr>
      <t>Including fiber</t>
    </r>
  </si>
  <si>
    <t>~54%</t>
  </si>
  <si>
    <t>~55%</t>
  </si>
  <si>
    <t>~59%</t>
  </si>
  <si>
    <t>~62%</t>
  </si>
  <si>
    <t>~65%</t>
  </si>
  <si>
    <r>
      <t>Access Lines</t>
    </r>
    <r>
      <rPr>
        <b/>
        <vertAlign val="superscript"/>
        <sz val="9"/>
        <color indexed="8"/>
        <rFont val="KPN Sans"/>
        <family val="2"/>
      </rPr>
      <t>1</t>
    </r>
    <r>
      <rPr>
        <sz val="9"/>
        <color indexed="8"/>
        <rFont val="KPN Sans"/>
        <family val="2"/>
      </rPr>
      <t xml:space="preserve"> (*1,000)</t>
    </r>
  </si>
  <si>
    <t>- Traffic</t>
  </si>
  <si>
    <r>
      <t xml:space="preserve">2 </t>
    </r>
    <r>
      <rPr>
        <sz val="9"/>
        <rFont val="KPN Sans"/>
        <family val="2"/>
      </rPr>
      <t>Traditional telephony line combined with broadband line</t>
    </r>
  </si>
  <si>
    <t>- Connections VoIP</t>
  </si>
  <si>
    <t>~57%</t>
  </si>
  <si>
    <t>ARPU per customer</t>
  </si>
  <si>
    <t>&gt;19%</t>
  </si>
  <si>
    <t xml:space="preserve">                                       </t>
  </si>
  <si>
    <t>BNP Paribas                  
Citigroup                
Rabobank                    Deutsche Bank</t>
  </si>
  <si>
    <t>KPN The Netherlands: Corporate Market KPIs</t>
  </si>
  <si>
    <t>Other (incl. eliminations)</t>
  </si>
  <si>
    <t>Other (incl. intercompany)</t>
  </si>
  <si>
    <t>Investments in intangible assets (excl. software)</t>
  </si>
  <si>
    <r>
      <t>- Postpaid</t>
    </r>
    <r>
      <rPr>
        <vertAlign val="superscript"/>
        <sz val="9"/>
        <color indexed="8"/>
        <rFont val="KPN Sans"/>
        <family val="2"/>
      </rPr>
      <t>3</t>
    </r>
  </si>
  <si>
    <r>
      <t>Traditional Network: Leased lines</t>
    </r>
    <r>
      <rPr>
        <sz val="9"/>
        <color indexed="8"/>
        <rFont val="KPN Sans"/>
        <family val="2"/>
      </rPr>
      <t xml:space="preserve"> (*1,000)</t>
    </r>
  </si>
  <si>
    <t>Depreciation, amortization and impairments</t>
  </si>
  <si>
    <r>
      <t xml:space="preserve">1 </t>
    </r>
    <r>
      <rPr>
        <sz val="9"/>
        <rFont val="KPN Sans"/>
        <family val="2"/>
      </rPr>
      <t>Including property, plant &amp; equipment and software</t>
    </r>
  </si>
  <si>
    <t>.</t>
  </si>
  <si>
    <t>Mobile Wholesale</t>
  </si>
  <si>
    <t>Total revenues and other income</t>
  </si>
  <si>
    <r>
      <t xml:space="preserve">Total EBITDA </t>
    </r>
    <r>
      <rPr>
        <sz val="9"/>
        <rFont val="KPN Sans"/>
        <family val="2"/>
      </rPr>
      <t>(excl. restructuring costs)</t>
    </r>
  </si>
  <si>
    <r>
      <t xml:space="preserve">Total EBITDA margin </t>
    </r>
    <r>
      <rPr>
        <sz val="9"/>
        <rFont val="KPN Sans"/>
        <family val="2"/>
      </rPr>
      <t>(excl. restructuring costs)</t>
    </r>
  </si>
  <si>
    <t>Total EBITDA margin</t>
  </si>
  <si>
    <r>
      <t xml:space="preserve">Access services: Local Loop </t>
    </r>
    <r>
      <rPr>
        <sz val="9"/>
        <color indexed="8"/>
        <rFont val="KPN Sans"/>
        <family val="2"/>
      </rPr>
      <t>(*1,000)</t>
    </r>
  </si>
  <si>
    <r>
      <t xml:space="preserve">Net adds </t>
    </r>
    <r>
      <rPr>
        <sz val="9"/>
        <color indexed="8"/>
        <rFont val="KPN Sans"/>
        <family val="2"/>
      </rPr>
      <t>(*1,000)</t>
    </r>
  </si>
  <si>
    <r>
      <t>1</t>
    </r>
    <r>
      <rPr>
        <sz val="9"/>
        <rFont val="KPN Sans"/>
        <family val="2"/>
      </rPr>
      <t xml:space="preserve"> Management estimates, service revenues market share retroactively adjusted due to better insights</t>
    </r>
  </si>
  <si>
    <r>
      <t>2</t>
    </r>
    <r>
      <rPr>
        <sz val="9"/>
        <rFont val="KPN Sans"/>
        <family val="2"/>
      </rPr>
      <t xml:space="preserve"> Management estimates, service revenues market share retroactively adjusted due to better insights</t>
    </r>
  </si>
  <si>
    <t>Net cash at beginning of period</t>
  </si>
  <si>
    <t>Net cash at end of period</t>
  </si>
  <si>
    <t>Current liabilities (excl. short-term financing)</t>
  </si>
  <si>
    <t>Carrying value of bonds</t>
  </si>
  <si>
    <t>- of which: Mobile Wholesale</t>
  </si>
  <si>
    <t xml:space="preserve">- of which: Mobile Wholesale </t>
  </si>
  <si>
    <r>
      <t>- Minutes International (in bn)</t>
    </r>
    <r>
      <rPr>
        <vertAlign val="superscript"/>
        <sz val="9"/>
        <color indexed="8"/>
        <rFont val="KPN Sans"/>
        <family val="2"/>
      </rPr>
      <t>1</t>
    </r>
  </si>
  <si>
    <r>
      <t>- Average revenue per minute (€ cents)</t>
    </r>
    <r>
      <rPr>
        <vertAlign val="superscript"/>
        <sz val="9"/>
        <color indexed="8"/>
        <rFont val="KPN Sans"/>
        <family val="2"/>
      </rPr>
      <t>1</t>
    </r>
  </si>
  <si>
    <r>
      <t>% data users</t>
    </r>
    <r>
      <rPr>
        <vertAlign val="superscript"/>
        <sz val="9"/>
        <color indexed="8"/>
        <rFont val="KPN Sans"/>
        <family val="2"/>
      </rPr>
      <t>1</t>
    </r>
  </si>
  <si>
    <r>
      <t xml:space="preserve">Service revenues </t>
    </r>
    <r>
      <rPr>
        <sz val="9"/>
        <color indexed="8"/>
        <rFont val="KPN Sans"/>
        <family val="2"/>
      </rPr>
      <t>(in m)</t>
    </r>
    <r>
      <rPr>
        <vertAlign val="superscript"/>
        <sz val="9"/>
        <color indexed="8"/>
        <rFont val="KPN Sans"/>
        <family val="2"/>
      </rPr>
      <t>1</t>
    </r>
  </si>
  <si>
    <r>
      <t>Customers</t>
    </r>
    <r>
      <rPr>
        <sz val="9"/>
        <color indexed="8"/>
        <rFont val="KPN Sans"/>
        <family val="2"/>
      </rPr>
      <t xml:space="preserve"> (*1,000)</t>
    </r>
    <r>
      <rPr>
        <vertAlign val="superscript"/>
        <sz val="9"/>
        <color indexed="8"/>
        <rFont val="KPN Sans"/>
        <family val="2"/>
      </rPr>
      <t>1</t>
    </r>
  </si>
  <si>
    <r>
      <t>- Connection Traditional voice</t>
    </r>
    <r>
      <rPr>
        <vertAlign val="superscript"/>
        <sz val="9"/>
        <color indexed="8"/>
        <rFont val="KPN Sans"/>
        <family val="2"/>
      </rPr>
      <t>1</t>
    </r>
  </si>
  <si>
    <r>
      <t>2</t>
    </r>
    <r>
      <rPr>
        <sz val="9"/>
        <rFont val="KPN Sans"/>
        <family val="2"/>
      </rPr>
      <t xml:space="preserve"> Q2 and Q3 2011 data ARPU included one-off items; normalized ARPU showing stable increasing trend of % of ARPU that is non-voice</t>
    </r>
  </si>
  <si>
    <t>Δ y-on-y</t>
  </si>
  <si>
    <r>
      <t>Service revenues</t>
    </r>
    <r>
      <rPr>
        <b/>
        <vertAlign val="superscript"/>
        <sz val="9"/>
        <color indexed="8"/>
        <rFont val="KPN Sans"/>
        <family val="2"/>
      </rPr>
      <t>2</t>
    </r>
    <r>
      <rPr>
        <b/>
        <sz val="9"/>
        <color indexed="8"/>
        <rFont val="KPN Sans"/>
        <family val="2"/>
      </rPr>
      <t xml:space="preserve"> </t>
    </r>
    <r>
      <rPr>
        <sz val="9"/>
        <color indexed="8"/>
        <rFont val="KPN Sans"/>
        <family val="2"/>
      </rPr>
      <t>(in m)</t>
    </r>
  </si>
  <si>
    <t>y-on-y</t>
  </si>
  <si>
    <r>
      <t>Total depreciation</t>
    </r>
    <r>
      <rPr>
        <b/>
        <i/>
        <sz val="9"/>
        <rFont val="KPN Sans"/>
        <family val="2"/>
      </rPr>
      <t/>
    </r>
  </si>
  <si>
    <t>Total amortization</t>
  </si>
  <si>
    <r>
      <t>- Broadband</t>
    </r>
    <r>
      <rPr>
        <vertAlign val="superscript"/>
        <sz val="9"/>
        <color indexed="8"/>
        <rFont val="KPN Sans"/>
        <family val="2"/>
      </rPr>
      <t>2</t>
    </r>
  </si>
  <si>
    <t>Total wholesale lines</t>
  </si>
  <si>
    <t>Total Bonds Royal KPN NV</t>
  </si>
  <si>
    <t xml:space="preserve">Swapped into Fixed Rate of 5.98% (30/360) Put event applicable in case of Change of Control as specified in GMTN prospectus 2009.     </t>
  </si>
  <si>
    <t xml:space="preserve">Swapped into Fixed Rate of 5.02% (30/360) Put event applicable in case of Change of Control as specified in GMTN prospectus 2011.     </t>
  </si>
  <si>
    <t xml:space="preserve">Swapped into Fixed Rate of 5.12% (30/360) Put event applicable in case of Change of Control as specified in GMTN prospectus 2007.      </t>
  </si>
  <si>
    <t>Put event applicable in case of Change of Control as specified in GMTN prospectus 2007 (€ 850 mln) and in GMTN prospectus 2008 (tap € 75 mln).</t>
  </si>
  <si>
    <t>Q2 '12</t>
  </si>
  <si>
    <t>Total EBITDA</t>
  </si>
  <si>
    <r>
      <rPr>
        <b/>
        <sz val="9"/>
        <color indexed="8"/>
        <rFont val="KPN Sans"/>
        <family val="2"/>
      </rPr>
      <t xml:space="preserve">Blended ARPU </t>
    </r>
    <r>
      <rPr>
        <sz val="9"/>
        <color indexed="8"/>
        <rFont val="KPN Sans"/>
        <family val="2"/>
      </rPr>
      <t>(retail &amp; wholesale)</t>
    </r>
  </si>
  <si>
    <t>ABN Amro                   
Bank of America                  
JPMorgan                     
UniCredit (HVB)</t>
  </si>
  <si>
    <t>1 Mar (B)</t>
  </si>
  <si>
    <t>1 Apr (C)</t>
  </si>
  <si>
    <t>KPN The Netherlands: Business KPIs</t>
  </si>
  <si>
    <r>
      <t>Corporate Market</t>
    </r>
    <r>
      <rPr>
        <vertAlign val="superscript"/>
        <sz val="9"/>
        <color indexed="8"/>
        <rFont val="KPN Sans"/>
        <family val="2"/>
      </rPr>
      <t>1</t>
    </r>
  </si>
  <si>
    <t>International</t>
  </si>
  <si>
    <t>Share repurchases</t>
  </si>
  <si>
    <t>~63%</t>
  </si>
  <si>
    <r>
      <t>2</t>
    </r>
    <r>
      <rPr>
        <sz val="9"/>
        <rFont val="KPN Sans"/>
        <family val="2"/>
      </rPr>
      <t xml:space="preserve"> ARPU including reduction offers</t>
    </r>
  </si>
  <si>
    <r>
      <t xml:space="preserve">3 </t>
    </r>
    <r>
      <rPr>
        <sz val="9"/>
        <rFont val="KPN Sans"/>
        <family val="2"/>
      </rPr>
      <t xml:space="preserve">Q2 2011 net adds positively impacted by acquisition of Tringg (14k)  
</t>
    </r>
  </si>
  <si>
    <r>
      <t>Business</t>
    </r>
    <r>
      <rPr>
        <b/>
        <vertAlign val="superscript"/>
        <sz val="9"/>
        <color indexed="8"/>
        <rFont val="KPN Sans"/>
        <family val="2"/>
      </rPr>
      <t>2</t>
    </r>
  </si>
  <si>
    <r>
      <t>- of which WBA fiber</t>
    </r>
    <r>
      <rPr>
        <i/>
        <vertAlign val="superscript"/>
        <sz val="9"/>
        <color indexed="8"/>
        <rFont val="KPN Sans"/>
        <family val="2"/>
      </rPr>
      <t>3</t>
    </r>
  </si>
  <si>
    <r>
      <t>Wholesale Consumer lines</t>
    </r>
    <r>
      <rPr>
        <vertAlign val="superscript"/>
        <sz val="9"/>
        <color indexed="8"/>
        <rFont val="KPN Sans"/>
        <family val="2"/>
      </rPr>
      <t>4</t>
    </r>
  </si>
  <si>
    <r>
      <t>Wholesale Business lines</t>
    </r>
    <r>
      <rPr>
        <vertAlign val="superscript"/>
        <sz val="9"/>
        <color indexed="8"/>
        <rFont val="KPN Sans"/>
        <family val="2"/>
      </rPr>
      <t>5</t>
    </r>
  </si>
  <si>
    <r>
      <t xml:space="preserve">4 </t>
    </r>
    <r>
      <rPr>
        <sz val="9"/>
        <rFont val="KPN Sans"/>
        <family val="2"/>
      </rPr>
      <t>MDF + WBA + WLR - MDF / WBA shared lines</t>
    </r>
  </si>
  <si>
    <r>
      <rPr>
        <vertAlign val="superscript"/>
        <sz val="9"/>
        <rFont val="KPN Sans"/>
        <family val="2"/>
      </rPr>
      <t>5</t>
    </r>
    <r>
      <rPr>
        <sz val="9"/>
        <rFont val="KPN Sans"/>
        <family val="2"/>
      </rPr>
      <t xml:space="preserve"> MDF + WBA + WLR - MDF / WBA shared lines + Interconnect leased lines on copper and fiber</t>
    </r>
  </si>
  <si>
    <r>
      <t xml:space="preserve">3 </t>
    </r>
    <r>
      <rPr>
        <sz val="9"/>
        <rFont val="KPN Sans"/>
        <family val="2"/>
      </rPr>
      <t>Increase of WBA fiber consumer lines due to acquisition of Reggefiber wholesale platform in Q2 2012</t>
    </r>
  </si>
  <si>
    <r>
      <t xml:space="preserve">2 </t>
    </r>
    <r>
      <rPr>
        <sz val="9"/>
        <rFont val="KPN Sans"/>
        <family val="2"/>
      </rPr>
      <t>Revenue allocation changed in Q1 2012 for all 2011 quarters due to better insights</t>
    </r>
  </si>
  <si>
    <t>- Access</t>
  </si>
  <si>
    <r>
      <t xml:space="preserve">Housing &amp; Hosting </t>
    </r>
    <r>
      <rPr>
        <sz val="9"/>
        <color indexed="8"/>
        <rFont val="KPN Sans"/>
        <family val="2"/>
      </rPr>
      <t>(*1,000)</t>
    </r>
  </si>
  <si>
    <t>Q3 '12</t>
  </si>
  <si>
    <t xml:space="preserve">Q3 '12 </t>
  </si>
  <si>
    <r>
      <t xml:space="preserve">Business DSL </t>
    </r>
    <r>
      <rPr>
        <sz val="9"/>
        <color indexed="8"/>
        <rFont val="KPN Sans"/>
        <family val="2"/>
      </rPr>
      <t>(*1,000)</t>
    </r>
  </si>
  <si>
    <r>
      <t>Traditional voice ARPU</t>
    </r>
    <r>
      <rPr>
        <b/>
        <vertAlign val="superscript"/>
        <sz val="9"/>
        <color indexed="8"/>
        <rFont val="KPN Sans"/>
        <family val="2"/>
      </rPr>
      <t>2</t>
    </r>
  </si>
  <si>
    <t>1 May (D)</t>
  </si>
  <si>
    <t>1 Aug (E)</t>
  </si>
  <si>
    <t>(E)</t>
  </si>
  <si>
    <t>XS0811124790</t>
  </si>
  <si>
    <t>Put event applicable in case of Change of Control as specified in GMTN prospectus 2012</t>
  </si>
  <si>
    <t xml:space="preserve">Bank of America / Merrill Lynch
Rabobank  
UniCredit </t>
  </si>
  <si>
    <t>~66%</t>
  </si>
  <si>
    <r>
      <t xml:space="preserve">2 </t>
    </r>
    <r>
      <rPr>
        <sz val="9"/>
        <rFont val="KPN Sans"/>
        <family val="2"/>
      </rPr>
      <t>To calculate y-on-y regulatory impact for 2012, the 2011 revenues are adjusted using the 2011 volumes and 2012 tariffs</t>
    </r>
  </si>
  <si>
    <r>
      <t xml:space="preserve">1 </t>
    </r>
    <r>
      <rPr>
        <sz val="9"/>
        <rFont val="KPN Sans"/>
        <family val="2"/>
      </rPr>
      <t>As of Q4 2011 net debt is based on the nominal repayment obligation in Euro at maturity. Prior periods have been recalculated, the reported net debt to EBITDA ratios were not impacted</t>
    </r>
  </si>
  <si>
    <r>
      <t>Depreciation</t>
    </r>
    <r>
      <rPr>
        <vertAlign val="superscript"/>
        <sz val="9"/>
        <color indexed="8"/>
        <rFont val="KPN Sans"/>
        <family val="2"/>
      </rPr>
      <t>1,2</t>
    </r>
  </si>
  <si>
    <r>
      <t>Amortization</t>
    </r>
    <r>
      <rPr>
        <vertAlign val="superscript"/>
        <sz val="9"/>
        <color indexed="8"/>
        <rFont val="KPN Sans"/>
        <family val="2"/>
      </rPr>
      <t>3</t>
    </r>
  </si>
  <si>
    <r>
      <t xml:space="preserve">Earnings per share </t>
    </r>
    <r>
      <rPr>
        <sz val="9"/>
        <rFont val="KPN Sans"/>
        <family val="2"/>
      </rPr>
      <t>(non-diluted)</t>
    </r>
    <r>
      <rPr>
        <vertAlign val="superscript"/>
        <sz val="9"/>
        <rFont val="KPN Sans"/>
        <family val="2"/>
      </rPr>
      <t>4</t>
    </r>
  </si>
  <si>
    <r>
      <t xml:space="preserve">4 </t>
    </r>
    <r>
      <rPr>
        <sz val="9"/>
        <rFont val="KPN Sans"/>
        <family val="2"/>
      </rPr>
      <t>Defined as profit after taxes per ordinary share / ADS on a non-diluted basis (in €)</t>
    </r>
  </si>
  <si>
    <r>
      <t>1</t>
    </r>
    <r>
      <rPr>
        <sz val="9"/>
        <rFont val="KPN Sans"/>
        <family val="2"/>
      </rPr>
      <t xml:space="preserve"> Atlantic Telecom included since Q2 2011 (60k)</t>
    </r>
  </si>
  <si>
    <r>
      <t xml:space="preserve">1  </t>
    </r>
    <r>
      <rPr>
        <sz val="9"/>
        <rFont val="KPN Sans"/>
        <family val="2"/>
      </rPr>
      <t>Migration of 45k customers Yes Telecom to Business in Q2 2011</t>
    </r>
  </si>
  <si>
    <t>~20%</t>
  </si>
  <si>
    <r>
      <t>Q1 '11</t>
    </r>
    <r>
      <rPr>
        <b/>
        <vertAlign val="superscript"/>
        <sz val="9"/>
        <color indexed="8"/>
        <rFont val="KPN Sans"/>
        <family val="2"/>
      </rPr>
      <t>2</t>
    </r>
  </si>
  <si>
    <t>Income statement, cash flow and balance sheet</t>
  </si>
  <si>
    <r>
      <rPr>
        <vertAlign val="superscript"/>
        <sz val="9"/>
        <rFont val="KPN Sans"/>
        <family val="2"/>
      </rPr>
      <t xml:space="preserve">2 </t>
    </r>
    <r>
      <rPr>
        <sz val="9"/>
        <rFont val="KPN Sans"/>
        <family val="2"/>
      </rPr>
      <t>Consumer retail &amp; Mobile Wholesale</t>
    </r>
  </si>
  <si>
    <r>
      <t>- Prepaid</t>
    </r>
    <r>
      <rPr>
        <vertAlign val="superscript"/>
        <sz val="9"/>
        <color indexed="8"/>
        <rFont val="KPN Sans"/>
        <family val="2"/>
      </rPr>
      <t>3</t>
    </r>
  </si>
  <si>
    <t>n.m.</t>
  </si>
  <si>
    <r>
      <t xml:space="preserve">2 </t>
    </r>
    <r>
      <rPr>
        <sz val="9"/>
        <color rgb="FF000000"/>
        <rFont val="KPN Sans"/>
        <family val="2"/>
      </rPr>
      <t>Distribution of FTE between segments adjusted due to better insights</t>
    </r>
  </si>
  <si>
    <r>
      <t>1</t>
    </r>
    <r>
      <rPr>
        <sz val="9"/>
        <rFont val="KPN Sans"/>
        <family val="2"/>
      </rPr>
      <t xml:space="preserve"> Defined as cash flow from operating activities, plus proceeds from real estate, minus Capex and excluding tax recapture E-Plus</t>
    </r>
  </si>
  <si>
    <r>
      <t xml:space="preserve">2 </t>
    </r>
    <r>
      <rPr>
        <sz val="9"/>
        <rFont val="KPN Sans"/>
        <family val="2"/>
      </rPr>
      <t>Based on 12 month rolling total EBITDA excluding book gains, release of pension provisions and restructuring costs, when over € 20m</t>
    </r>
  </si>
  <si>
    <r>
      <t xml:space="preserve">1 </t>
    </r>
    <r>
      <rPr>
        <sz val="9"/>
        <rFont val="KPN Sans"/>
        <family val="2"/>
      </rPr>
      <t>Total Dutch (Consumer Mobile and Business) service revenues market share, management estimate</t>
    </r>
  </si>
  <si>
    <r>
      <t>1</t>
    </r>
    <r>
      <rPr>
        <sz val="9"/>
        <rFont val="KPN Sans"/>
        <family val="2"/>
      </rPr>
      <t xml:space="preserve"> Excluding Yes Telecom per Q2 2011</t>
    </r>
  </si>
  <si>
    <r>
      <t>Rest of World (incl. eliminations)</t>
    </r>
    <r>
      <rPr>
        <vertAlign val="superscript"/>
        <sz val="9"/>
        <color indexed="8"/>
        <rFont val="KPN Sans"/>
        <family val="2"/>
      </rPr>
      <t>1,2</t>
    </r>
  </si>
  <si>
    <r>
      <t xml:space="preserve">1 </t>
    </r>
    <r>
      <rPr>
        <sz val="9"/>
        <rFont val="KPN Sans"/>
        <family val="2"/>
      </rPr>
      <t>Excluding changes in deferred taxes</t>
    </r>
  </si>
  <si>
    <r>
      <t xml:space="preserve">2 </t>
    </r>
    <r>
      <rPr>
        <sz val="9"/>
        <rFont val="KPN Sans"/>
        <family val="2"/>
      </rPr>
      <t>Reclassification of credit facilities from bank overdrafts to proceeds from borrowings in Q2 2011</t>
    </r>
  </si>
  <si>
    <r>
      <t xml:space="preserve">3 </t>
    </r>
    <r>
      <rPr>
        <sz val="9"/>
        <rFont val="KPN Sans"/>
        <family val="2"/>
      </rPr>
      <t>Including property, plant &amp; equipment and software</t>
    </r>
  </si>
  <si>
    <r>
      <rPr>
        <vertAlign val="superscript"/>
        <sz val="9"/>
        <rFont val="KPN Sans"/>
        <family val="2"/>
      </rPr>
      <t xml:space="preserve">4 </t>
    </r>
    <r>
      <rPr>
        <sz val="9"/>
        <rFont val="KPN Sans"/>
        <family val="2"/>
      </rPr>
      <t>Defined as cash flow from operating activities, plus proceeds from real estate, minus Capex and excluding E-Plus tax recapture</t>
    </r>
  </si>
  <si>
    <r>
      <t>Capital expenditures</t>
    </r>
    <r>
      <rPr>
        <vertAlign val="superscript"/>
        <sz val="9"/>
        <color indexed="8"/>
        <rFont val="KPN Sans"/>
        <family val="2"/>
      </rPr>
      <t>3</t>
    </r>
  </si>
  <si>
    <r>
      <t>Free cash flow</t>
    </r>
    <r>
      <rPr>
        <b/>
        <vertAlign val="superscript"/>
        <sz val="9"/>
        <rFont val="KPN Sans"/>
        <family val="2"/>
      </rPr>
      <t>4</t>
    </r>
  </si>
  <si>
    <r>
      <t>Proceeds from borrowings</t>
    </r>
    <r>
      <rPr>
        <vertAlign val="superscript"/>
        <sz val="9"/>
        <rFont val="KPN Sans"/>
        <family val="2"/>
      </rPr>
      <t>2</t>
    </r>
  </si>
  <si>
    <r>
      <t>Change in working capital</t>
    </r>
    <r>
      <rPr>
        <b/>
        <vertAlign val="superscript"/>
        <sz val="9"/>
        <rFont val="KPN Sans"/>
        <family val="2"/>
      </rPr>
      <t>1</t>
    </r>
  </si>
  <si>
    <t>21-Sep-'10</t>
  </si>
  <si>
    <t>1-Aug-'12</t>
  </si>
  <si>
    <t>1-Feb-'21</t>
  </si>
  <si>
    <r>
      <t>Current liabilities</t>
    </r>
    <r>
      <rPr>
        <vertAlign val="superscript"/>
        <sz val="9"/>
        <color indexed="8"/>
        <rFont val="KPN Sans"/>
        <family val="2"/>
      </rPr>
      <t>2,4</t>
    </r>
  </si>
  <si>
    <r>
      <t xml:space="preserve">2 </t>
    </r>
    <r>
      <rPr>
        <sz val="9"/>
        <color indexed="8"/>
        <rFont val="KPN Sans"/>
        <family val="2"/>
      </rPr>
      <t>Including deferred tax assets / liabilities and assets held for sale</t>
    </r>
  </si>
  <si>
    <r>
      <t>- Postpaid</t>
    </r>
    <r>
      <rPr>
        <vertAlign val="superscript"/>
        <sz val="9"/>
        <color indexed="8"/>
        <rFont val="KPN Sans"/>
        <family val="2"/>
      </rPr>
      <t>2</t>
    </r>
  </si>
  <si>
    <t>Results and KPIs for the period ending 31 December 2012</t>
  </si>
  <si>
    <t>Q4 '12</t>
  </si>
  <si>
    <t>FY%</t>
  </si>
  <si>
    <t>Q4%</t>
  </si>
  <si>
    <t>Q4 2012</t>
  </si>
  <si>
    <t>Q4 2011</t>
  </si>
  <si>
    <r>
      <t xml:space="preserve">2 </t>
    </r>
    <r>
      <rPr>
        <sz val="9"/>
        <rFont val="KPN Sans"/>
        <family val="2"/>
      </rPr>
      <t>To calculate y-on-y regulatory impact for Q4 2012, the Q4 2011 revenues are adjusted using the Q4 2011 volumes and Q4 2012 tariffs</t>
    </r>
  </si>
  <si>
    <r>
      <t xml:space="preserve">2 </t>
    </r>
    <r>
      <rPr>
        <sz val="9"/>
        <rFont val="KPN Sans"/>
        <family val="2"/>
      </rPr>
      <t>To calculate y-on-y regulatory impact for Q4 2012, the Q4 2011 EBITDA is adjusted using the Q4 2011 volumes and Q4 2012 tariffs</t>
    </r>
  </si>
  <si>
    <t>(A)+(D)</t>
  </si>
  <si>
    <t>- Wholesale line rental PSTN</t>
  </si>
  <si>
    <t>~67%</t>
  </si>
  <si>
    <r>
      <t>- Prepaid</t>
    </r>
    <r>
      <rPr>
        <vertAlign val="superscript"/>
        <sz val="9"/>
        <color indexed="8"/>
        <rFont val="KPN Sans"/>
        <family val="2"/>
      </rPr>
      <t>2</t>
    </r>
  </si>
  <si>
    <r>
      <t xml:space="preserve">2 </t>
    </r>
    <r>
      <rPr>
        <sz val="9"/>
        <rFont val="KPN Sans"/>
        <family val="2"/>
      </rPr>
      <t>Impacted by sale of Ortel Switzerland and KPN Spain in Q4 2012 and KPN France in Q4 2011</t>
    </r>
  </si>
  <si>
    <r>
      <t>2</t>
    </r>
    <r>
      <rPr>
        <sz val="9"/>
        <rFont val="KPN Sans"/>
        <family val="2"/>
      </rPr>
      <t xml:space="preserve"> Current liabilities include approximately € 0.3bn of non-netted cash balances per Q4 2012</t>
    </r>
  </si>
  <si>
    <r>
      <t xml:space="preserve">4 </t>
    </r>
    <r>
      <rPr>
        <sz val="9"/>
        <color indexed="8"/>
        <rFont val="KPN Sans"/>
        <family val="2"/>
      </rPr>
      <t xml:space="preserve">Current liabilities include approximately </t>
    </r>
    <r>
      <rPr>
        <sz val="9"/>
        <rFont val="KPN Sans"/>
        <family val="2"/>
      </rPr>
      <t>€ 0.3bn</t>
    </r>
    <r>
      <rPr>
        <sz val="9"/>
        <color indexed="8"/>
        <rFont val="KPN Sans"/>
        <family val="2"/>
      </rPr>
      <t xml:space="preserve"> of non-netted cash balances per Q4 2012</t>
    </r>
  </si>
  <si>
    <r>
      <t>3</t>
    </r>
    <r>
      <rPr>
        <sz val="9"/>
        <rFont val="KPN Sans"/>
        <family val="2"/>
      </rPr>
      <t xml:space="preserve"> Excluding option agreements related to Reggefiber € 0.3bn </t>
    </r>
  </si>
  <si>
    <t>Cash and cash equivalents</t>
  </si>
  <si>
    <r>
      <t>Fair value financial instruments</t>
    </r>
    <r>
      <rPr>
        <b/>
        <vertAlign val="superscript"/>
        <sz val="9"/>
        <color indexed="8"/>
        <rFont val="KPN Sans"/>
        <family val="2"/>
      </rPr>
      <t>3</t>
    </r>
  </si>
  <si>
    <r>
      <t>- Prepaid</t>
    </r>
    <r>
      <rPr>
        <vertAlign val="superscript"/>
        <sz val="9"/>
        <color indexed="8"/>
        <rFont val="KPN Sans"/>
        <family val="2"/>
      </rPr>
      <t>3,4</t>
    </r>
  </si>
  <si>
    <r>
      <t xml:space="preserve">2 </t>
    </r>
    <r>
      <rPr>
        <sz val="9"/>
        <rFont val="KPN Sans"/>
        <family val="2"/>
      </rPr>
      <t>Including one-off depreciation for German assets under construction of € 32m and € 42m in Q4 2012 and Q3 2012 respectively</t>
    </r>
  </si>
  <si>
    <t>&gt;100%</t>
  </si>
  <si>
    <t>&gt;200%</t>
  </si>
  <si>
    <t>&gt;1000%</t>
  </si>
  <si>
    <r>
      <t xml:space="preserve">1 </t>
    </r>
    <r>
      <rPr>
        <sz val="9"/>
        <rFont val="KPN Sans"/>
        <family val="2"/>
      </rPr>
      <t>Adjusted as per Q1 2012 due to better insights</t>
    </r>
  </si>
  <si>
    <t>Operating expenses</t>
  </si>
  <si>
    <r>
      <t>Germany</t>
    </r>
    <r>
      <rPr>
        <vertAlign val="superscript"/>
        <sz val="9"/>
        <color indexed="8"/>
        <rFont val="KPN Sans"/>
        <family val="2"/>
      </rPr>
      <t>1</t>
    </r>
  </si>
  <si>
    <r>
      <t xml:space="preserve">1 </t>
    </r>
    <r>
      <rPr>
        <sz val="9"/>
        <rFont val="KPN Sans"/>
        <family val="2"/>
      </rPr>
      <t>Including one-off depreciation for German assets under construction of € 32m and € 42m in Q4 2012 and Q3 2012 respectively</t>
    </r>
  </si>
  <si>
    <t>Of which: Depreciation</t>
  </si>
  <si>
    <t>Of which: Amortization</t>
  </si>
  <si>
    <r>
      <rPr>
        <vertAlign val="superscript"/>
        <sz val="9"/>
        <color indexed="8"/>
        <rFont val="KPN Sans"/>
        <family val="2"/>
      </rPr>
      <t>3</t>
    </r>
    <r>
      <rPr>
        <vertAlign val="superscript"/>
        <sz val="9"/>
        <rFont val="KPN Sans"/>
        <family val="2"/>
      </rPr>
      <t xml:space="preserve"> </t>
    </r>
    <r>
      <rPr>
        <sz val="9"/>
        <rFont val="KPN Sans"/>
        <family val="2"/>
      </rPr>
      <t>Market share defined as share in total Consumer voice (including VoIP)</t>
    </r>
  </si>
  <si>
    <r>
      <t xml:space="preserve">2 </t>
    </r>
    <r>
      <rPr>
        <sz val="9"/>
        <rFont val="KPN Sans"/>
        <family val="2"/>
      </rPr>
      <t>Includes a clean-up of 576k inactive postpaid SIM cards and 439k inactive prepaid SIM cards in Q4 2012</t>
    </r>
  </si>
  <si>
    <r>
      <t>ARPU blended</t>
    </r>
    <r>
      <rPr>
        <b/>
        <vertAlign val="superscript"/>
        <sz val="9"/>
        <color indexed="8"/>
        <rFont val="KPN Sans"/>
        <family val="2"/>
      </rPr>
      <t>2</t>
    </r>
  </si>
  <si>
    <r>
      <t xml:space="preserve">AMPU blended </t>
    </r>
    <r>
      <rPr>
        <sz val="9"/>
        <color indexed="8"/>
        <rFont val="KPN Sans"/>
        <family val="2"/>
      </rPr>
      <t>(originating, terminating)</t>
    </r>
    <r>
      <rPr>
        <vertAlign val="superscript"/>
        <sz val="9"/>
        <color indexed="8"/>
        <rFont val="KPN Sans"/>
        <family val="2"/>
      </rPr>
      <t>2</t>
    </r>
  </si>
  <si>
    <r>
      <t>Gross churn blended</t>
    </r>
    <r>
      <rPr>
        <b/>
        <vertAlign val="superscript"/>
        <sz val="9"/>
        <color indexed="8"/>
        <rFont val="KPN Sans"/>
        <family val="2"/>
      </rPr>
      <t>2</t>
    </r>
  </si>
  <si>
    <r>
      <t>% active customers</t>
    </r>
    <r>
      <rPr>
        <vertAlign val="superscript"/>
        <sz val="9"/>
        <color indexed="8"/>
        <rFont val="KPN Sans"/>
        <family val="2"/>
      </rPr>
      <t>3,4</t>
    </r>
  </si>
  <si>
    <r>
      <t>ARPU blended</t>
    </r>
    <r>
      <rPr>
        <b/>
        <vertAlign val="superscript"/>
        <sz val="9"/>
        <color indexed="8"/>
        <rFont val="KPN Sans"/>
        <family val="2"/>
      </rPr>
      <t>3,4</t>
    </r>
  </si>
  <si>
    <r>
      <t xml:space="preserve">AMPU blended </t>
    </r>
    <r>
      <rPr>
        <sz val="9"/>
        <color indexed="8"/>
        <rFont val="KPN Sans"/>
        <family val="2"/>
      </rPr>
      <t>(originating, terminating)</t>
    </r>
    <r>
      <rPr>
        <vertAlign val="superscript"/>
        <sz val="9"/>
        <color indexed="8"/>
        <rFont val="KPN Sans"/>
        <family val="2"/>
      </rPr>
      <t>3,4</t>
    </r>
  </si>
  <si>
    <r>
      <t>Gross churn blended</t>
    </r>
    <r>
      <rPr>
        <b/>
        <vertAlign val="superscript"/>
        <sz val="9"/>
        <color indexed="8"/>
        <rFont val="KPN Sans"/>
        <family val="2"/>
      </rPr>
      <t>3,4</t>
    </r>
  </si>
  <si>
    <r>
      <t xml:space="preserve">4 </t>
    </r>
    <r>
      <rPr>
        <sz val="9"/>
        <rFont val="KPN Sans"/>
        <family val="2"/>
      </rPr>
      <t>Including prepaid Ortel wholesale clean-up of 334k inactive SIM cards in Q4 2012</t>
    </r>
  </si>
  <si>
    <r>
      <t>3</t>
    </r>
    <r>
      <rPr>
        <sz val="9"/>
        <rFont val="KPN Sans"/>
        <family val="2"/>
      </rPr>
      <t xml:space="preserve"> Including clean-up of 930k expired SIM cards in Q3 2012 and 220k customers in Q2 2011</t>
    </r>
  </si>
  <si>
    <r>
      <t xml:space="preserve">1 </t>
    </r>
    <r>
      <rPr>
        <sz val="9"/>
        <rFont val="KPN Sans"/>
        <family val="2"/>
      </rPr>
      <t>Impacted by sale of Getronics International in Q2 2012</t>
    </r>
  </si>
  <si>
    <r>
      <t xml:space="preserve">3 </t>
    </r>
    <r>
      <rPr>
        <sz val="9"/>
        <rFont val="KPN Sans"/>
        <family val="2"/>
      </rPr>
      <t>Impacted by sale of Getronics International in Q2 2012</t>
    </r>
  </si>
  <si>
    <r>
      <t>% active customers</t>
    </r>
    <r>
      <rPr>
        <vertAlign val="superscript"/>
        <sz val="9"/>
        <color indexed="8"/>
        <rFont val="KPN Sans"/>
        <family val="2"/>
      </rPr>
      <t>2</t>
    </r>
  </si>
  <si>
    <r>
      <t>Retail ARPU</t>
    </r>
    <r>
      <rPr>
        <b/>
        <vertAlign val="superscript"/>
        <sz val="9"/>
        <color indexed="8"/>
        <rFont val="KPN Sans"/>
        <family val="2"/>
      </rPr>
      <t>4</t>
    </r>
  </si>
  <si>
    <r>
      <t>Retail SAC/SRC</t>
    </r>
    <r>
      <rPr>
        <b/>
        <vertAlign val="superscript"/>
        <sz val="9"/>
        <color indexed="8"/>
        <rFont val="KPN Sans"/>
        <family val="2"/>
      </rPr>
      <t>4,5</t>
    </r>
  </si>
  <si>
    <r>
      <rPr>
        <vertAlign val="superscript"/>
        <sz val="9"/>
        <rFont val="KPN Sans"/>
        <family val="2"/>
      </rPr>
      <t xml:space="preserve">4 </t>
    </r>
    <r>
      <rPr>
        <sz val="9"/>
        <rFont val="KPN Sans"/>
        <family val="2"/>
      </rPr>
      <t>Applies to Consumer Mobile retail subscribers only</t>
    </r>
  </si>
  <si>
    <r>
      <rPr>
        <vertAlign val="superscript"/>
        <sz val="9"/>
        <rFont val="KPN Sans"/>
        <family val="2"/>
      </rPr>
      <t xml:space="preserve">5 </t>
    </r>
    <r>
      <rPr>
        <sz val="9"/>
        <rFont val="KPN Sans"/>
        <family val="2"/>
      </rPr>
      <t>Including handset subsidies, commissions, SIM costs and capitalization of handsets corrected for residual value</t>
    </r>
  </si>
  <si>
    <r>
      <rPr>
        <b/>
        <sz val="9"/>
        <color indexed="8"/>
        <rFont val="KPN Sans"/>
        <family val="2"/>
      </rPr>
      <t>Retail AMPU</t>
    </r>
    <r>
      <rPr>
        <b/>
        <vertAlign val="superscript"/>
        <sz val="9"/>
        <color indexed="8"/>
        <rFont val="KPN Sans"/>
        <family val="2"/>
      </rPr>
      <t>4</t>
    </r>
    <r>
      <rPr>
        <b/>
        <sz val="9"/>
        <color indexed="8"/>
        <rFont val="KPN Sans"/>
        <family val="2"/>
      </rPr>
      <t xml:space="preserve"> </t>
    </r>
    <r>
      <rPr>
        <sz val="9"/>
        <color indexed="8"/>
        <rFont val="KPN Sans"/>
        <family val="2"/>
      </rPr>
      <t>(originating, terminating)</t>
    </r>
  </si>
  <si>
    <r>
      <rPr>
        <b/>
        <sz val="9"/>
        <color indexed="8"/>
        <rFont val="KPN Sans"/>
        <family val="2"/>
      </rPr>
      <t>SMS</t>
    </r>
    <r>
      <rPr>
        <b/>
        <vertAlign val="superscript"/>
        <sz val="9"/>
        <color indexed="8"/>
        <rFont val="KPN Sans"/>
        <family val="2"/>
      </rPr>
      <t>4</t>
    </r>
    <r>
      <rPr>
        <b/>
        <sz val="9"/>
        <color indexed="8"/>
        <rFont val="KPN Sans"/>
        <family val="2"/>
      </rPr>
      <t xml:space="preserve"> </t>
    </r>
    <r>
      <rPr>
        <sz val="9"/>
        <color indexed="8"/>
        <rFont val="KPN Sans"/>
        <family val="2"/>
      </rPr>
      <t>(originating, per subscriber)</t>
    </r>
  </si>
  <si>
    <t>&gt;45%</t>
  </si>
  <si>
    <t>&gt;80%</t>
  </si>
  <si>
    <t>&lt;45%</t>
  </si>
  <si>
    <r>
      <rPr>
        <vertAlign val="superscript"/>
        <sz val="9"/>
        <color indexed="8"/>
        <rFont val="KPN Sans"/>
        <family val="2"/>
      </rPr>
      <t xml:space="preserve">4 </t>
    </r>
    <r>
      <rPr>
        <sz val="9"/>
        <color indexed="8"/>
        <rFont val="KPN Sans"/>
        <family val="2"/>
      </rPr>
      <t xml:space="preserve">Including 126k FttH customers, of which 109k TV customers (60k IPTV and 49k analogue), 100k triple play packages, and 116k broadband customers, from acquisition fiber service providers in Q4 2012 </t>
    </r>
  </si>
  <si>
    <t>and 13k FttH customers from Lijbrandt acquisition in Q2 2012</t>
  </si>
  <si>
    <r>
      <rPr>
        <vertAlign val="superscript"/>
        <sz val="9"/>
        <color indexed="8"/>
        <rFont val="KPN Sans"/>
        <family val="2"/>
      </rPr>
      <t>5</t>
    </r>
    <r>
      <rPr>
        <vertAlign val="superscript"/>
        <sz val="9"/>
        <rFont val="KPN Sans"/>
        <family val="2"/>
      </rPr>
      <t xml:space="preserve"> </t>
    </r>
    <r>
      <rPr>
        <sz val="9"/>
        <rFont val="KPN Sans"/>
        <family val="2"/>
      </rPr>
      <t>Market share defined as share in traditional Consumer voice (excluding VoIP)</t>
    </r>
  </si>
  <si>
    <r>
      <rPr>
        <vertAlign val="superscript"/>
        <sz val="9"/>
        <color indexed="8"/>
        <rFont val="KPN Sans"/>
        <family val="2"/>
      </rPr>
      <t xml:space="preserve">6 </t>
    </r>
    <r>
      <rPr>
        <sz val="9"/>
        <color indexed="8"/>
        <rFont val="KPN Sans"/>
        <family val="2"/>
      </rPr>
      <t>Source: Telecompaper, definition TV market share adjusted per Q3 2012</t>
    </r>
  </si>
  <si>
    <r>
      <rPr>
        <vertAlign val="superscript"/>
        <sz val="9"/>
        <color indexed="8"/>
        <rFont val="KPN Sans"/>
        <family val="2"/>
      </rPr>
      <t>7</t>
    </r>
    <r>
      <rPr>
        <vertAlign val="superscript"/>
        <sz val="9"/>
        <rFont val="KPN Sans"/>
        <family val="2"/>
      </rPr>
      <t xml:space="preserve"> </t>
    </r>
    <r>
      <rPr>
        <sz val="9"/>
        <rFont val="KPN Sans"/>
        <family val="2"/>
      </rPr>
      <t xml:space="preserve">Quarterly delta in PSTN / ISDN access lines + delta Consumer VoIP, ADSL Only and delta Consumer fiber </t>
    </r>
  </si>
  <si>
    <r>
      <t>- Voice - Traditional &amp; VoIP (traffic)</t>
    </r>
    <r>
      <rPr>
        <vertAlign val="superscript"/>
        <sz val="9"/>
        <color indexed="8"/>
        <rFont val="KPN Sans"/>
        <family val="2"/>
      </rPr>
      <t>3,4</t>
    </r>
  </si>
  <si>
    <r>
      <t>- Traditional voice (traffic)</t>
    </r>
    <r>
      <rPr>
        <vertAlign val="superscript"/>
        <sz val="9"/>
        <color indexed="8"/>
        <rFont val="KPN Sans"/>
        <family val="2"/>
      </rPr>
      <t>5</t>
    </r>
  </si>
  <si>
    <r>
      <t>- VoIP (subscribers)</t>
    </r>
    <r>
      <rPr>
        <vertAlign val="superscript"/>
        <sz val="9"/>
        <color indexed="8"/>
        <rFont val="KPN Sans"/>
        <family val="2"/>
      </rPr>
      <t>2,4</t>
    </r>
  </si>
  <si>
    <r>
      <t>- Broadband - KPN ISP Retail (subscribers)</t>
    </r>
    <r>
      <rPr>
        <vertAlign val="superscript"/>
        <sz val="9"/>
        <color indexed="8"/>
        <rFont val="KPN Sans"/>
        <family val="2"/>
      </rPr>
      <t>2,4</t>
    </r>
  </si>
  <si>
    <r>
      <t>- TV (subscribers)</t>
    </r>
    <r>
      <rPr>
        <vertAlign val="superscript"/>
        <sz val="9"/>
        <color indexed="8"/>
        <rFont val="KPN Sans"/>
        <family val="2"/>
      </rPr>
      <t>4,6</t>
    </r>
  </si>
  <si>
    <r>
      <t>- VoIP (package broadband, voice)</t>
    </r>
    <r>
      <rPr>
        <vertAlign val="superscript"/>
        <sz val="9"/>
        <color indexed="8"/>
        <rFont val="KPN Sans"/>
        <family val="2"/>
      </rPr>
      <t>2,4</t>
    </r>
  </si>
  <si>
    <r>
      <t>Net line loss</t>
    </r>
    <r>
      <rPr>
        <b/>
        <vertAlign val="superscript"/>
        <sz val="9"/>
        <color indexed="8"/>
        <rFont val="KPN Sans"/>
        <family val="2"/>
      </rPr>
      <t>4,7</t>
    </r>
    <r>
      <rPr>
        <b/>
        <sz val="9"/>
        <color indexed="8"/>
        <rFont val="KPN Sans"/>
        <family val="2"/>
      </rPr>
      <t xml:space="preserve"> </t>
    </r>
    <r>
      <rPr>
        <sz val="9"/>
        <color indexed="8"/>
        <rFont val="KPN Sans"/>
        <family val="2"/>
      </rPr>
      <t>(*1,000)</t>
    </r>
  </si>
  <si>
    <r>
      <t>RGU per customer</t>
    </r>
    <r>
      <rPr>
        <b/>
        <vertAlign val="superscript"/>
        <sz val="9"/>
        <color indexed="8"/>
        <rFont val="KPN Sans"/>
        <family val="2"/>
      </rPr>
      <t>4</t>
    </r>
  </si>
  <si>
    <r>
      <t>Number of triple play packages</t>
    </r>
    <r>
      <rPr>
        <b/>
        <vertAlign val="superscript"/>
        <sz val="9"/>
        <color indexed="8"/>
        <rFont val="KPN Sans"/>
        <family val="2"/>
      </rPr>
      <t>2,4</t>
    </r>
    <r>
      <rPr>
        <b/>
        <sz val="9"/>
        <color indexed="8"/>
        <rFont val="KPN Sans"/>
        <family val="2"/>
      </rPr>
      <t xml:space="preserve"> </t>
    </r>
    <r>
      <rPr>
        <sz val="9"/>
        <color indexed="8"/>
        <rFont val="KPN Sans"/>
        <family val="2"/>
      </rPr>
      <t>(*1,000)</t>
    </r>
  </si>
  <si>
    <r>
      <t>Broadband ISP customers</t>
    </r>
    <r>
      <rPr>
        <b/>
        <vertAlign val="superscript"/>
        <sz val="9"/>
        <color indexed="8"/>
        <rFont val="KPN Sans"/>
        <family val="2"/>
      </rPr>
      <t>2,4</t>
    </r>
    <r>
      <rPr>
        <sz val="9"/>
        <color indexed="8"/>
        <rFont val="KPN Sans"/>
        <family val="2"/>
      </rPr>
      <t xml:space="preserve"> (*1,000)</t>
    </r>
  </si>
  <si>
    <r>
      <t>TV subscribers</t>
    </r>
    <r>
      <rPr>
        <b/>
        <vertAlign val="superscript"/>
        <sz val="9"/>
        <color indexed="8"/>
        <rFont val="KPN Sans"/>
        <family val="2"/>
      </rPr>
      <t xml:space="preserve">2,4 </t>
    </r>
    <r>
      <rPr>
        <sz val="9"/>
        <color indexed="8"/>
        <rFont val="KPN Sans"/>
        <family val="2"/>
      </rPr>
      <t>(*1,000)</t>
    </r>
  </si>
  <si>
    <r>
      <t>- Other</t>
    </r>
    <r>
      <rPr>
        <vertAlign val="superscript"/>
        <sz val="9"/>
        <color indexed="8"/>
        <rFont val="KPN Sans"/>
        <family val="2"/>
      </rPr>
      <t>8</t>
    </r>
  </si>
  <si>
    <r>
      <rPr>
        <b/>
        <sz val="9"/>
        <color indexed="8"/>
        <rFont val="KPN Sans"/>
        <family val="2"/>
      </rPr>
      <t>FttH</t>
    </r>
    <r>
      <rPr>
        <sz val="9"/>
        <color indexed="8"/>
        <rFont val="KPN Sans"/>
        <family val="2"/>
      </rPr>
      <t xml:space="preserve"> (activated)</t>
    </r>
    <r>
      <rPr>
        <vertAlign val="superscript"/>
        <sz val="9"/>
        <color indexed="8"/>
        <rFont val="KPN Sans"/>
        <family val="2"/>
      </rPr>
      <t xml:space="preserve">4 </t>
    </r>
    <r>
      <rPr>
        <sz val="9"/>
        <color indexed="8"/>
        <rFont val="KPN Sans"/>
        <family val="2"/>
      </rPr>
      <t>(*1,000)</t>
    </r>
  </si>
  <si>
    <r>
      <rPr>
        <vertAlign val="superscript"/>
        <sz val="9"/>
        <color indexed="8"/>
        <rFont val="KPN Sans"/>
        <family val="2"/>
      </rPr>
      <t xml:space="preserve">8 </t>
    </r>
    <r>
      <rPr>
        <sz val="9"/>
        <color indexed="8"/>
        <rFont val="KPN Sans"/>
        <family val="2"/>
      </rPr>
      <t>Other includes Digitenne used as primary TV connection and analogue TV customers</t>
    </r>
  </si>
  <si>
    <t>IT Solutions</t>
  </si>
  <si>
    <r>
      <t>IT Solutions</t>
    </r>
    <r>
      <rPr>
        <b/>
        <vertAlign val="superscript"/>
        <sz val="9"/>
        <color indexed="8"/>
        <rFont val="KPN Sans"/>
        <family val="2"/>
      </rPr>
      <t>1,2</t>
    </r>
  </si>
  <si>
    <r>
      <t>IT Solutions</t>
    </r>
    <r>
      <rPr>
        <vertAlign val="superscript"/>
        <sz val="9"/>
        <color indexed="8"/>
        <rFont val="KPN Sans"/>
        <family val="2"/>
      </rPr>
      <t>1</t>
    </r>
  </si>
  <si>
    <r>
      <t>IT Solutions</t>
    </r>
    <r>
      <rPr>
        <vertAlign val="superscript"/>
        <sz val="9"/>
        <color indexed="8"/>
        <rFont val="KPN Sans"/>
        <family val="2"/>
      </rPr>
      <t>2,3</t>
    </r>
  </si>
  <si>
    <r>
      <t>2</t>
    </r>
    <r>
      <rPr>
        <sz val="9"/>
        <rFont val="KPN Sans"/>
        <family val="2"/>
      </rPr>
      <t xml:space="preserve"> Including impairments, Q4 2011 impairment of € 115m at IT Solutions
</t>
    </r>
  </si>
  <si>
    <r>
      <t>1</t>
    </r>
    <r>
      <rPr>
        <sz val="9"/>
        <rFont val="KPN Sans"/>
        <family val="2"/>
      </rPr>
      <t xml:space="preserve"> Including impairments, Q4 2011 impairment of € 115m at IT Solutions
</t>
    </r>
  </si>
  <si>
    <t>- IT Solutions domestic</t>
  </si>
  <si>
    <r>
      <t>- IT Solutions abroad</t>
    </r>
    <r>
      <rPr>
        <vertAlign val="superscript"/>
        <sz val="9"/>
        <color indexed="8"/>
        <rFont val="KPN Sans"/>
        <family val="2"/>
      </rPr>
      <t>1</t>
    </r>
  </si>
  <si>
    <t>KPN The Netherlands: IT Solutions</t>
  </si>
  <si>
    <t>n.m</t>
  </si>
  <si>
    <r>
      <t xml:space="preserve">2 </t>
    </r>
    <r>
      <rPr>
        <sz val="9"/>
        <rFont val="KPN Sans"/>
        <family val="2"/>
      </rPr>
      <t xml:space="preserve">Including impairments, Q4 2012 impairment of € 122m and Q4 2011 impairment of € 60m at Business
</t>
    </r>
  </si>
  <si>
    <r>
      <t>Business</t>
    </r>
    <r>
      <rPr>
        <vertAlign val="superscript"/>
        <sz val="9"/>
        <color indexed="8"/>
        <rFont val="KPN Sans"/>
        <family val="2"/>
      </rPr>
      <t>2</t>
    </r>
  </si>
  <si>
    <r>
      <t>IT Solutions</t>
    </r>
    <r>
      <rPr>
        <vertAlign val="superscript"/>
        <sz val="9"/>
        <color indexed="8"/>
        <rFont val="KPN Sans"/>
        <family val="2"/>
      </rPr>
      <t>3,4</t>
    </r>
  </si>
  <si>
    <r>
      <t xml:space="preserve">4 </t>
    </r>
    <r>
      <rPr>
        <sz val="9"/>
        <rFont val="KPN Sans"/>
        <family val="2"/>
      </rPr>
      <t>Impacted by sale of Getronics International in Q2 2012</t>
    </r>
  </si>
  <si>
    <r>
      <t>3</t>
    </r>
    <r>
      <rPr>
        <sz val="9"/>
        <rFont val="KPN Sans"/>
        <family val="2"/>
      </rPr>
      <t xml:space="preserve"> Including impairments, Q4 2012 impairment of € 192m and Q4 2011 impairment of € 238m at IT Solutions
</t>
    </r>
  </si>
  <si>
    <r>
      <t xml:space="preserve">1 </t>
    </r>
    <r>
      <rPr>
        <sz val="9"/>
        <rFont val="KPN Sans"/>
        <family val="2"/>
      </rPr>
      <t>Including impairments, Q4 2012 impairment of € 122m and Q4 2011 impairment of € 60m at Business</t>
    </r>
  </si>
  <si>
    <r>
      <t>Business</t>
    </r>
    <r>
      <rPr>
        <vertAlign val="superscript"/>
        <sz val="9"/>
        <color indexed="8"/>
        <rFont val="KPN Sans"/>
        <family val="2"/>
      </rPr>
      <t>1</t>
    </r>
  </si>
  <si>
    <r>
      <t>2</t>
    </r>
    <r>
      <rPr>
        <sz val="9"/>
        <rFont val="KPN Sans"/>
        <family val="2"/>
      </rPr>
      <t xml:space="preserve"> Including impairments, Q4 2012 impairment of € 192m and Q4 2011 impairment of € 123m at IT Solutions</t>
    </r>
  </si>
  <si>
    <r>
      <t xml:space="preserve">3 </t>
    </r>
    <r>
      <rPr>
        <sz val="9"/>
        <rFont val="KPN Sans"/>
        <family val="2"/>
      </rPr>
      <t>Including impairments, Q4 2012 impairment of € 314m and Q4 2011 impairment of € 183m at Business and IT Solutions</t>
    </r>
  </si>
  <si>
    <t>Facts and figures Q4 2012 - Restated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</si>
</sst>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_);_(* \(#,##0\);_(* &quot;-&quot;_);_(@_)"/>
    <numFmt numFmtId="165" formatCode="_(* #,##0.00_);_(* \(#,##0.00\);_(* &quot;-&quot;??_);_(@_)"/>
    <numFmt numFmtId="166" formatCode="0.0%"/>
    <numFmt numFmtId="167" formatCode="[$-809]dd\ mmmm\ yyyy;@"/>
    <numFmt numFmtId="168" formatCode="_-* #,##0_-;_-* #,##0\-;_-* &quot;-&quot;??_-;_-@_-"/>
    <numFmt numFmtId="169" formatCode="[$€-2]\ #,##0"/>
    <numFmt numFmtId="170" formatCode="[$€-2]\ #,##0.00"/>
    <numFmt numFmtId="171" formatCode="#,##0.0"/>
    <numFmt numFmtId="172" formatCode="0.0"/>
    <numFmt numFmtId="173" formatCode="&quot;€&quot;\ #,##0_-"/>
    <numFmt numFmtId="174" formatCode="[$€-2]\ #,##0.00_);[Red]\([$€-2]\ #,##0.00\)"/>
    <numFmt numFmtId="175" formatCode="[$€-2]\ #,##0.0000_);[Red]\([$€-2]\ #,##0.0000\)"/>
    <numFmt numFmtId="176" formatCode="[$€-2]\ #,##0.000_);[Red]\([$€-2]\ #,##0.000\)"/>
    <numFmt numFmtId="177" formatCode="0.000%"/>
    <numFmt numFmtId="178" formatCode="#,##0_-;[Red]\(#,##0\)"/>
    <numFmt numFmtId="179" formatCode="&quot;€&quot;\ #,##0_-;[Red]\(&quot;€&quot;\ #,##0\)"/>
    <numFmt numFmtId="180" formatCode="_(* #,##0.0_);_(* \(#,##0.0\);_(* &quot;-&quot;??_);_(@_)"/>
    <numFmt numFmtId="181" formatCode="#,##0_-;[Red]\(#,##0\);\-"/>
    <numFmt numFmtId="182" formatCode="#,##0.0_-;[Red]\(#,##0.0\);\-"/>
    <numFmt numFmtId="183" formatCode="#,##0.00_-;[Red]\(#,##0.00\);\-"/>
    <numFmt numFmtId="184" formatCode="#,##0.000_-;[Red]\(#,##0.000\);\-"/>
    <numFmt numFmtId="185" formatCode="_(* #,##0.0_);_(* \(#,##0.0\);_(* &quot;-&quot;?_);_(@_)"/>
    <numFmt numFmtId="186" formatCode="_(* #,##0_);_(* \(#,##0\);_(* &quot;-&quot;?_);_(@_)"/>
    <numFmt numFmtId="187" formatCode="#,##0.0_-;[Red]\(#,##0.0\)"/>
    <numFmt numFmtId="188" formatCode="_(* #,##0_);_(* \(#,##0\);_(* &quot;-&quot;??_);_(@_)"/>
    <numFmt numFmtId="189" formatCode="[$-409]d/mmm/yy;@"/>
    <numFmt numFmtId="190" formatCode="[$-409]d/mmm;@"/>
  </numFmts>
  <fonts count="67">
    <font>
      <sz val="10"/>
      <name val="Arial"/>
    </font>
    <font>
      <sz val="10"/>
      <name val="Arial"/>
      <family val="2"/>
    </font>
    <font>
      <sz val="10"/>
      <name val="KPN Sans"/>
      <family val="2"/>
    </font>
    <font>
      <sz val="8"/>
      <name val="KPN Sans"/>
      <family val="2"/>
    </font>
    <font>
      <b/>
      <sz val="12"/>
      <name val="KPN Sans"/>
      <family val="2"/>
    </font>
    <font>
      <b/>
      <sz val="12"/>
      <color indexed="8"/>
      <name val="KPN Sans"/>
      <family val="2"/>
    </font>
    <font>
      <sz val="10"/>
      <name val="KPN Arial"/>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2"/>
    </font>
    <font>
      <b/>
      <sz val="18"/>
      <name val="KPN Sans"/>
      <family val="2"/>
    </font>
    <font>
      <sz val="9"/>
      <name val="KPN Sans"/>
      <family val="2"/>
    </font>
    <font>
      <u/>
      <sz val="10"/>
      <color indexed="12"/>
      <name val="KPN Arial"/>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b/>
      <i/>
      <sz val="9"/>
      <color indexed="8"/>
      <name val="KPN Sans"/>
      <family val="2"/>
    </font>
    <font>
      <sz val="10"/>
      <name val="Arial"/>
      <family val="2"/>
    </font>
    <font>
      <b/>
      <sz val="10"/>
      <color indexed="9"/>
      <name val="KPN Sans"/>
      <family val="2"/>
    </font>
    <font>
      <sz val="10"/>
      <name val="Helv"/>
    </font>
    <font>
      <b/>
      <i/>
      <sz val="8"/>
      <name val="KPN Sans"/>
      <family val="2"/>
    </font>
    <font>
      <b/>
      <u/>
      <sz val="8"/>
      <name val="KPN Sans"/>
      <family val="2"/>
    </font>
    <font>
      <u/>
      <sz val="10"/>
      <color indexed="12"/>
      <name val="KPN Sans"/>
      <family val="2"/>
    </font>
    <font>
      <b/>
      <sz val="9"/>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b/>
      <sz val="9"/>
      <color indexed="12"/>
      <name val="KPN Sans"/>
      <family val="2"/>
    </font>
    <font>
      <b/>
      <i/>
      <sz val="9"/>
      <name val="KPN Sans"/>
      <family val="2"/>
    </font>
    <font>
      <b/>
      <vertAlign val="superscript"/>
      <sz val="9"/>
      <color indexed="9"/>
      <name val="KPN Sans"/>
      <family val="2"/>
    </font>
    <font>
      <i/>
      <vertAlign val="superscript"/>
      <sz val="9"/>
      <color indexed="8"/>
      <name val="KPN Sans"/>
      <family val="2"/>
    </font>
    <font>
      <b/>
      <sz val="8"/>
      <name val="Arial"/>
      <family val="2"/>
    </font>
    <font>
      <b/>
      <vertAlign val="superscript"/>
      <sz val="8"/>
      <name val="Arial"/>
      <family val="2"/>
    </font>
    <font>
      <b/>
      <sz val="1"/>
      <name val="Arial"/>
      <family val="2"/>
    </font>
    <font>
      <b/>
      <sz val="9"/>
      <color indexed="8"/>
      <name val="Kalinga"/>
      <family val="2"/>
    </font>
    <font>
      <b/>
      <sz val="9"/>
      <name val="Kalinga"/>
      <family val="2"/>
    </font>
    <font>
      <sz val="9"/>
      <name val="Kalinga"/>
      <family val="2"/>
    </font>
    <font>
      <sz val="9"/>
      <color indexed="13"/>
      <name val="KPN Sans"/>
      <family val="2"/>
    </font>
    <font>
      <i/>
      <sz val="8"/>
      <name val="KPN Sans"/>
      <family val="2"/>
    </font>
    <font>
      <sz val="9"/>
      <color rgb="FF000000"/>
      <name val="KPN Sans"/>
      <family val="2"/>
    </font>
  </fonts>
  <fills count="2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2"/>
        <bgColor indexed="24"/>
      </patternFill>
    </fill>
    <fill>
      <patternFill patternType="solid">
        <fgColor indexed="41"/>
        <bgColor indexed="24"/>
      </patternFill>
    </fill>
    <fill>
      <patternFill patternType="solid">
        <fgColor indexed="9"/>
        <bgColor indexed="24"/>
      </patternFill>
    </fill>
    <fill>
      <patternFill patternType="solid">
        <fgColor indexed="10"/>
        <bgColor indexed="64"/>
      </patternFill>
    </fill>
    <fill>
      <patternFill patternType="solid">
        <fgColor indexed="41"/>
        <bgColor indexed="64"/>
      </patternFill>
    </fill>
    <fill>
      <patternFill patternType="solid">
        <fgColor indexed="48"/>
        <bgColor indexed="24"/>
      </patternFill>
    </fill>
    <fill>
      <patternFill patternType="solid">
        <fgColor indexed="13"/>
        <bgColor indexed="64"/>
      </patternFill>
    </fill>
    <fill>
      <patternFill patternType="solid">
        <fgColor indexed="42"/>
        <bgColor indexed="24"/>
      </patternFill>
    </fill>
    <fill>
      <patternFill patternType="solid">
        <fgColor indexed="42"/>
        <bgColor indexed="64"/>
      </patternFill>
    </fill>
    <fill>
      <patternFill patternType="solid">
        <fgColor rgb="FFCCFFCC"/>
        <bgColor indexed="24"/>
      </patternFill>
    </fill>
    <fill>
      <patternFill patternType="solid">
        <fgColor theme="0"/>
        <bgColor indexed="24"/>
      </patternFill>
    </fill>
    <fill>
      <patternFill patternType="solid">
        <fgColor rgb="FFCCFFFF"/>
        <bgColor indexed="24"/>
      </patternFill>
    </fill>
    <fill>
      <patternFill patternType="solid">
        <fgColor theme="0"/>
        <bgColor indexed="64"/>
      </patternFill>
    </fill>
    <fill>
      <patternFill patternType="solid">
        <fgColor theme="0" tint="-0.249977111117893"/>
        <bgColor indexed="24"/>
      </patternFill>
    </fill>
    <fill>
      <patternFill patternType="solid">
        <fgColor theme="0" tint="-0.249977111117893"/>
        <bgColor indexed="64"/>
      </patternFill>
    </fill>
    <fill>
      <patternFill patternType="solid">
        <fgColor rgb="FFCCFFFF"/>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3"/>
      </bottom>
      <diagonal/>
    </border>
    <border>
      <left style="thin">
        <color indexed="10"/>
      </left>
      <right style="thin">
        <color indexed="10"/>
      </right>
      <top style="thin">
        <color indexed="10"/>
      </top>
      <bottom style="thin">
        <color indexed="10"/>
      </bottom>
      <diagonal/>
    </border>
    <border>
      <left/>
      <right style="thin">
        <color indexed="23"/>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style="thin">
        <color indexed="22"/>
      </right>
      <top/>
      <bottom/>
      <diagonal/>
    </border>
    <border>
      <left style="thin">
        <color indexed="22"/>
      </left>
      <right/>
      <top style="thin">
        <color indexed="23"/>
      </top>
      <bottom style="thin">
        <color indexed="9"/>
      </bottom>
      <diagonal/>
    </border>
    <border>
      <left/>
      <right style="thin">
        <color indexed="23"/>
      </right>
      <top/>
      <bottom/>
      <diagonal/>
    </border>
    <border>
      <left style="thin">
        <color indexed="10"/>
      </left>
      <right style="thin">
        <color indexed="10"/>
      </right>
      <top/>
      <bottom style="thin">
        <color indexed="10"/>
      </bottom>
      <diagonal/>
    </border>
    <border>
      <left/>
      <right style="thin">
        <color indexed="10"/>
      </right>
      <top/>
      <bottom/>
      <diagonal/>
    </border>
    <border>
      <left/>
      <right/>
      <top style="thin">
        <color indexed="10"/>
      </top>
      <bottom style="thin">
        <color indexed="23"/>
      </bottom>
      <diagonal/>
    </border>
    <border>
      <left/>
      <right/>
      <top style="thin">
        <color indexed="10"/>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10"/>
      </left>
      <right/>
      <top style="thin">
        <color indexed="10"/>
      </top>
      <bottom style="thin">
        <color indexed="10"/>
      </bottom>
      <diagonal/>
    </border>
    <border>
      <left/>
      <right style="thin">
        <color indexed="10"/>
      </right>
      <top/>
      <bottom style="thin">
        <color indexed="10"/>
      </bottom>
      <diagonal/>
    </border>
    <border>
      <left/>
      <right/>
      <top style="thin">
        <color indexed="23"/>
      </top>
      <bottom/>
      <diagonal/>
    </border>
    <border>
      <left style="thin">
        <color indexed="23"/>
      </left>
      <right/>
      <top/>
      <bottom/>
      <diagonal/>
    </border>
    <border>
      <left style="thin">
        <color indexed="1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diagonal/>
    </border>
    <border>
      <left style="thin">
        <color indexed="23"/>
      </left>
      <right style="thin">
        <color indexed="23"/>
      </right>
      <top style="thin">
        <color indexed="23"/>
      </top>
      <bottom style="thin">
        <color theme="0" tint="-0.499984740745262"/>
      </bottom>
      <diagonal/>
    </border>
    <border>
      <left/>
      <right/>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thin">
        <color indexed="23"/>
      </left>
      <right style="thin">
        <color theme="0" tint="-0.499984740745262"/>
      </right>
      <top style="thin">
        <color theme="0" tint="-0.499984740745262"/>
      </top>
      <bottom style="thin">
        <color theme="0" tint="-0.499984740745262"/>
      </bottom>
      <diagonal/>
    </border>
    <border>
      <left style="thin">
        <color indexed="23"/>
      </left>
      <right/>
      <top style="thin">
        <color indexed="23"/>
      </top>
      <bottom style="thin">
        <color theme="0" tint="-0.499984740745262"/>
      </bottom>
      <diagonal/>
    </border>
    <border>
      <left style="thin">
        <color theme="0" tint="-0.499984740745262"/>
      </left>
      <right style="thin">
        <color indexed="23"/>
      </right>
      <top style="thin">
        <color theme="0" tint="-0.499984740745262"/>
      </top>
      <bottom style="thin">
        <color indexed="23"/>
      </bottom>
      <diagonal/>
    </border>
    <border>
      <left style="thin">
        <color indexed="23"/>
      </left>
      <right style="thin">
        <color indexed="23"/>
      </right>
      <top style="thin">
        <color theme="0" tint="-0.499984740745262"/>
      </top>
      <bottom style="thin">
        <color indexed="23"/>
      </bottom>
      <diagonal/>
    </border>
    <border>
      <left style="thin">
        <color indexed="23"/>
      </left>
      <right style="thin">
        <color theme="0" tint="-0.499984740745262"/>
      </right>
      <top style="thin">
        <color theme="0" tint="-0.499984740745262"/>
      </top>
      <bottom style="thin">
        <color indexed="23"/>
      </bottom>
      <diagonal/>
    </border>
    <border>
      <left style="thin">
        <color theme="0" tint="-0.499984740745262"/>
      </left>
      <right style="thin">
        <color indexed="23"/>
      </right>
      <top style="thin">
        <color indexed="23"/>
      </top>
      <bottom style="thin">
        <color theme="0" tint="-0.499984740745262"/>
      </bottom>
      <diagonal/>
    </border>
    <border>
      <left style="thin">
        <color indexed="23"/>
      </left>
      <right style="thin">
        <color theme="0" tint="-0.499984740745262"/>
      </right>
      <top style="thin">
        <color indexed="23"/>
      </top>
      <bottom style="thin">
        <color theme="0" tint="-0.499984740745262"/>
      </bottom>
      <diagonal/>
    </border>
    <border>
      <left/>
      <right style="thin">
        <color indexed="23"/>
      </right>
      <top style="thin">
        <color indexed="23"/>
      </top>
      <bottom/>
      <diagonal/>
    </border>
    <border>
      <left/>
      <right style="thin">
        <color theme="0" tint="-0.499984740745262"/>
      </right>
      <top style="thin">
        <color theme="0" tint="-0.499984740745262"/>
      </top>
      <bottom/>
      <diagonal/>
    </border>
    <border>
      <left style="thin">
        <color theme="0" tint="-0.499984740745262"/>
      </left>
      <right style="thin">
        <color indexed="23"/>
      </right>
      <top style="thin">
        <color theme="0" tint="-0.499984740745262"/>
      </top>
      <bottom style="thin">
        <color theme="0" tint="-0.499984740745262"/>
      </bottom>
      <diagonal/>
    </border>
  </borders>
  <cellStyleXfs count="40">
    <xf numFmtId="0" fontId="0" fillId="0" borderId="0" applyNumberFormat="0" applyFont="0" applyFill="0" applyBorder="0" applyAlignment="0" applyProtection="0"/>
    <xf numFmtId="0" fontId="31" fillId="0" borderId="0"/>
    <xf numFmtId="0" fontId="31" fillId="0" borderId="0"/>
    <xf numFmtId="0" fontId="33" fillId="5" borderId="1" applyNumberFormat="0" applyAlignment="0" applyProtection="0"/>
    <xf numFmtId="165" fontId="1" fillId="0" borderId="0" applyFont="0" applyFill="0" applyBorder="0" applyAlignment="0" applyProtection="0"/>
    <xf numFmtId="165" fontId="24" fillId="0" borderId="0" applyFont="0" applyFill="0" applyBorder="0" applyAlignment="0" applyProtection="0"/>
    <xf numFmtId="0" fontId="34" fillId="6" borderId="2" applyNumberFormat="0" applyAlignment="0" applyProtection="0"/>
    <xf numFmtId="0" fontId="41" fillId="0" borderId="3" applyNumberFormat="0" applyFill="0" applyAlignment="0" applyProtection="0"/>
    <xf numFmtId="0" fontId="36" fillId="3" borderId="0" applyNumberFormat="0" applyBorder="0" applyAlignment="0" applyProtection="0"/>
    <xf numFmtId="0" fontId="16" fillId="0" borderId="0" applyNumberFormat="0" applyFill="0" applyBorder="0" applyAlignment="0" applyProtection="0">
      <alignment vertical="top"/>
      <protection locked="0"/>
    </xf>
    <xf numFmtId="0" fontId="40" fillId="4" borderId="1" applyNumberFormat="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2" fillId="7" borderId="0" applyNumberFormat="0" applyBorder="0" applyAlignment="0" applyProtection="0"/>
    <xf numFmtId="0" fontId="24" fillId="0" borderId="0" applyNumberFormat="0" applyFont="0" applyFill="0" applyBorder="0" applyAlignment="0" applyProtection="0"/>
    <xf numFmtId="0" fontId="6" fillId="0" borderId="0"/>
    <xf numFmtId="0" fontId="1" fillId="0" borderId="0"/>
    <xf numFmtId="0" fontId="1" fillId="0" borderId="0"/>
    <xf numFmtId="0" fontId="1" fillId="0" borderId="0"/>
    <xf numFmtId="0" fontId="6" fillId="0" borderId="0"/>
    <xf numFmtId="0" fontId="6" fillId="0" borderId="0"/>
    <xf numFmtId="0" fontId="1" fillId="8" borderId="7" applyNumberFormat="0" applyFont="0" applyAlignment="0" applyProtection="0"/>
    <xf numFmtId="0" fontId="32" fillId="2" borderId="0" applyNumberFormat="0" applyBorder="0" applyAlignment="0" applyProtection="0"/>
    <xf numFmtId="9" fontId="1" fillId="0" borderId="0" applyFont="0" applyFill="0" applyBorder="0" applyAlignment="0" applyProtection="0"/>
    <xf numFmtId="0" fontId="26" fillId="0" borderId="0" applyFill="0"/>
    <xf numFmtId="0" fontId="6" fillId="0" borderId="0"/>
    <xf numFmtId="0" fontId="1" fillId="0" borderId="0"/>
    <xf numFmtId="0" fontId="6" fillId="0" borderId="0"/>
    <xf numFmtId="0" fontId="44" fillId="0" borderId="0" applyNumberFormat="0" applyFill="0" applyBorder="0" applyAlignment="0" applyProtection="0"/>
    <xf numFmtId="0" fontId="45" fillId="0" borderId="9" applyNumberFormat="0" applyFill="0" applyAlignment="0" applyProtection="0"/>
    <xf numFmtId="0" fontId="43" fillId="5" borderId="8" applyNumberFormat="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1"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cellStyleXfs>
  <cellXfs count="1223">
    <xf numFmtId="0" fontId="0" fillId="0" borderId="0" xfId="0"/>
    <xf numFmtId="0" fontId="17" fillId="12" borderId="0" xfId="20" applyNumberFormat="1" applyFont="1" applyFill="1" applyBorder="1" applyAlignment="1" applyProtection="1">
      <alignment horizontal="center"/>
    </xf>
    <xf numFmtId="0" fontId="17" fillId="12" borderId="0" xfId="27" applyFont="1" applyFill="1" applyBorder="1" applyAlignment="1" applyProtection="1"/>
    <xf numFmtId="9" fontId="19" fillId="12" borderId="0" xfId="27" applyNumberFormat="1" applyFont="1" applyFill="1" applyBorder="1" applyAlignment="1" applyProtection="1"/>
    <xf numFmtId="0" fontId="17" fillId="12" borderId="0" xfId="27" applyNumberFormat="1" applyFont="1" applyFill="1" applyBorder="1" applyAlignment="1" applyProtection="1"/>
    <xf numFmtId="0" fontId="17" fillId="12" borderId="0" xfId="19" applyNumberFormat="1" applyFont="1" applyFill="1" applyBorder="1" applyAlignment="1" applyProtection="1">
      <alignment horizontal="center"/>
    </xf>
    <xf numFmtId="0" fontId="19" fillId="12" borderId="0" xfId="27" applyFont="1" applyFill="1" applyBorder="1" applyAlignment="1" applyProtection="1"/>
    <xf numFmtId="0" fontId="17" fillId="12" borderId="0" xfId="18" applyNumberFormat="1" applyFont="1" applyFill="1" applyBorder="1" applyAlignment="1" applyProtection="1">
      <alignment horizontal="center"/>
    </xf>
    <xf numFmtId="49" fontId="15" fillId="11" borderId="0" xfId="19" applyNumberFormat="1" applyFont="1" applyFill="1" applyProtection="1"/>
    <xf numFmtId="38" fontId="20" fillId="9" borderId="0" xfId="18" applyNumberFormat="1" applyFont="1" applyFill="1" applyBorder="1" applyProtection="1"/>
    <xf numFmtId="3" fontId="17" fillId="12" borderId="0" xfId="19" applyNumberFormat="1" applyFont="1" applyFill="1" applyBorder="1" applyAlignment="1" applyProtection="1">
      <alignment horizontal="center"/>
    </xf>
    <xf numFmtId="0" fontId="17" fillId="12" borderId="0" xfId="22" applyNumberFormat="1" applyFont="1" applyFill="1" applyBorder="1" applyAlignment="1" applyProtection="1">
      <alignment horizontal="center"/>
    </xf>
    <xf numFmtId="0" fontId="2" fillId="11" borderId="0" xfId="28" applyFont="1" applyFill="1"/>
    <xf numFmtId="38" fontId="2" fillId="11" borderId="0" xfId="28" applyNumberFormat="1" applyFont="1" applyFill="1"/>
    <xf numFmtId="38" fontId="3" fillId="11" borderId="0" xfId="28" applyNumberFormat="1" applyFont="1" applyFill="1"/>
    <xf numFmtId="9" fontId="3" fillId="11" borderId="0" xfId="28" applyNumberFormat="1" applyFont="1" applyFill="1"/>
    <xf numFmtId="0" fontId="5" fillId="12" borderId="0" xfId="28" applyNumberFormat="1" applyFont="1" applyFill="1" applyBorder="1" applyAlignment="1">
      <alignment horizontal="center"/>
    </xf>
    <xf numFmtId="0" fontId="25" fillId="15" borderId="11" xfId="27" applyFont="1" applyFill="1" applyBorder="1" applyAlignment="1" applyProtection="1">
      <alignment horizontal="left" wrapText="1"/>
    </xf>
    <xf numFmtId="0" fontId="8" fillId="12" borderId="0" xfId="28" applyNumberFormat="1" applyFont="1" applyFill="1" applyBorder="1" applyAlignment="1">
      <alignment horizontal="center"/>
    </xf>
    <xf numFmtId="9" fontId="8" fillId="12" borderId="0" xfId="28" applyNumberFormat="1" applyFont="1" applyFill="1" applyBorder="1" applyAlignment="1">
      <alignment horizontal="center"/>
    </xf>
    <xf numFmtId="38" fontId="2" fillId="9" borderId="0" xfId="28" applyNumberFormat="1" applyFont="1" applyFill="1"/>
    <xf numFmtId="9" fontId="3" fillId="9" borderId="0" xfId="28" applyNumberFormat="1" applyFont="1" applyFill="1"/>
    <xf numFmtId="38" fontId="3" fillId="9" borderId="0" xfId="28" applyNumberFormat="1" applyFont="1" applyFill="1"/>
    <xf numFmtId="38" fontId="11" fillId="9" borderId="0" xfId="28" quotePrefix="1" applyNumberFormat="1" applyFont="1" applyFill="1" applyAlignment="1">
      <alignment horizontal="center"/>
    </xf>
    <xf numFmtId="38" fontId="7" fillId="9" borderId="0" xfId="28" applyNumberFormat="1" applyFont="1" applyFill="1"/>
    <xf numFmtId="38" fontId="12" fillId="12" borderId="0" xfId="28" applyNumberFormat="1" applyFont="1" applyFill="1" applyBorder="1" applyAlignment="1">
      <alignment horizontal="left"/>
    </xf>
    <xf numFmtId="38" fontId="12" fillId="12" borderId="0" xfId="28" applyNumberFormat="1" applyFont="1" applyFill="1" applyBorder="1" applyAlignment="1">
      <alignment horizontal="right"/>
    </xf>
    <xf numFmtId="9" fontId="11" fillId="9" borderId="0" xfId="28" applyNumberFormat="1" applyFont="1" applyFill="1" applyAlignment="1">
      <alignment horizontal="right"/>
    </xf>
    <xf numFmtId="38" fontId="9" fillId="12" borderId="0" xfId="28" applyNumberFormat="1" applyFont="1" applyFill="1" applyBorder="1" applyAlignment="1"/>
    <xf numFmtId="38" fontId="10" fillId="12" borderId="0" xfId="28" quotePrefix="1" applyNumberFormat="1" applyFont="1" applyFill="1" applyBorder="1" applyAlignment="1">
      <alignment horizontal="left"/>
    </xf>
    <xf numFmtId="9" fontId="10" fillId="12" borderId="0" xfId="25" applyFont="1" applyFill="1" applyBorder="1" applyAlignment="1"/>
    <xf numFmtId="174" fontId="10" fillId="12" borderId="0" xfId="28" applyNumberFormat="1" applyFont="1" applyFill="1" applyBorder="1" applyAlignment="1"/>
    <xf numFmtId="166" fontId="10" fillId="12" borderId="0" xfId="25" applyNumberFormat="1" applyFont="1" applyFill="1" applyBorder="1" applyAlignment="1"/>
    <xf numFmtId="9" fontId="10" fillId="12" borderId="0" xfId="25" applyNumberFormat="1" applyFont="1" applyFill="1" applyBorder="1" applyAlignment="1"/>
    <xf numFmtId="9" fontId="10" fillId="12" borderId="0" xfId="28" applyNumberFormat="1" applyFont="1" applyFill="1" applyBorder="1" applyAlignment="1"/>
    <xf numFmtId="9" fontId="12" fillId="12" borderId="0" xfId="28" applyNumberFormat="1" applyFont="1" applyFill="1" applyBorder="1" applyAlignment="1">
      <alignment horizontal="right"/>
    </xf>
    <xf numFmtId="38" fontId="10" fillId="12" borderId="0" xfId="28" applyNumberFormat="1" applyFont="1" applyFill="1" applyBorder="1" applyAlignment="1">
      <alignment horizontal="left"/>
    </xf>
    <xf numFmtId="38" fontId="11" fillId="9" borderId="0" xfId="28" applyNumberFormat="1" applyFont="1" applyFill="1"/>
    <xf numFmtId="9" fontId="11" fillId="9" borderId="0" xfId="28" applyNumberFormat="1" applyFont="1" applyFill="1" applyBorder="1" applyAlignment="1">
      <alignment horizontal="right"/>
    </xf>
    <xf numFmtId="38" fontId="11" fillId="9" borderId="0" xfId="28" applyNumberFormat="1" applyFont="1" applyFill="1" applyBorder="1" applyAlignment="1">
      <alignment horizontal="right"/>
    </xf>
    <xf numFmtId="9" fontId="3" fillId="9" borderId="0" xfId="28" applyNumberFormat="1" applyFont="1" applyFill="1" applyBorder="1" applyAlignment="1">
      <alignment horizontal="right"/>
    </xf>
    <xf numFmtId="38" fontId="10" fillId="12" borderId="0" xfId="28" applyNumberFormat="1" applyFont="1" applyFill="1" applyBorder="1" applyAlignment="1"/>
    <xf numFmtId="9" fontId="10" fillId="12" borderId="0" xfId="28" applyNumberFormat="1" applyFont="1" applyFill="1" applyBorder="1" applyAlignment="1">
      <alignment horizontal="right"/>
    </xf>
    <xf numFmtId="38" fontId="11" fillId="9" borderId="0" xfId="28" applyNumberFormat="1" applyFont="1" applyFill="1" applyBorder="1"/>
    <xf numFmtId="9" fontId="11" fillId="9" borderId="0" xfId="28" applyNumberFormat="1" applyFont="1" applyFill="1" applyBorder="1"/>
    <xf numFmtId="40" fontId="11" fillId="9" borderId="0" xfId="28" applyNumberFormat="1" applyFont="1" applyFill="1" applyBorder="1" applyAlignment="1">
      <alignment horizontal="right" wrapText="1"/>
    </xf>
    <xf numFmtId="40" fontId="11" fillId="9" borderId="0" xfId="28" applyNumberFormat="1" applyFont="1" applyFill="1" applyAlignment="1">
      <alignment horizontal="right" wrapText="1"/>
    </xf>
    <xf numFmtId="9" fontId="11" fillId="9" borderId="0" xfId="25" applyNumberFormat="1" applyFont="1" applyFill="1" applyAlignment="1">
      <alignment horizontal="right" wrapText="1"/>
    </xf>
    <xf numFmtId="175" fontId="10" fillId="12" borderId="0" xfId="28" applyNumberFormat="1" applyFont="1" applyFill="1" applyBorder="1" applyAlignment="1"/>
    <xf numFmtId="38" fontId="11" fillId="16" borderId="0" xfId="28" quotePrefix="1" applyNumberFormat="1" applyFont="1" applyFill="1" applyAlignment="1">
      <alignment horizontal="center"/>
    </xf>
    <xf numFmtId="38" fontId="11" fillId="16" borderId="0" xfId="28" applyNumberFormat="1" applyFont="1" applyFill="1" applyAlignment="1">
      <alignment horizontal="center"/>
    </xf>
    <xf numFmtId="0" fontId="3" fillId="11" borderId="0" xfId="17" applyFont="1" applyFill="1" applyProtection="1"/>
    <xf numFmtId="169" fontId="3" fillId="11" borderId="0" xfId="17" applyNumberFormat="1" applyFont="1" applyFill="1" applyProtection="1"/>
    <xf numFmtId="0" fontId="3" fillId="11" borderId="0" xfId="17" applyFont="1" applyFill="1" applyAlignment="1" applyProtection="1">
      <alignment horizontal="right"/>
    </xf>
    <xf numFmtId="0" fontId="3" fillId="11" borderId="0" xfId="17" applyFont="1" applyFill="1" applyAlignment="1" applyProtection="1">
      <alignment horizontal="center"/>
    </xf>
    <xf numFmtId="0" fontId="3" fillId="11" borderId="0" xfId="17" applyFont="1" applyFill="1" applyAlignment="1" applyProtection="1">
      <alignment wrapText="1"/>
    </xf>
    <xf numFmtId="0" fontId="3" fillId="9" borderId="0" xfId="17" applyFont="1" applyFill="1"/>
    <xf numFmtId="0" fontId="3" fillId="9" borderId="0" xfId="17" applyFont="1" applyFill="1" applyProtection="1"/>
    <xf numFmtId="169" fontId="11" fillId="9" borderId="0" xfId="26" applyNumberFormat="1" applyFont="1" applyFill="1" applyBorder="1" applyProtection="1"/>
    <xf numFmtId="0" fontId="11" fillId="9" borderId="0" xfId="26" applyFont="1" applyFill="1" applyBorder="1" applyAlignment="1" applyProtection="1">
      <alignment horizontal="right"/>
    </xf>
    <xf numFmtId="0" fontId="11" fillId="9" borderId="0" xfId="26" applyFont="1" applyFill="1" applyBorder="1" applyAlignment="1" applyProtection="1">
      <alignment horizontal="center"/>
    </xf>
    <xf numFmtId="15" fontId="11" fillId="9" borderId="0" xfId="26" applyNumberFormat="1" applyFont="1" applyFill="1" applyBorder="1" applyProtection="1"/>
    <xf numFmtId="16" fontId="27" fillId="9" borderId="0" xfId="26" applyNumberFormat="1" applyFont="1" applyFill="1" applyBorder="1" applyAlignment="1" applyProtection="1">
      <alignment horizontal="right"/>
    </xf>
    <xf numFmtId="0" fontId="11" fillId="9" borderId="0" xfId="26" applyFont="1" applyFill="1" applyBorder="1" applyAlignment="1" applyProtection="1">
      <alignment horizontal="right" wrapText="1"/>
    </xf>
    <xf numFmtId="0" fontId="11" fillId="9" borderId="0" xfId="26" applyFont="1" applyFill="1" applyBorder="1" applyProtection="1"/>
    <xf numFmtId="3" fontId="11" fillId="9" borderId="0" xfId="26" applyNumberFormat="1" applyFont="1" applyFill="1" applyBorder="1" applyAlignment="1" applyProtection="1">
      <alignment horizontal="center"/>
    </xf>
    <xf numFmtId="15" fontId="11" fillId="9" borderId="0" xfId="26" applyNumberFormat="1" applyFont="1" applyFill="1" applyBorder="1" applyAlignment="1" applyProtection="1">
      <alignment horizontal="right"/>
    </xf>
    <xf numFmtId="15" fontId="11" fillId="9" borderId="0" xfId="26" applyNumberFormat="1" applyFont="1" applyFill="1" applyBorder="1" applyAlignment="1" applyProtection="1">
      <alignment horizontal="center"/>
    </xf>
    <xf numFmtId="15" fontId="11" fillId="9" borderId="0" xfId="26" applyNumberFormat="1" applyFont="1" applyFill="1" applyBorder="1" applyAlignment="1" applyProtection="1">
      <alignment wrapText="1"/>
    </xf>
    <xf numFmtId="170" fontId="12" fillId="12" borderId="0" xfId="27" applyNumberFormat="1" applyFont="1" applyFill="1" applyBorder="1" applyAlignment="1" applyProtection="1"/>
    <xf numFmtId="0" fontId="3" fillId="9" borderId="0" xfId="17" applyFont="1" applyFill="1" applyAlignment="1" applyProtection="1">
      <alignment wrapText="1"/>
    </xf>
    <xf numFmtId="0" fontId="11" fillId="9" borderId="0" xfId="26" applyFont="1" applyFill="1" applyBorder="1" applyAlignment="1" applyProtection="1">
      <alignment wrapText="1"/>
    </xf>
    <xf numFmtId="169" fontId="11" fillId="9" borderId="0" xfId="26" applyNumberFormat="1" applyFont="1" applyFill="1" applyBorder="1" applyAlignment="1" applyProtection="1">
      <alignment horizontal="right" wrapText="1"/>
    </xf>
    <xf numFmtId="169" fontId="11" fillId="10" borderId="0" xfId="26" applyNumberFormat="1" applyFont="1" applyFill="1" applyBorder="1" applyAlignment="1" applyProtection="1">
      <alignment horizontal="right" wrapText="1"/>
    </xf>
    <xf numFmtId="0" fontId="11" fillId="9" borderId="0" xfId="26" applyFont="1" applyFill="1" applyBorder="1" applyAlignment="1" applyProtection="1">
      <alignment horizontal="center" wrapText="1"/>
    </xf>
    <xf numFmtId="15" fontId="11" fillId="10" borderId="0" xfId="26" applyNumberFormat="1" applyFont="1" applyFill="1" applyBorder="1" applyAlignment="1" applyProtection="1">
      <alignment horizontal="right" wrapText="1"/>
    </xf>
    <xf numFmtId="0" fontId="11" fillId="9" borderId="0" xfId="26" applyFont="1" applyFill="1" applyBorder="1" applyAlignment="1" applyProtection="1">
      <alignment horizontal="left" wrapText="1"/>
    </xf>
    <xf numFmtId="15" fontId="11" fillId="9" borderId="0" xfId="26" applyNumberFormat="1" applyFont="1" applyFill="1" applyBorder="1" applyAlignment="1" applyProtection="1">
      <alignment horizontal="center" vertical="top" wrapText="1"/>
    </xf>
    <xf numFmtId="0" fontId="3" fillId="9" borderId="0" xfId="17" applyFont="1" applyFill="1" applyAlignment="1">
      <alignment wrapText="1"/>
    </xf>
    <xf numFmtId="0" fontId="28" fillId="9" borderId="0" xfId="26" applyFont="1" applyFill="1" applyBorder="1" applyAlignment="1" applyProtection="1">
      <alignment horizontal="center" vertical="top"/>
    </xf>
    <xf numFmtId="0" fontId="12" fillId="12" borderId="15" xfId="27" applyFont="1" applyFill="1" applyBorder="1" applyAlignment="1" applyProtection="1">
      <alignment wrapText="1"/>
    </xf>
    <xf numFmtId="0" fontId="12" fillId="12" borderId="13" xfId="27" applyFont="1" applyFill="1" applyBorder="1" applyAlignment="1" applyProtection="1">
      <alignment horizontal="center" wrapText="1"/>
    </xf>
    <xf numFmtId="169" fontId="12" fillId="12" borderId="13" xfId="27" applyNumberFormat="1" applyFont="1" applyFill="1" applyBorder="1" applyAlignment="1" applyProtection="1">
      <alignment horizontal="center" wrapText="1"/>
    </xf>
    <xf numFmtId="3" fontId="12" fillId="12" borderId="13" xfId="27" applyNumberFormat="1" applyFont="1" applyFill="1" applyBorder="1" applyAlignment="1" applyProtection="1">
      <alignment wrapText="1"/>
    </xf>
    <xf numFmtId="169" fontId="12" fillId="14" borderId="13" xfId="27" applyNumberFormat="1" applyFont="1" applyFill="1" applyBorder="1" applyAlignment="1" applyProtection="1">
      <alignment wrapText="1"/>
    </xf>
    <xf numFmtId="177" fontId="12" fillId="12" borderId="13" xfId="27" applyNumberFormat="1" applyFont="1" applyFill="1" applyBorder="1" applyAlignment="1" applyProtection="1">
      <alignment horizontal="right" wrapText="1"/>
    </xf>
    <xf numFmtId="15" fontId="12" fillId="14" borderId="13" xfId="27" quotePrefix="1" applyNumberFormat="1" applyFont="1" applyFill="1" applyBorder="1" applyAlignment="1" applyProtection="1">
      <alignment horizontal="right" wrapText="1"/>
    </xf>
    <xf numFmtId="169" fontId="12" fillId="12" borderId="13" xfId="27" applyNumberFormat="1" applyFont="1" applyFill="1" applyBorder="1" applyAlignment="1" applyProtection="1">
      <alignment wrapText="1"/>
    </xf>
    <xf numFmtId="170" fontId="12" fillId="12" borderId="14" xfId="27" applyNumberFormat="1" applyFont="1" applyFill="1" applyBorder="1" applyAlignment="1" applyProtection="1">
      <alignment horizontal="center" wrapText="1"/>
    </xf>
    <xf numFmtId="170" fontId="12" fillId="12" borderId="0" xfId="27" applyNumberFormat="1" applyFont="1" applyFill="1" applyBorder="1" applyAlignment="1" applyProtection="1">
      <alignment wrapText="1"/>
    </xf>
    <xf numFmtId="169" fontId="12" fillId="0" borderId="13" xfId="27" applyNumberFormat="1" applyFont="1" applyFill="1" applyBorder="1" applyAlignment="1" applyProtection="1">
      <alignment wrapText="1"/>
    </xf>
    <xf numFmtId="15" fontId="12" fillId="14" borderId="13" xfId="27" applyNumberFormat="1" applyFont="1" applyFill="1" applyBorder="1" applyAlignment="1" applyProtection="1">
      <alignment horizontal="right" wrapText="1"/>
    </xf>
    <xf numFmtId="169" fontId="12" fillId="12" borderId="13" xfId="27" applyNumberFormat="1" applyFont="1" applyFill="1" applyBorder="1" applyAlignment="1" applyProtection="1">
      <alignment horizontal="left" wrapText="1"/>
    </xf>
    <xf numFmtId="0" fontId="12" fillId="12" borderId="15" xfId="27" applyFont="1" applyFill="1" applyBorder="1" applyAlignment="1" applyProtection="1"/>
    <xf numFmtId="0" fontId="8" fillId="12" borderId="15" xfId="27" applyFont="1" applyFill="1" applyBorder="1" applyAlignment="1" applyProtection="1"/>
    <xf numFmtId="0" fontId="8" fillId="12" borderId="13" xfId="27" applyFont="1" applyFill="1" applyBorder="1" applyAlignment="1" applyProtection="1">
      <alignment horizontal="center"/>
    </xf>
    <xf numFmtId="169" fontId="8" fillId="12" borderId="13" xfId="27" applyNumberFormat="1" applyFont="1" applyFill="1" applyBorder="1" applyAlignment="1" applyProtection="1">
      <alignment horizontal="center"/>
    </xf>
    <xf numFmtId="169" fontId="8" fillId="12" borderId="13" xfId="27" applyNumberFormat="1" applyFont="1" applyFill="1" applyBorder="1" applyAlignment="1" applyProtection="1"/>
    <xf numFmtId="169" fontId="8" fillId="12" borderId="12" xfId="27" applyNumberFormat="1" applyFont="1" applyFill="1" applyBorder="1" applyAlignment="1" applyProtection="1"/>
    <xf numFmtId="10" fontId="3" fillId="9" borderId="0" xfId="26" applyNumberFormat="1" applyFont="1" applyFill="1" applyBorder="1" applyAlignment="1" applyProtection="1">
      <alignment horizontal="right"/>
    </xf>
    <xf numFmtId="15" fontId="3" fillId="9" borderId="0" xfId="26" applyNumberFormat="1" applyFont="1" applyFill="1" applyBorder="1" applyProtection="1"/>
    <xf numFmtId="16" fontId="3" fillId="9" borderId="0" xfId="26" applyNumberFormat="1" applyFont="1" applyFill="1" applyBorder="1" applyAlignment="1" applyProtection="1">
      <alignment horizontal="right"/>
    </xf>
    <xf numFmtId="3" fontId="3" fillId="9" borderId="0" xfId="26" applyNumberFormat="1" applyFont="1" applyFill="1" applyBorder="1" applyAlignment="1" applyProtection="1">
      <alignment horizontal="center"/>
    </xf>
    <xf numFmtId="3" fontId="3" fillId="9" borderId="0" xfId="26" applyNumberFormat="1" applyFont="1" applyFill="1" applyBorder="1" applyAlignment="1" applyProtection="1">
      <alignment horizontal="right" wrapText="1"/>
    </xf>
    <xf numFmtId="0" fontId="3" fillId="9" borderId="0" xfId="26" applyFont="1" applyFill="1" applyBorder="1" applyProtection="1"/>
    <xf numFmtId="0" fontId="3" fillId="9" borderId="0" xfId="26" applyFont="1" applyFill="1" applyBorder="1" applyAlignment="1" applyProtection="1">
      <alignment horizontal="center"/>
    </xf>
    <xf numFmtId="169" fontId="3" fillId="9" borderId="0" xfId="17" applyNumberFormat="1" applyFont="1" applyFill="1"/>
    <xf numFmtId="0" fontId="3" fillId="9" borderId="0" xfId="17" applyFont="1" applyFill="1" applyAlignment="1">
      <alignment horizontal="right"/>
    </xf>
    <xf numFmtId="0" fontId="3" fillId="9" borderId="0" xfId="17" applyFont="1" applyFill="1" applyAlignment="1">
      <alignment horizontal="center"/>
    </xf>
    <xf numFmtId="15" fontId="11" fillId="13" borderId="16" xfId="26" applyNumberFormat="1" applyFont="1" applyFill="1" applyBorder="1" applyAlignment="1" applyProtection="1">
      <alignment horizontal="right" wrapText="1"/>
    </xf>
    <xf numFmtId="0" fontId="11" fillId="13" borderId="0" xfId="26" applyFont="1" applyFill="1" applyBorder="1" applyAlignment="1" applyProtection="1">
      <alignment horizontal="right" wrapText="1"/>
    </xf>
    <xf numFmtId="15" fontId="12" fillId="13" borderId="13" xfId="27" quotePrefix="1" applyNumberFormat="1" applyFont="1" applyFill="1" applyBorder="1" applyAlignment="1" applyProtection="1">
      <alignment horizontal="right" wrapText="1"/>
    </xf>
    <xf numFmtId="15" fontId="12" fillId="13" borderId="17" xfId="27" quotePrefix="1" applyNumberFormat="1" applyFont="1" applyFill="1" applyBorder="1" applyAlignment="1" applyProtection="1">
      <alignment horizontal="right" wrapText="1"/>
    </xf>
    <xf numFmtId="15" fontId="12" fillId="13" borderId="13" xfId="27" applyNumberFormat="1" applyFont="1" applyFill="1" applyBorder="1" applyAlignment="1" applyProtection="1">
      <alignment horizontal="right" wrapText="1"/>
    </xf>
    <xf numFmtId="0" fontId="20" fillId="11" borderId="0" xfId="18" applyFont="1" applyFill="1" applyProtection="1"/>
    <xf numFmtId="3" fontId="17" fillId="12" borderId="0" xfId="18" applyNumberFormat="1" applyFont="1" applyFill="1" applyBorder="1" applyAlignment="1" applyProtection="1">
      <alignment horizontal="center"/>
    </xf>
    <xf numFmtId="0" fontId="20" fillId="11" borderId="0" xfId="18" applyFont="1" applyFill="1" applyBorder="1" applyProtection="1"/>
    <xf numFmtId="0" fontId="20" fillId="0" borderId="0" xfId="0" applyFont="1"/>
    <xf numFmtId="15" fontId="11" fillId="9" borderId="0" xfId="26" applyNumberFormat="1" applyFont="1" applyFill="1" applyBorder="1" applyAlignment="1" applyProtection="1">
      <alignment horizontal="left"/>
    </xf>
    <xf numFmtId="166" fontId="17" fillId="14" borderId="0" xfId="25" applyNumberFormat="1" applyFont="1" applyFill="1" applyBorder="1" applyAlignment="1" applyProtection="1">
      <alignment horizontal="right"/>
    </xf>
    <xf numFmtId="38" fontId="10" fillId="12" borderId="18" xfId="28" quotePrefix="1" applyNumberFormat="1" applyFont="1" applyFill="1" applyBorder="1" applyAlignment="1">
      <alignment horizontal="left"/>
    </xf>
    <xf numFmtId="38" fontId="10" fillId="12" borderId="18" xfId="28" applyNumberFormat="1" applyFont="1" applyFill="1" applyBorder="1" applyAlignment="1">
      <alignment horizontal="left"/>
    </xf>
    <xf numFmtId="38" fontId="3" fillId="9" borderId="18" xfId="28" applyNumberFormat="1" applyFont="1" applyFill="1" applyBorder="1"/>
    <xf numFmtId="38" fontId="10" fillId="12" borderId="18" xfId="28" applyNumberFormat="1" applyFont="1" applyFill="1" applyBorder="1" applyAlignment="1"/>
    <xf numFmtId="0" fontId="29" fillId="10" borderId="0" xfId="9" applyFont="1" applyFill="1" applyAlignment="1" applyProtection="1"/>
    <xf numFmtId="38" fontId="11" fillId="9" borderId="0" xfId="28" applyNumberFormat="1" applyFont="1" applyFill="1" applyAlignment="1">
      <alignment horizontal="center"/>
    </xf>
    <xf numFmtId="0" fontId="17" fillId="12" borderId="0" xfId="0" applyNumberFormat="1" applyFont="1" applyFill="1" applyBorder="1" applyAlignment="1" applyProtection="1">
      <alignment horizontal="center"/>
    </xf>
    <xf numFmtId="166" fontId="17" fillId="13" borderId="0" xfId="25" applyNumberFormat="1" applyFont="1" applyFill="1" applyBorder="1" applyAlignment="1" applyProtection="1">
      <alignment horizontal="right"/>
    </xf>
    <xf numFmtId="166" fontId="19" fillId="14" borderId="0" xfId="25" applyNumberFormat="1" applyFont="1" applyFill="1" applyBorder="1" applyAlignment="1" applyProtection="1">
      <alignment horizontal="right"/>
    </xf>
    <xf numFmtId="3" fontId="17" fillId="12" borderId="0" xfId="20" applyNumberFormat="1" applyFont="1" applyFill="1" applyBorder="1" applyAlignment="1" applyProtection="1">
      <alignment horizontal="center"/>
    </xf>
    <xf numFmtId="38" fontId="15" fillId="9" borderId="0" xfId="18" applyNumberFormat="1" applyFont="1" applyFill="1" applyProtection="1"/>
    <xf numFmtId="0" fontId="19" fillId="12" borderId="0" xfId="27" applyFont="1" applyFill="1" applyBorder="1" applyAlignment="1" applyProtection="1">
      <alignment horizontal="right"/>
    </xf>
    <xf numFmtId="173" fontId="17" fillId="12" borderId="0" xfId="18" applyNumberFormat="1" applyFont="1" applyFill="1" applyBorder="1" applyAlignment="1" applyProtection="1">
      <alignment horizontal="center"/>
    </xf>
    <xf numFmtId="38" fontId="15" fillId="9" borderId="0" xfId="19" applyNumberFormat="1" applyFont="1" applyFill="1" applyProtection="1"/>
    <xf numFmtId="181" fontId="20" fillId="10" borderId="0" xfId="0" applyNumberFormat="1" applyFont="1" applyFill="1" applyBorder="1" applyAlignment="1" applyProtection="1">
      <alignment horizontal="right"/>
    </xf>
    <xf numFmtId="181" fontId="20" fillId="9" borderId="0" xfId="0" applyNumberFormat="1" applyFont="1" applyFill="1" applyAlignment="1" applyProtection="1">
      <alignment horizontal="right"/>
    </xf>
    <xf numFmtId="181" fontId="20" fillId="9" borderId="0" xfId="4" applyNumberFormat="1" applyFont="1" applyFill="1" applyBorder="1" applyAlignment="1" applyProtection="1"/>
    <xf numFmtId="181" fontId="17" fillId="12" borderId="0" xfId="0" applyNumberFormat="1" applyFont="1" applyFill="1" applyBorder="1" applyAlignment="1" applyProtection="1">
      <alignment horizontal="right"/>
    </xf>
    <xf numFmtId="181" fontId="20" fillId="9" borderId="0" xfId="0" applyNumberFormat="1" applyFont="1" applyFill="1" applyBorder="1" applyAlignment="1" applyProtection="1">
      <alignment horizontal="right"/>
    </xf>
    <xf numFmtId="181" fontId="20" fillId="10" borderId="0" xfId="0" applyNumberFormat="1" applyFont="1" applyFill="1" applyBorder="1" applyProtection="1"/>
    <xf numFmtId="181" fontId="20" fillId="16" borderId="0" xfId="0" applyNumberFormat="1" applyFont="1" applyFill="1" applyBorder="1" applyProtection="1"/>
    <xf numFmtId="181" fontId="20" fillId="9" borderId="0" xfId="0" applyNumberFormat="1" applyFont="1" applyFill="1" applyBorder="1" applyProtection="1"/>
    <xf numFmtId="181" fontId="20" fillId="9" borderId="0" xfId="0" applyNumberFormat="1" applyFont="1" applyFill="1" applyBorder="1" applyAlignment="1" applyProtection="1"/>
    <xf numFmtId="181" fontId="20" fillId="9" borderId="0" xfId="0" applyNumberFormat="1" applyFont="1" applyFill="1" applyProtection="1"/>
    <xf numFmtId="181" fontId="20" fillId="9" borderId="19" xfId="0" applyNumberFormat="1" applyFont="1" applyFill="1" applyBorder="1" applyProtection="1"/>
    <xf numFmtId="181" fontId="20" fillId="9" borderId="0" xfId="4" applyNumberFormat="1" applyFont="1" applyFill="1" applyBorder="1" applyProtection="1">
      <protection locked="0"/>
    </xf>
    <xf numFmtId="181" fontId="17" fillId="9" borderId="0" xfId="4" applyNumberFormat="1" applyFont="1" applyFill="1" applyBorder="1" applyAlignment="1" applyProtection="1">
      <protection locked="0"/>
    </xf>
    <xf numFmtId="181" fontId="15" fillId="9" borderId="0" xfId="0" applyNumberFormat="1" applyFont="1" applyFill="1" applyProtection="1"/>
    <xf numFmtId="181" fontId="20" fillId="9" borderId="0" xfId="4" applyNumberFormat="1" applyFont="1" applyFill="1" applyBorder="1" applyProtection="1"/>
    <xf numFmtId="181" fontId="15" fillId="9" borderId="0" xfId="0" applyNumberFormat="1" applyFont="1" applyFill="1" applyAlignment="1" applyProtection="1">
      <alignment horizontal="right"/>
    </xf>
    <xf numFmtId="181" fontId="23" fillId="12" borderId="0" xfId="0" applyNumberFormat="1" applyFont="1" applyFill="1" applyBorder="1" applyAlignment="1" applyProtection="1">
      <alignment horizontal="right"/>
    </xf>
    <xf numFmtId="181" fontId="15" fillId="11" borderId="0" xfId="0" applyNumberFormat="1" applyFont="1" applyFill="1" applyBorder="1" applyProtection="1"/>
    <xf numFmtId="166" fontId="15" fillId="11" borderId="0" xfId="25" applyNumberFormat="1" applyFont="1" applyFill="1" applyBorder="1" applyProtection="1"/>
    <xf numFmtId="181" fontId="15" fillId="0" borderId="0" xfId="0" applyNumberFormat="1" applyFont="1"/>
    <xf numFmtId="181" fontId="20" fillId="11" borderId="0" xfId="0" applyNumberFormat="1" applyFont="1" applyFill="1" applyBorder="1" applyProtection="1"/>
    <xf numFmtId="181" fontId="17" fillId="12" borderId="20" xfId="0" applyNumberFormat="1" applyFont="1" applyFill="1" applyBorder="1" applyAlignment="1" applyProtection="1">
      <alignment horizontal="center"/>
    </xf>
    <xf numFmtId="181" fontId="47" fillId="15" borderId="19" xfId="27" applyNumberFormat="1" applyFont="1" applyFill="1" applyBorder="1" applyAlignment="1" applyProtection="1">
      <alignment horizontal="center"/>
    </xf>
    <xf numFmtId="181" fontId="17" fillId="13" borderId="0" xfId="0" applyNumberFormat="1" applyFont="1" applyFill="1" applyBorder="1" applyAlignment="1" applyProtection="1">
      <alignment horizontal="center"/>
    </xf>
    <xf numFmtId="181" fontId="17" fillId="14" borderId="0" xfId="0" applyNumberFormat="1" applyFont="1" applyFill="1" applyBorder="1" applyAlignment="1" applyProtection="1">
      <alignment horizontal="center"/>
    </xf>
    <xf numFmtId="181" fontId="17" fillId="12" borderId="0" xfId="0" applyNumberFormat="1" applyFont="1" applyFill="1" applyBorder="1" applyAlignment="1" applyProtection="1">
      <alignment horizontal="center"/>
    </xf>
    <xf numFmtId="181" fontId="17" fillId="9" borderId="0" xfId="0" applyNumberFormat="1" applyFont="1" applyFill="1" applyProtection="1"/>
    <xf numFmtId="181" fontId="15" fillId="9" borderId="20" xfId="0" applyNumberFormat="1" applyFont="1" applyFill="1" applyBorder="1" applyProtection="1"/>
    <xf numFmtId="181" fontId="15" fillId="9" borderId="0" xfId="0" applyNumberFormat="1" applyFont="1" applyFill="1" applyBorder="1" applyProtection="1"/>
    <xf numFmtId="181" fontId="15" fillId="11" borderId="0" xfId="0" applyNumberFormat="1" applyFont="1" applyFill="1" applyBorder="1" applyAlignment="1" applyProtection="1"/>
    <xf numFmtId="181" fontId="15" fillId="9" borderId="0" xfId="0" applyNumberFormat="1" applyFont="1" applyFill="1" applyBorder="1" applyAlignment="1" applyProtection="1"/>
    <xf numFmtId="181" fontId="48" fillId="9" borderId="0" xfId="0" applyNumberFormat="1" applyFont="1" applyFill="1" applyBorder="1" applyAlignment="1" applyProtection="1"/>
    <xf numFmtId="181" fontId="15" fillId="16" borderId="0" xfId="0" applyNumberFormat="1" applyFont="1" applyFill="1" applyBorder="1" applyProtection="1"/>
    <xf numFmtId="181" fontId="15" fillId="10" borderId="0" xfId="0" applyNumberFormat="1" applyFont="1" applyFill="1" applyProtection="1"/>
    <xf numFmtId="166" fontId="15" fillId="10" borderId="0" xfId="25" applyNumberFormat="1" applyFont="1" applyFill="1" applyBorder="1" applyProtection="1"/>
    <xf numFmtId="181" fontId="19" fillId="12" borderId="0" xfId="0" applyNumberFormat="1" applyFont="1" applyFill="1" applyBorder="1" applyAlignment="1" applyProtection="1"/>
    <xf numFmtId="181" fontId="19" fillId="12" borderId="0" xfId="0" applyNumberFormat="1" applyFont="1" applyFill="1" applyBorder="1" applyAlignment="1" applyProtection="1">
      <alignment horizontal="left"/>
    </xf>
    <xf numFmtId="181" fontId="20" fillId="0" borderId="0" xfId="0" applyNumberFormat="1" applyFont="1"/>
    <xf numFmtId="181" fontId="15" fillId="0" borderId="0" xfId="25" applyNumberFormat="1" applyFont="1"/>
    <xf numFmtId="181" fontId="20" fillId="0" borderId="0" xfId="25" applyNumberFormat="1" applyFont="1"/>
    <xf numFmtId="181" fontId="15" fillId="12" borderId="0" xfId="0" applyNumberFormat="1" applyFont="1" applyFill="1" applyBorder="1" applyAlignment="1" applyProtection="1">
      <alignment horizontal="left"/>
    </xf>
    <xf numFmtId="181" fontId="20" fillId="11" borderId="0" xfId="0" applyNumberFormat="1" applyFont="1" applyFill="1" applyBorder="1" applyAlignment="1" applyProtection="1"/>
    <xf numFmtId="181" fontId="17" fillId="12" borderId="0" xfId="0" applyNumberFormat="1" applyFont="1" applyFill="1" applyBorder="1" applyAlignment="1" applyProtection="1"/>
    <xf numFmtId="181" fontId="20" fillId="9" borderId="0" xfId="0" applyNumberFormat="1" applyFont="1" applyFill="1" applyBorder="1" applyAlignment="1" applyProtection="1">
      <alignment wrapText="1"/>
    </xf>
    <xf numFmtId="181" fontId="17" fillId="12" borderId="0" xfId="0" applyNumberFormat="1" applyFont="1" applyFill="1" applyBorder="1" applyAlignment="1" applyProtection="1">
      <alignment horizontal="left"/>
    </xf>
    <xf numFmtId="181" fontId="15" fillId="9" borderId="0" xfId="0" applyNumberFormat="1" applyFont="1" applyFill="1" applyBorder="1" applyAlignment="1" applyProtection="1">
      <alignment horizontal="right"/>
    </xf>
    <xf numFmtId="181" fontId="15" fillId="9" borderId="0" xfId="0" applyNumberFormat="1" applyFont="1" applyFill="1" applyBorder="1" applyAlignment="1" applyProtection="1">
      <alignment wrapText="1"/>
    </xf>
    <xf numFmtId="181" fontId="20" fillId="0" borderId="0" xfId="0" applyNumberFormat="1" applyFont="1" applyBorder="1"/>
    <xf numFmtId="181" fontId="15" fillId="10" borderId="0" xfId="0" applyNumberFormat="1" applyFont="1" applyFill="1"/>
    <xf numFmtId="181" fontId="50" fillId="10" borderId="0" xfId="0" applyNumberFormat="1" applyFont="1" applyFill="1"/>
    <xf numFmtId="181" fontId="15" fillId="10" borderId="0" xfId="0" applyNumberFormat="1" applyFont="1" applyFill="1" applyBorder="1"/>
    <xf numFmtId="166" fontId="15" fillId="10" borderId="0" xfId="25" applyNumberFormat="1" applyFont="1" applyFill="1" applyBorder="1"/>
    <xf numFmtId="181" fontId="20" fillId="9" borderId="11" xfId="0" applyNumberFormat="1" applyFont="1" applyFill="1" applyBorder="1" applyProtection="1"/>
    <xf numFmtId="181" fontId="15" fillId="10" borderId="0" xfId="0" applyNumberFormat="1" applyFont="1" applyFill="1" applyBorder="1" applyProtection="1"/>
    <xf numFmtId="181" fontId="20" fillId="16" borderId="0" xfId="0" applyNumberFormat="1" applyFont="1" applyFill="1" applyBorder="1" applyAlignment="1" applyProtection="1">
      <alignment horizontal="right"/>
    </xf>
    <xf numFmtId="181" fontId="19" fillId="13" borderId="0" xfId="0" applyNumberFormat="1" applyFont="1" applyFill="1" applyBorder="1" applyAlignment="1" applyProtection="1"/>
    <xf numFmtId="181" fontId="19" fillId="14" borderId="0" xfId="0" applyNumberFormat="1" applyFont="1" applyFill="1" applyBorder="1" applyAlignment="1" applyProtection="1"/>
    <xf numFmtId="181" fontId="15" fillId="0" borderId="0" xfId="0" applyNumberFormat="1" applyFont="1" applyFill="1" applyBorder="1" applyProtection="1"/>
    <xf numFmtId="181" fontId="15" fillId="0" borderId="0" xfId="0" applyNumberFormat="1" applyFont="1" applyBorder="1"/>
    <xf numFmtId="181" fontId="48" fillId="9" borderId="0" xfId="0" applyNumberFormat="1" applyFont="1" applyFill="1" applyBorder="1" applyProtection="1"/>
    <xf numFmtId="181" fontId="19" fillId="12" borderId="0" xfId="0" applyNumberFormat="1" applyFont="1" applyFill="1" applyBorder="1" applyAlignment="1" applyProtection="1">
      <alignment horizontal="right"/>
    </xf>
    <xf numFmtId="166" fontId="19" fillId="13" borderId="0" xfId="25" applyNumberFormat="1" applyFont="1" applyFill="1" applyBorder="1" applyAlignment="1" applyProtection="1">
      <alignment horizontal="right"/>
    </xf>
    <xf numFmtId="181" fontId="51" fillId="11" borderId="0" xfId="0" applyNumberFormat="1" applyFont="1" applyFill="1" applyBorder="1" applyProtection="1"/>
    <xf numFmtId="181" fontId="52" fillId="12" borderId="0" xfId="0" applyNumberFormat="1" applyFont="1" applyFill="1" applyBorder="1" applyAlignment="1" applyProtection="1"/>
    <xf numFmtId="181" fontId="52" fillId="12" borderId="0" xfId="0" quotePrefix="1" applyNumberFormat="1" applyFont="1" applyFill="1" applyBorder="1" applyAlignment="1" applyProtection="1">
      <alignment horizontal="left" indent="1"/>
    </xf>
    <xf numFmtId="181" fontId="52" fillId="12" borderId="0" xfId="0" applyNumberFormat="1" applyFont="1" applyFill="1" applyBorder="1" applyAlignment="1" applyProtection="1">
      <alignment horizontal="right"/>
    </xf>
    <xf numFmtId="181" fontId="51" fillId="0" borderId="0" xfId="0" applyNumberFormat="1" applyFont="1" applyBorder="1"/>
    <xf numFmtId="181" fontId="51" fillId="0" borderId="0" xfId="0" applyNumberFormat="1" applyFont="1"/>
    <xf numFmtId="181" fontId="19" fillId="12" borderId="0" xfId="27" applyNumberFormat="1" applyFont="1" applyFill="1" applyBorder="1" applyAlignment="1" applyProtection="1"/>
    <xf numFmtId="181" fontId="19" fillId="12" borderId="0" xfId="27" applyNumberFormat="1" applyFont="1" applyFill="1" applyBorder="1" applyAlignment="1" applyProtection="1">
      <alignment horizontal="right"/>
    </xf>
    <xf numFmtId="181" fontId="19" fillId="14" borderId="0" xfId="27" applyNumberFormat="1" applyFont="1" applyFill="1" applyBorder="1" applyAlignment="1" applyProtection="1">
      <alignment horizontal="right"/>
    </xf>
    <xf numFmtId="181" fontId="53" fillId="9" borderId="0" xfId="0" applyNumberFormat="1" applyFont="1" applyFill="1" applyBorder="1" applyProtection="1"/>
    <xf numFmtId="166" fontId="15" fillId="0" borderId="0" xfId="25" applyNumberFormat="1" applyFont="1"/>
    <xf numFmtId="166" fontId="15" fillId="0" borderId="0" xfId="25" applyNumberFormat="1" applyFont="1" applyBorder="1"/>
    <xf numFmtId="166" fontId="15" fillId="11" borderId="0" xfId="25" applyNumberFormat="1" applyFont="1" applyFill="1" applyBorder="1" applyAlignment="1" applyProtection="1"/>
    <xf numFmtId="181" fontId="17" fillId="9" borderId="0" xfId="0" applyNumberFormat="1" applyFont="1" applyFill="1" applyBorder="1" applyAlignment="1" applyProtection="1">
      <alignment horizontal="right"/>
    </xf>
    <xf numFmtId="181" fontId="17" fillId="9" borderId="0" xfId="0" applyNumberFormat="1" applyFont="1" applyFill="1" applyBorder="1" applyAlignment="1" applyProtection="1">
      <alignment horizontal="center"/>
    </xf>
    <xf numFmtId="181" fontId="15" fillId="9" borderId="21" xfId="0" applyNumberFormat="1" applyFont="1" applyFill="1" applyBorder="1" applyProtection="1"/>
    <xf numFmtId="181" fontId="19" fillId="9" borderId="0" xfId="4" applyNumberFormat="1" applyFont="1" applyFill="1" applyBorder="1" applyAlignment="1" applyProtection="1">
      <protection locked="0"/>
    </xf>
    <xf numFmtId="181" fontId="19" fillId="13" borderId="0" xfId="27" applyNumberFormat="1" applyFont="1" applyFill="1" applyBorder="1" applyAlignment="1" applyProtection="1">
      <alignment horizontal="right"/>
    </xf>
    <xf numFmtId="181" fontId="55" fillId="9" borderId="0" xfId="0" applyNumberFormat="1" applyFont="1" applyFill="1" applyBorder="1" applyProtection="1"/>
    <xf numFmtId="181" fontId="15" fillId="9" borderId="0" xfId="4" applyNumberFormat="1" applyFont="1" applyFill="1" applyBorder="1" applyProtection="1"/>
    <xf numFmtId="181" fontId="50" fillId="10" borderId="0" xfId="27" applyNumberFormat="1" applyFont="1" applyFill="1" applyProtection="1">
      <protection hidden="1"/>
    </xf>
    <xf numFmtId="181" fontId="50" fillId="10" borderId="0" xfId="0" applyNumberFormat="1" applyFont="1" applyFill="1" applyBorder="1"/>
    <xf numFmtId="166" fontId="50" fillId="10" borderId="0" xfId="25" applyNumberFormat="1" applyFont="1" applyFill="1"/>
    <xf numFmtId="181" fontId="52" fillId="9" borderId="0" xfId="4" applyNumberFormat="1" applyFont="1" applyFill="1" applyBorder="1" applyAlignment="1" applyProtection="1">
      <protection locked="0"/>
    </xf>
    <xf numFmtId="181" fontId="47" fillId="15" borderId="11" xfId="27" applyNumberFormat="1" applyFont="1" applyFill="1" applyBorder="1" applyAlignment="1" applyProtection="1">
      <alignment horizontal="left" wrapText="1"/>
    </xf>
    <xf numFmtId="181" fontId="15" fillId="9" borderId="11" xfId="0" applyNumberFormat="1" applyFont="1" applyFill="1" applyBorder="1" applyProtection="1"/>
    <xf numFmtId="181" fontId="52" fillId="12" borderId="0" xfId="27" applyNumberFormat="1" applyFont="1" applyFill="1" applyBorder="1" applyAlignment="1" applyProtection="1"/>
    <xf numFmtId="166" fontId="50" fillId="10" borderId="0" xfId="25" applyNumberFormat="1" applyFont="1" applyFill="1" applyProtection="1">
      <protection hidden="1"/>
    </xf>
    <xf numFmtId="0" fontId="15" fillId="11" borderId="0" xfId="22" applyFont="1" applyFill="1" applyProtection="1"/>
    <xf numFmtId="38" fontId="15" fillId="11" borderId="0" xfId="22" applyNumberFormat="1" applyFont="1" applyFill="1" applyProtection="1"/>
    <xf numFmtId="38" fontId="15" fillId="11" borderId="0" xfId="19" applyNumberFormat="1" applyFont="1" applyFill="1" applyBorder="1" applyProtection="1"/>
    <xf numFmtId="38" fontId="15" fillId="11" borderId="0" xfId="19" applyNumberFormat="1" applyFont="1" applyFill="1" applyProtection="1"/>
    <xf numFmtId="0" fontId="15" fillId="11" borderId="0" xfId="22" applyFont="1" applyFill="1" applyBorder="1" applyProtection="1"/>
    <xf numFmtId="0" fontId="15" fillId="0" borderId="0" xfId="0" applyFont="1"/>
    <xf numFmtId="38" fontId="17" fillId="9" borderId="0" xfId="22" applyNumberFormat="1" applyFont="1" applyFill="1" applyProtection="1"/>
    <xf numFmtId="0" fontId="47" fillId="15" borderId="0" xfId="27" applyFont="1" applyFill="1" applyBorder="1" applyAlignment="1" applyProtection="1">
      <alignment horizontal="left"/>
    </xf>
    <xf numFmtId="0" fontId="17" fillId="13" borderId="0" xfId="0" applyNumberFormat="1" applyFont="1" applyFill="1" applyBorder="1" applyAlignment="1" applyProtection="1">
      <alignment horizontal="center"/>
    </xf>
    <xf numFmtId="0" fontId="17" fillId="14" borderId="0" xfId="0" applyNumberFormat="1" applyFont="1" applyFill="1" applyBorder="1" applyAlignment="1" applyProtection="1">
      <alignment horizontal="center"/>
    </xf>
    <xf numFmtId="38" fontId="20" fillId="9" borderId="0" xfId="19" applyNumberFormat="1" applyFont="1" applyFill="1" applyProtection="1"/>
    <xf numFmtId="38" fontId="20" fillId="9" borderId="0" xfId="19" applyNumberFormat="1" applyFont="1" applyFill="1" applyBorder="1" applyProtection="1"/>
    <xf numFmtId="0" fontId="20" fillId="9" borderId="0" xfId="27" applyFont="1" applyFill="1" applyAlignment="1" applyProtection="1">
      <alignment horizontal="right"/>
    </xf>
    <xf numFmtId="38" fontId="15" fillId="9" borderId="0" xfId="0" applyNumberFormat="1" applyFont="1" applyFill="1" applyBorder="1" applyProtection="1"/>
    <xf numFmtId="38" fontId="15" fillId="9" borderId="0" xfId="19" applyNumberFormat="1" applyFont="1" applyFill="1" applyBorder="1" applyProtection="1"/>
    <xf numFmtId="0" fontId="15" fillId="11" borderId="0" xfId="19" applyFont="1" applyFill="1" applyProtection="1"/>
    <xf numFmtId="49" fontId="19" fillId="12" borderId="0" xfId="27" applyNumberFormat="1" applyFont="1" applyFill="1" applyBorder="1" applyAlignment="1" applyProtection="1"/>
    <xf numFmtId="169" fontId="15" fillId="0" borderId="0" xfId="0" applyNumberFormat="1" applyFont="1"/>
    <xf numFmtId="0" fontId="15" fillId="0" borderId="0" xfId="0" applyFont="1" applyBorder="1"/>
    <xf numFmtId="0" fontId="15" fillId="11" borderId="0" xfId="19" applyFont="1" applyFill="1" applyBorder="1" applyProtection="1"/>
    <xf numFmtId="0" fontId="19" fillId="12" borderId="0" xfId="27" quotePrefix="1" applyFont="1" applyFill="1" applyBorder="1" applyAlignment="1" applyProtection="1"/>
    <xf numFmtId="3" fontId="19" fillId="12" borderId="0" xfId="27" applyNumberFormat="1" applyFont="1" applyFill="1" applyBorder="1" applyAlignment="1" applyProtection="1">
      <alignment horizontal="right"/>
    </xf>
    <xf numFmtId="0" fontId="17" fillId="14" borderId="0" xfId="0" applyNumberFormat="1" applyFont="1" applyFill="1" applyBorder="1" applyAlignment="1" applyProtection="1">
      <alignment horizontal="right"/>
    </xf>
    <xf numFmtId="0" fontId="15" fillId="10" borderId="0" xfId="0" applyFont="1" applyFill="1"/>
    <xf numFmtId="0" fontId="15" fillId="10" borderId="0" xfId="0" applyFont="1" applyFill="1" applyBorder="1"/>
    <xf numFmtId="3" fontId="15" fillId="0" borderId="0" xfId="0" applyNumberFormat="1" applyFont="1"/>
    <xf numFmtId="49" fontId="15" fillId="11" borderId="0" xfId="22" applyNumberFormat="1" applyFont="1" applyFill="1" applyProtection="1"/>
    <xf numFmtId="169" fontId="19" fillId="14" borderId="0" xfId="27" applyNumberFormat="1" applyFont="1" applyFill="1" applyBorder="1" applyAlignment="1" applyProtection="1"/>
    <xf numFmtId="0" fontId="19" fillId="14" borderId="0" xfId="27" applyFont="1" applyFill="1" applyBorder="1" applyAlignment="1" applyProtection="1">
      <alignment horizontal="right"/>
    </xf>
    <xf numFmtId="9" fontId="19" fillId="13" borderId="0" xfId="27" applyNumberFormat="1" applyFont="1" applyFill="1" applyBorder="1" applyAlignment="1" applyProtection="1">
      <alignment horizontal="right"/>
    </xf>
    <xf numFmtId="9" fontId="19" fillId="14" borderId="0" xfId="27" applyNumberFormat="1" applyFont="1" applyFill="1" applyBorder="1" applyAlignment="1" applyProtection="1">
      <alignment horizontal="right"/>
    </xf>
    <xf numFmtId="9" fontId="19" fillId="12" borderId="0" xfId="27" applyNumberFormat="1" applyFont="1" applyFill="1" applyBorder="1" applyAlignment="1" applyProtection="1">
      <alignment horizontal="right"/>
    </xf>
    <xf numFmtId="0" fontId="50" fillId="10" borderId="0" xfId="27" applyFont="1" applyFill="1" applyProtection="1">
      <protection hidden="1"/>
    </xf>
    <xf numFmtId="38" fontId="50" fillId="10" borderId="0" xfId="22" applyNumberFormat="1" applyFont="1" applyFill="1" applyProtection="1"/>
    <xf numFmtId="38" fontId="15" fillId="10" borderId="0" xfId="19" applyNumberFormat="1" applyFont="1" applyFill="1" applyBorder="1" applyProtection="1"/>
    <xf numFmtId="38" fontId="15" fillId="10" borderId="0" xfId="19" applyNumberFormat="1" applyFont="1" applyFill="1" applyProtection="1"/>
    <xf numFmtId="0" fontId="15" fillId="10" borderId="0" xfId="22" applyFont="1" applyFill="1" applyBorder="1" applyProtection="1"/>
    <xf numFmtId="0" fontId="15" fillId="11" borderId="0" xfId="0" applyFont="1" applyFill="1" applyProtection="1"/>
    <xf numFmtId="3" fontId="17" fillId="12" borderId="0" xfId="0" applyNumberFormat="1" applyFont="1" applyFill="1" applyBorder="1" applyAlignment="1" applyProtection="1">
      <alignment horizontal="center"/>
    </xf>
    <xf numFmtId="38" fontId="20" fillId="9" borderId="22" xfId="0" applyNumberFormat="1" applyFont="1" applyFill="1" applyBorder="1" applyProtection="1"/>
    <xf numFmtId="38" fontId="20" fillId="9" borderId="0" xfId="0" applyNumberFormat="1" applyFont="1" applyFill="1" applyBorder="1" applyProtection="1"/>
    <xf numFmtId="38" fontId="15" fillId="9" borderId="0" xfId="18" applyNumberFormat="1" applyFont="1" applyFill="1" applyBorder="1" applyProtection="1"/>
    <xf numFmtId="0" fontId="15" fillId="11" borderId="0" xfId="18" applyFont="1" applyFill="1" applyProtection="1"/>
    <xf numFmtId="38" fontId="15" fillId="10" borderId="0" xfId="0" applyNumberFormat="1" applyFont="1" applyFill="1" applyBorder="1" applyAlignment="1" applyProtection="1">
      <alignment horizontal="right"/>
    </xf>
    <xf numFmtId="0" fontId="19" fillId="17" borderId="0" xfId="27" applyFont="1" applyFill="1" applyBorder="1" applyAlignment="1" applyProtection="1">
      <alignment horizontal="center"/>
    </xf>
    <xf numFmtId="0" fontId="47" fillId="15" borderId="11" xfId="27" applyFont="1" applyFill="1" applyBorder="1" applyAlignment="1" applyProtection="1">
      <alignment horizontal="left"/>
    </xf>
    <xf numFmtId="38" fontId="20" fillId="9" borderId="0" xfId="20" applyNumberFormat="1" applyFont="1" applyFill="1" applyProtection="1"/>
    <xf numFmtId="38" fontId="20" fillId="9" borderId="0" xfId="20" applyNumberFormat="1" applyFont="1" applyFill="1" applyBorder="1" applyProtection="1"/>
    <xf numFmtId="38" fontId="15" fillId="9" borderId="0" xfId="20" applyNumberFormat="1" applyFont="1" applyFill="1" applyProtection="1"/>
    <xf numFmtId="38" fontId="15" fillId="9" borderId="0" xfId="20" applyNumberFormat="1" applyFont="1" applyFill="1" applyBorder="1" applyProtection="1"/>
    <xf numFmtId="38" fontId="15" fillId="9" borderId="0" xfId="0" applyNumberFormat="1" applyFont="1" applyFill="1" applyBorder="1" applyAlignment="1" applyProtection="1">
      <alignment horizontal="right"/>
    </xf>
    <xf numFmtId="0" fontId="15" fillId="11" borderId="0" xfId="18" applyFont="1" applyFill="1" applyBorder="1" applyProtection="1"/>
    <xf numFmtId="0" fontId="15" fillId="10" borderId="0" xfId="18" applyFont="1" applyFill="1"/>
    <xf numFmtId="0" fontId="47" fillId="15" borderId="19" xfId="27" applyFont="1" applyFill="1" applyBorder="1" applyAlignment="1" applyProtection="1">
      <alignment horizontal="left"/>
    </xf>
    <xf numFmtId="38" fontId="20" fillId="9" borderId="19" xfId="0" applyNumberFormat="1" applyFont="1" applyFill="1" applyBorder="1" applyProtection="1"/>
    <xf numFmtId="38" fontId="50" fillId="10" borderId="0" xfId="0" applyNumberFormat="1" applyFont="1" applyFill="1"/>
    <xf numFmtId="166" fontId="15" fillId="0" borderId="0" xfId="0" applyNumberFormat="1" applyFont="1" applyBorder="1"/>
    <xf numFmtId="38" fontId="15" fillId="11" borderId="0" xfId="18" applyNumberFormat="1" applyFont="1" applyFill="1" applyBorder="1" applyProtection="1"/>
    <xf numFmtId="38" fontId="15" fillId="11" borderId="0" xfId="18" applyNumberFormat="1" applyFont="1" applyFill="1" applyProtection="1"/>
    <xf numFmtId="3" fontId="19" fillId="13" borderId="0" xfId="27" applyNumberFormat="1" applyFont="1" applyFill="1" applyBorder="1" applyAlignment="1" applyProtection="1">
      <alignment horizontal="right"/>
    </xf>
    <xf numFmtId="3" fontId="19" fillId="14" borderId="0" xfId="27" applyNumberFormat="1" applyFont="1" applyFill="1" applyBorder="1" applyAlignment="1" applyProtection="1">
      <alignment horizontal="right"/>
    </xf>
    <xf numFmtId="171" fontId="15" fillId="0" borderId="0" xfId="0" applyNumberFormat="1" applyFont="1"/>
    <xf numFmtId="0" fontId="50" fillId="10" borderId="0" xfId="27" applyFont="1" applyFill="1" applyAlignment="1" applyProtection="1">
      <alignment horizontal="left"/>
      <protection hidden="1"/>
    </xf>
    <xf numFmtId="49" fontId="19" fillId="12" borderId="0" xfId="27" quotePrefix="1" applyNumberFormat="1" applyFont="1" applyFill="1" applyBorder="1" applyAlignment="1" applyProtection="1"/>
    <xf numFmtId="38" fontId="15" fillId="10" borderId="0" xfId="0" applyNumberFormat="1" applyFont="1" applyFill="1" applyBorder="1" applyProtection="1"/>
    <xf numFmtId="0" fontId="15" fillId="10" borderId="0" xfId="27" applyFont="1" applyFill="1" applyProtection="1"/>
    <xf numFmtId="0" fontId="15" fillId="10" borderId="0" xfId="27" applyFont="1" applyFill="1" applyBorder="1" applyProtection="1"/>
    <xf numFmtId="38" fontId="15" fillId="16" borderId="0" xfId="0" applyNumberFormat="1" applyFont="1" applyFill="1" applyBorder="1" applyProtection="1"/>
    <xf numFmtId="0" fontId="15" fillId="11" borderId="0" xfId="20" applyFont="1" applyFill="1" applyProtection="1"/>
    <xf numFmtId="9" fontId="17" fillId="12" borderId="0" xfId="20" applyNumberFormat="1" applyFont="1" applyFill="1" applyBorder="1" applyAlignment="1" applyProtection="1">
      <alignment horizontal="center"/>
    </xf>
    <xf numFmtId="0" fontId="15" fillId="11" borderId="0" xfId="20" applyFont="1" applyFill="1" applyBorder="1" applyProtection="1"/>
    <xf numFmtId="0" fontId="20" fillId="11" borderId="0" xfId="22" applyFont="1" applyFill="1" applyBorder="1" applyProtection="1"/>
    <xf numFmtId="0" fontId="20" fillId="11" borderId="0" xfId="20" applyFont="1" applyFill="1" applyProtection="1"/>
    <xf numFmtId="0" fontId="15" fillId="10" borderId="0" xfId="21" applyFont="1" applyFill="1" applyProtection="1"/>
    <xf numFmtId="38" fontId="20" fillId="10" borderId="0" xfId="21" applyNumberFormat="1" applyFont="1" applyFill="1" applyAlignment="1" applyProtection="1">
      <alignment horizontal="center"/>
    </xf>
    <xf numFmtId="38" fontId="15" fillId="10" borderId="0" xfId="21" applyNumberFormat="1" applyFont="1" applyFill="1" applyProtection="1"/>
    <xf numFmtId="0" fontId="15" fillId="10" borderId="0" xfId="20" applyFont="1" applyFill="1"/>
    <xf numFmtId="181" fontId="17" fillId="9" borderId="0" xfId="0" applyNumberFormat="1" applyFont="1" applyFill="1" applyBorder="1" applyProtection="1"/>
    <xf numFmtId="181" fontId="20" fillId="9" borderId="0" xfId="4" applyNumberFormat="1" applyFont="1" applyFill="1" applyBorder="1" applyAlignment="1" applyProtection="1">
      <alignment horizontal="right"/>
    </xf>
    <xf numFmtId="181" fontId="17" fillId="13" borderId="0" xfId="0" applyNumberFormat="1" applyFont="1" applyFill="1" applyBorder="1" applyAlignment="1" applyProtection="1">
      <alignment horizontal="right"/>
    </xf>
    <xf numFmtId="181" fontId="17" fillId="14" borderId="0" xfId="0" applyNumberFormat="1" applyFont="1" applyFill="1" applyBorder="1" applyAlignment="1" applyProtection="1">
      <alignment horizontal="right"/>
    </xf>
    <xf numFmtId="181" fontId="15" fillId="9" borderId="0" xfId="4" applyNumberFormat="1" applyFont="1" applyFill="1" applyBorder="1" applyAlignment="1" applyProtection="1">
      <alignment horizontal="right"/>
    </xf>
    <xf numFmtId="181" fontId="51" fillId="9" borderId="0" xfId="0" applyNumberFormat="1" applyFont="1" applyFill="1" applyBorder="1" applyProtection="1"/>
    <xf numFmtId="181" fontId="51" fillId="9" borderId="0" xfId="0" applyNumberFormat="1" applyFont="1" applyFill="1" applyBorder="1" applyAlignment="1" applyProtection="1">
      <alignment horizontal="right"/>
    </xf>
    <xf numFmtId="181" fontId="15" fillId="9" borderId="0" xfId="4" applyNumberFormat="1" applyFont="1" applyFill="1" applyBorder="1" applyAlignment="1" applyProtection="1"/>
    <xf numFmtId="181" fontId="17" fillId="9" borderId="0" xfId="4" applyNumberFormat="1" applyFont="1" applyFill="1" applyBorder="1" applyAlignment="1" applyProtection="1">
      <alignment horizontal="right"/>
    </xf>
    <xf numFmtId="181" fontId="55" fillId="11" borderId="0" xfId="0" applyNumberFormat="1" applyFont="1" applyFill="1" applyBorder="1" applyProtection="1"/>
    <xf numFmtId="181" fontId="55" fillId="9" borderId="0" xfId="0" applyNumberFormat="1" applyFont="1" applyFill="1" applyBorder="1" applyAlignment="1" applyProtection="1">
      <alignment horizontal="right"/>
    </xf>
    <xf numFmtId="181" fontId="17" fillId="9" borderId="0" xfId="4" applyNumberFormat="1" applyFont="1" applyFill="1" applyBorder="1" applyAlignment="1" applyProtection="1"/>
    <xf numFmtId="181" fontId="54" fillId="9" borderId="0" xfId="0" applyNumberFormat="1" applyFont="1" applyFill="1" applyBorder="1" applyAlignment="1" applyProtection="1">
      <alignment horizontal="right"/>
    </xf>
    <xf numFmtId="181" fontId="15" fillId="9" borderId="0" xfId="0" applyNumberFormat="1" applyFont="1" applyFill="1" applyBorder="1"/>
    <xf numFmtId="181" fontId="15" fillId="9" borderId="0" xfId="0" applyNumberFormat="1" applyFont="1" applyFill="1"/>
    <xf numFmtId="181" fontId="54" fillId="9" borderId="0" xfId="0" applyNumberFormat="1" applyFont="1" applyFill="1" applyBorder="1" applyProtection="1"/>
    <xf numFmtId="181" fontId="51" fillId="11" borderId="0" xfId="0" applyNumberFormat="1" applyFont="1" applyFill="1" applyBorder="1" applyAlignment="1" applyProtection="1"/>
    <xf numFmtId="181" fontId="51" fillId="9" borderId="0" xfId="0" applyNumberFormat="1" applyFont="1" applyFill="1" applyBorder="1" applyAlignment="1" applyProtection="1"/>
    <xf numFmtId="181" fontId="15" fillId="9" borderId="0" xfId="0" applyNumberFormat="1" applyFont="1" applyFill="1" applyBorder="1" applyAlignment="1">
      <alignment vertical="top" wrapText="1"/>
    </xf>
    <xf numFmtId="181" fontId="20" fillId="9" borderId="0" xfId="0" applyNumberFormat="1" applyFont="1" applyFill="1" applyBorder="1" applyAlignment="1" applyProtection="1">
      <alignment horizontal="left"/>
    </xf>
    <xf numFmtId="181" fontId="19" fillId="9" borderId="0" xfId="4" applyNumberFormat="1" applyFont="1" applyFill="1" applyBorder="1" applyAlignment="1" applyProtection="1">
      <alignment horizontal="right"/>
    </xf>
    <xf numFmtId="181" fontId="19" fillId="14" borderId="1" xfId="0" applyNumberFormat="1" applyFont="1" applyFill="1" applyBorder="1" applyAlignment="1" applyProtection="1"/>
    <xf numFmtId="181" fontId="19" fillId="12" borderId="1" xfId="0" applyNumberFormat="1" applyFont="1" applyFill="1" applyBorder="1" applyAlignment="1" applyProtection="1">
      <alignment horizontal="right"/>
    </xf>
    <xf numFmtId="181" fontId="15" fillId="9" borderId="1" xfId="0" applyNumberFormat="1" applyFont="1" applyFill="1" applyBorder="1" applyAlignment="1" applyProtection="1">
      <alignment horizontal="right"/>
    </xf>
    <xf numFmtId="166" fontId="19" fillId="13" borderId="1" xfId="25" applyNumberFormat="1" applyFont="1" applyFill="1" applyBorder="1" applyAlignment="1" applyProtection="1">
      <alignment horizontal="right"/>
    </xf>
    <xf numFmtId="166" fontId="19" fillId="14" borderId="1" xfId="25" applyNumberFormat="1" applyFont="1" applyFill="1" applyBorder="1" applyAlignment="1" applyProtection="1">
      <alignment horizontal="right"/>
    </xf>
    <xf numFmtId="181" fontId="20" fillId="10" borderId="1" xfId="0" applyNumberFormat="1" applyFont="1" applyFill="1" applyBorder="1" applyAlignment="1" applyProtection="1">
      <alignment horizontal="right"/>
    </xf>
    <xf numFmtId="181" fontId="17" fillId="12" borderId="1" xfId="0" applyNumberFormat="1" applyFont="1" applyFill="1" applyBorder="1" applyAlignment="1" applyProtection="1">
      <alignment horizontal="right"/>
    </xf>
    <xf numFmtId="181" fontId="20" fillId="9" borderId="1" xfId="0" applyNumberFormat="1" applyFont="1" applyFill="1" applyBorder="1" applyAlignment="1" applyProtection="1">
      <alignment horizontal="right"/>
    </xf>
    <xf numFmtId="166" fontId="17" fillId="13" borderId="1" xfId="25" applyNumberFormat="1" applyFont="1" applyFill="1" applyBorder="1" applyAlignment="1" applyProtection="1">
      <alignment horizontal="right"/>
    </xf>
    <xf numFmtId="166" fontId="17" fillId="14" borderId="1" xfId="25" applyNumberFormat="1" applyFont="1" applyFill="1" applyBorder="1" applyAlignment="1" applyProtection="1">
      <alignment horizontal="right"/>
    </xf>
    <xf numFmtId="181" fontId="17" fillId="14" borderId="1" xfId="0" applyNumberFormat="1" applyFont="1" applyFill="1" applyBorder="1" applyAlignment="1" applyProtection="1"/>
    <xf numFmtId="181" fontId="17" fillId="12" borderId="1" xfId="0" applyNumberFormat="1" applyFont="1" applyFill="1" applyBorder="1" applyAlignment="1" applyProtection="1"/>
    <xf numFmtId="181" fontId="15" fillId="10" borderId="1" xfId="25" applyNumberFormat="1" applyFont="1" applyFill="1" applyBorder="1" applyAlignment="1" applyProtection="1">
      <alignment horizontal="right"/>
    </xf>
    <xf numFmtId="181" fontId="19" fillId="14" borderId="1" xfId="0" applyNumberFormat="1" applyFont="1" applyFill="1" applyBorder="1" applyAlignment="1" applyProtection="1">
      <alignment horizontal="right"/>
    </xf>
    <xf numFmtId="181" fontId="19" fillId="14" borderId="1" xfId="25" applyNumberFormat="1" applyFont="1" applyFill="1" applyBorder="1" applyAlignment="1" applyProtection="1">
      <alignment horizontal="right"/>
      <protection locked="0"/>
    </xf>
    <xf numFmtId="181" fontId="17" fillId="14" borderId="1" xfId="0" applyNumberFormat="1" applyFont="1" applyFill="1" applyBorder="1" applyAlignment="1" applyProtection="1">
      <alignment horizontal="right"/>
    </xf>
    <xf numFmtId="183" fontId="17" fillId="12" borderId="1" xfId="0" applyNumberFormat="1" applyFont="1" applyFill="1" applyBorder="1" applyAlignment="1" applyProtection="1">
      <alignment horizontal="right"/>
    </xf>
    <xf numFmtId="183" fontId="19" fillId="12" borderId="1" xfId="0" applyNumberFormat="1" applyFont="1" applyFill="1" applyBorder="1" applyAlignment="1" applyProtection="1">
      <alignment horizontal="right"/>
    </xf>
    <xf numFmtId="183" fontId="20" fillId="10" borderId="1" xfId="0" applyNumberFormat="1" applyFont="1" applyFill="1" applyBorder="1" applyAlignment="1" applyProtection="1">
      <alignment horizontal="right"/>
    </xf>
    <xf numFmtId="166" fontId="20" fillId="16" borderId="1" xfId="25" applyNumberFormat="1" applyFont="1" applyFill="1" applyBorder="1" applyAlignment="1" applyProtection="1">
      <alignment horizontal="right"/>
    </xf>
    <xf numFmtId="166" fontId="20" fillId="10" borderId="1" xfId="25" applyNumberFormat="1" applyFont="1" applyFill="1" applyBorder="1" applyAlignment="1" applyProtection="1">
      <alignment horizontal="right"/>
    </xf>
    <xf numFmtId="181" fontId="52" fillId="12" borderId="1" xfId="0" applyNumberFormat="1" applyFont="1" applyFill="1" applyBorder="1" applyAlignment="1" applyProtection="1">
      <alignment horizontal="right"/>
    </xf>
    <xf numFmtId="181" fontId="20" fillId="10" borderId="1" xfId="0" applyNumberFormat="1" applyFont="1" applyFill="1" applyBorder="1" applyProtection="1"/>
    <xf numFmtId="181" fontId="20" fillId="9" borderId="1" xfId="0" applyNumberFormat="1" applyFont="1" applyFill="1" applyBorder="1" applyProtection="1"/>
    <xf numFmtId="181" fontId="19" fillId="12" borderId="1" xfId="0" applyNumberFormat="1" applyFont="1" applyFill="1" applyBorder="1" applyAlignment="1" applyProtection="1"/>
    <xf numFmtId="181" fontId="19" fillId="9" borderId="1" xfId="0" applyNumberFormat="1" applyFont="1" applyFill="1" applyBorder="1" applyAlignment="1" applyProtection="1"/>
    <xf numFmtId="181" fontId="15" fillId="9" borderId="1" xfId="0" applyNumberFormat="1" applyFont="1" applyFill="1" applyBorder="1" applyProtection="1"/>
    <xf numFmtId="181" fontId="15" fillId="10" borderId="1" xfId="0" applyNumberFormat="1" applyFont="1" applyFill="1" applyBorder="1" applyAlignment="1" applyProtection="1">
      <alignment horizontal="right"/>
    </xf>
    <xf numFmtId="181" fontId="52" fillId="14" borderId="1" xfId="0" applyNumberFormat="1" applyFont="1" applyFill="1" applyBorder="1" applyAlignment="1" applyProtection="1">
      <alignment horizontal="right"/>
    </xf>
    <xf numFmtId="181" fontId="17" fillId="13" borderId="1" xfId="0" applyNumberFormat="1" applyFont="1" applyFill="1" applyBorder="1" applyAlignment="1" applyProtection="1">
      <alignment horizontal="right"/>
    </xf>
    <xf numFmtId="166" fontId="19" fillId="12" borderId="1" xfId="25" applyNumberFormat="1" applyFont="1" applyFill="1" applyBorder="1" applyAlignment="1" applyProtection="1">
      <alignment horizontal="right"/>
    </xf>
    <xf numFmtId="166" fontId="17" fillId="12" borderId="1" xfId="25" applyNumberFormat="1" applyFont="1" applyFill="1" applyBorder="1" applyAlignment="1" applyProtection="1">
      <alignment horizontal="right"/>
    </xf>
    <xf numFmtId="9" fontId="19" fillId="14" borderId="1" xfId="27" applyNumberFormat="1" applyFont="1" applyFill="1" applyBorder="1" applyAlignment="1" applyProtection="1">
      <alignment horizontal="right"/>
    </xf>
    <xf numFmtId="9" fontId="19" fillId="12" borderId="1" xfId="0" applyNumberFormat="1" applyFont="1" applyFill="1" applyBorder="1" applyAlignment="1" applyProtection="1">
      <alignment horizontal="right"/>
    </xf>
    <xf numFmtId="9" fontId="19" fillId="14" borderId="1" xfId="25" applyNumberFormat="1" applyFont="1" applyFill="1" applyBorder="1" applyAlignment="1" applyProtection="1">
      <alignment horizontal="right"/>
    </xf>
    <xf numFmtId="9" fontId="15" fillId="9" borderId="1" xfId="0" applyNumberFormat="1" applyFont="1" applyFill="1" applyBorder="1" applyAlignment="1" applyProtection="1">
      <alignment horizontal="right"/>
    </xf>
    <xf numFmtId="9" fontId="19" fillId="12" borderId="1" xfId="27" applyNumberFormat="1" applyFont="1" applyFill="1" applyBorder="1" applyAlignment="1" applyProtection="1">
      <alignment horizontal="right"/>
    </xf>
    <xf numFmtId="9" fontId="19" fillId="14" borderId="1" xfId="0" applyNumberFormat="1" applyFont="1" applyFill="1" applyBorder="1" applyAlignment="1" applyProtection="1">
      <alignment horizontal="right"/>
    </xf>
    <xf numFmtId="9" fontId="15" fillId="16" borderId="1" xfId="0" applyNumberFormat="1" applyFont="1" applyFill="1" applyBorder="1" applyAlignment="1" applyProtection="1">
      <alignment horizontal="right"/>
    </xf>
    <xf numFmtId="9" fontId="15" fillId="10" borderId="1" xfId="0" applyNumberFormat="1" applyFont="1" applyFill="1" applyBorder="1" applyAlignment="1" applyProtection="1">
      <alignment horizontal="right"/>
    </xf>
    <xf numFmtId="166" fontId="15" fillId="10" borderId="1" xfId="0" applyNumberFormat="1" applyFont="1" applyFill="1" applyBorder="1" applyAlignment="1" applyProtection="1">
      <alignment horizontal="right"/>
    </xf>
    <xf numFmtId="166" fontId="15" fillId="9" borderId="1" xfId="0" applyNumberFormat="1" applyFont="1" applyFill="1" applyBorder="1" applyAlignment="1" applyProtection="1">
      <alignment horizontal="right"/>
    </xf>
    <xf numFmtId="178" fontId="17" fillId="13" borderId="1" xfId="0" applyNumberFormat="1" applyFont="1" applyFill="1" applyBorder="1" applyAlignment="1" applyProtection="1">
      <alignment horizontal="right"/>
    </xf>
    <xf numFmtId="178" fontId="17" fillId="14" borderId="1" xfId="27" applyNumberFormat="1" applyFont="1" applyFill="1" applyBorder="1" applyAlignment="1" applyProtection="1"/>
    <xf numFmtId="178" fontId="17" fillId="12" borderId="1" xfId="27" applyNumberFormat="1" applyFont="1" applyFill="1" applyBorder="1" applyAlignment="1" applyProtection="1"/>
    <xf numFmtId="178" fontId="17" fillId="12" borderId="1" xfId="0" applyNumberFormat="1" applyFont="1" applyFill="1" applyBorder="1" applyAlignment="1" applyProtection="1">
      <alignment horizontal="right"/>
    </xf>
    <xf numFmtId="178" fontId="19" fillId="13" borderId="1" xfId="0" applyNumberFormat="1" applyFont="1" applyFill="1" applyBorder="1" applyAlignment="1" applyProtection="1">
      <alignment horizontal="right"/>
    </xf>
    <xf numFmtId="178" fontId="15" fillId="9" borderId="1" xfId="0" applyNumberFormat="1" applyFont="1" applyFill="1" applyBorder="1" applyAlignment="1" applyProtection="1">
      <alignment horizontal="right"/>
    </xf>
    <xf numFmtId="178" fontId="19" fillId="14" borderId="1" xfId="0" applyNumberFormat="1" applyFont="1" applyFill="1" applyBorder="1" applyAlignment="1" applyProtection="1">
      <alignment horizontal="right"/>
    </xf>
    <xf numFmtId="178" fontId="17" fillId="10" borderId="1" xfId="0" applyNumberFormat="1" applyFont="1" applyFill="1" applyBorder="1" applyAlignment="1" applyProtection="1">
      <alignment horizontal="right"/>
    </xf>
    <xf numFmtId="178" fontId="17" fillId="9" borderId="1" xfId="0" applyNumberFormat="1" applyFont="1" applyFill="1" applyBorder="1" applyAlignment="1" applyProtection="1">
      <alignment horizontal="right"/>
    </xf>
    <xf numFmtId="178" fontId="17" fillId="14" borderId="1" xfId="0" applyNumberFormat="1" applyFont="1" applyFill="1" applyBorder="1" applyAlignment="1" applyProtection="1">
      <alignment horizontal="right"/>
    </xf>
    <xf numFmtId="178" fontId="15" fillId="10" borderId="1" xfId="0" applyNumberFormat="1" applyFont="1" applyFill="1" applyBorder="1" applyAlignment="1" applyProtection="1">
      <alignment horizontal="right"/>
    </xf>
    <xf numFmtId="179" fontId="17" fillId="10" borderId="1" xfId="27" applyNumberFormat="1" applyFont="1" applyFill="1" applyBorder="1" applyAlignment="1" applyProtection="1">
      <alignment horizontal="right"/>
    </xf>
    <xf numFmtId="179" fontId="17" fillId="9" borderId="1" xfId="27" applyNumberFormat="1" applyFont="1" applyFill="1" applyBorder="1" applyAlignment="1" applyProtection="1">
      <alignment horizontal="right"/>
    </xf>
    <xf numFmtId="179" fontId="19" fillId="14" borderId="1" xfId="27" applyNumberFormat="1" applyFont="1" applyFill="1" applyBorder="1" applyAlignment="1" applyProtection="1">
      <alignment horizontal="right"/>
    </xf>
    <xf numFmtId="179" fontId="19" fillId="12" borderId="1" xfId="27" applyNumberFormat="1" applyFont="1" applyFill="1" applyBorder="1" applyAlignment="1" applyProtection="1">
      <alignment horizontal="right"/>
    </xf>
    <xf numFmtId="178" fontId="19" fillId="14" borderId="1" xfId="27" applyNumberFormat="1" applyFont="1" applyFill="1" applyBorder="1" applyAlignment="1" applyProtection="1">
      <alignment horizontal="right"/>
    </xf>
    <xf numFmtId="178" fontId="19" fillId="12" borderId="1" xfId="27" applyNumberFormat="1" applyFont="1" applyFill="1" applyBorder="1" applyAlignment="1" applyProtection="1">
      <alignment horizontal="right"/>
    </xf>
    <xf numFmtId="166" fontId="19" fillId="14" borderId="1" xfId="27" applyNumberFormat="1" applyFont="1" applyFill="1" applyBorder="1" applyAlignment="1" applyProtection="1">
      <alignment horizontal="right"/>
    </xf>
    <xf numFmtId="178" fontId="19" fillId="13" borderId="1" xfId="27" applyNumberFormat="1" applyFont="1" applyFill="1" applyBorder="1" applyAlignment="1" applyProtection="1">
      <alignment horizontal="right"/>
    </xf>
    <xf numFmtId="178" fontId="17" fillId="14" borderId="1" xfId="27" applyNumberFormat="1" applyFont="1" applyFill="1" applyBorder="1" applyAlignment="1" applyProtection="1">
      <alignment horizontal="right"/>
    </xf>
    <xf numFmtId="178" fontId="17" fillId="12" borderId="1" xfId="27" applyNumberFormat="1" applyFont="1" applyFill="1" applyBorder="1" applyAlignment="1" applyProtection="1">
      <alignment horizontal="right"/>
    </xf>
    <xf numFmtId="178" fontId="17" fillId="13" borderId="1" xfId="27" applyNumberFormat="1" applyFont="1" applyFill="1" applyBorder="1" applyAlignment="1" applyProtection="1">
      <alignment horizontal="right"/>
    </xf>
    <xf numFmtId="169" fontId="19" fillId="14" borderId="1" xfId="27" applyNumberFormat="1" applyFont="1" applyFill="1" applyBorder="1" applyAlignment="1" applyProtection="1">
      <alignment horizontal="right"/>
    </xf>
    <xf numFmtId="169" fontId="19" fillId="12" borderId="1" xfId="27" applyNumberFormat="1" applyFont="1" applyFill="1" applyBorder="1" applyAlignment="1" applyProtection="1">
      <alignment horizontal="right"/>
    </xf>
    <xf numFmtId="0" fontId="19" fillId="13" borderId="1" xfId="27" applyFont="1" applyFill="1" applyBorder="1" applyAlignment="1" applyProtection="1">
      <alignment horizontal="right"/>
    </xf>
    <xf numFmtId="0" fontId="19" fillId="14" borderId="1" xfId="27" applyFont="1" applyFill="1" applyBorder="1" applyAlignment="1" applyProtection="1">
      <alignment horizontal="right"/>
    </xf>
    <xf numFmtId="0" fontId="19" fillId="12" borderId="1" xfId="27" applyFont="1" applyFill="1" applyBorder="1" applyAlignment="1" applyProtection="1">
      <alignment horizontal="right"/>
    </xf>
    <xf numFmtId="179" fontId="17" fillId="14" borderId="1" xfId="27" applyNumberFormat="1" applyFont="1" applyFill="1" applyBorder="1" applyAlignment="1" applyProtection="1">
      <alignment horizontal="right"/>
    </xf>
    <xf numFmtId="179" fontId="17" fillId="12" borderId="1" xfId="27" applyNumberFormat="1" applyFont="1" applyFill="1" applyBorder="1" applyAlignment="1" applyProtection="1">
      <alignment horizontal="right"/>
    </xf>
    <xf numFmtId="178" fontId="17" fillId="13" borderId="24" xfId="0" applyNumberFormat="1" applyFont="1" applyFill="1" applyBorder="1" applyAlignment="1" applyProtection="1">
      <alignment horizontal="right"/>
    </xf>
    <xf numFmtId="178" fontId="17" fillId="14" borderId="24" xfId="0" applyNumberFormat="1" applyFont="1" applyFill="1" applyBorder="1" applyAlignment="1" applyProtection="1">
      <alignment horizontal="right"/>
    </xf>
    <xf numFmtId="178" fontId="15" fillId="9" borderId="24" xfId="0" applyNumberFormat="1" applyFont="1" applyFill="1" applyBorder="1" applyAlignment="1" applyProtection="1">
      <alignment horizontal="right"/>
    </xf>
    <xf numFmtId="178" fontId="19" fillId="13" borderId="24" xfId="27" applyNumberFormat="1" applyFont="1" applyFill="1" applyBorder="1" applyAlignment="1" applyProtection="1">
      <alignment horizontal="right"/>
    </xf>
    <xf numFmtId="178" fontId="19" fillId="14" borderId="24" xfId="27" applyNumberFormat="1" applyFont="1" applyFill="1" applyBorder="1" applyAlignment="1" applyProtection="1">
      <alignment horizontal="right"/>
    </xf>
    <xf numFmtId="178" fontId="19" fillId="12" borderId="24" xfId="27" applyNumberFormat="1" applyFont="1" applyFill="1" applyBorder="1" applyAlignment="1" applyProtection="1">
      <alignment horizontal="right"/>
    </xf>
    <xf numFmtId="178" fontId="17" fillId="13" borderId="1" xfId="27" applyNumberFormat="1" applyFont="1" applyFill="1" applyBorder="1" applyAlignment="1" applyProtection="1"/>
    <xf numFmtId="178" fontId="19" fillId="12" borderId="1" xfId="27" applyNumberFormat="1" applyFont="1" applyFill="1" applyBorder="1" applyAlignment="1" applyProtection="1"/>
    <xf numFmtId="179" fontId="17" fillId="14" borderId="1" xfId="27" applyNumberFormat="1" applyFont="1" applyFill="1" applyBorder="1" applyAlignment="1" applyProtection="1"/>
    <xf numFmtId="179" fontId="17" fillId="12" borderId="1" xfId="27" applyNumberFormat="1" applyFont="1" applyFill="1" applyBorder="1" applyAlignment="1" applyProtection="1"/>
    <xf numFmtId="179" fontId="17" fillId="14" borderId="23" xfId="27" applyNumberFormat="1" applyFont="1" applyFill="1" applyBorder="1" applyAlignment="1" applyProtection="1"/>
    <xf numFmtId="179" fontId="17" fillId="12" borderId="23" xfId="27" applyNumberFormat="1" applyFont="1" applyFill="1" applyBorder="1" applyAlignment="1" applyProtection="1"/>
    <xf numFmtId="178" fontId="17" fillId="14" borderId="24" xfId="0" applyNumberFormat="1" applyFont="1" applyFill="1" applyBorder="1" applyAlignment="1" applyProtection="1"/>
    <xf numFmtId="178" fontId="15" fillId="9" borderId="24" xfId="0" applyNumberFormat="1" applyFont="1" applyFill="1" applyBorder="1" applyAlignment="1" applyProtection="1"/>
    <xf numFmtId="178" fontId="17" fillId="12" borderId="24" xfId="0" applyNumberFormat="1" applyFont="1" applyFill="1" applyBorder="1" applyAlignment="1" applyProtection="1"/>
    <xf numFmtId="178" fontId="15" fillId="10" borderId="24" xfId="0" applyNumberFormat="1" applyFont="1" applyFill="1" applyBorder="1" applyAlignment="1" applyProtection="1"/>
    <xf numFmtId="178" fontId="19" fillId="12" borderId="23" xfId="27" applyNumberFormat="1" applyFont="1" applyFill="1" applyBorder="1" applyAlignment="1" applyProtection="1"/>
    <xf numFmtId="171" fontId="17" fillId="14" borderId="1" xfId="27" applyNumberFormat="1" applyFont="1" applyFill="1" applyBorder="1" applyAlignment="1" applyProtection="1"/>
    <xf numFmtId="171" fontId="17" fillId="12" borderId="1" xfId="27" applyNumberFormat="1" applyFont="1" applyFill="1" applyBorder="1" applyAlignment="1" applyProtection="1"/>
    <xf numFmtId="171" fontId="19" fillId="12" borderId="1" xfId="27" applyNumberFormat="1" applyFont="1" applyFill="1" applyBorder="1" applyAlignment="1" applyProtection="1">
      <alignment horizontal="right"/>
    </xf>
    <xf numFmtId="171" fontId="19" fillId="14" borderId="1" xfId="27" applyNumberFormat="1" applyFont="1" applyFill="1" applyBorder="1" applyAlignment="1" applyProtection="1">
      <alignment horizontal="right"/>
    </xf>
    <xf numFmtId="3" fontId="17" fillId="14" borderId="1" xfId="27" applyNumberFormat="1" applyFont="1" applyFill="1" applyBorder="1" applyAlignment="1" applyProtection="1">
      <alignment horizontal="right"/>
    </xf>
    <xf numFmtId="3" fontId="17" fillId="12" borderId="1" xfId="27" applyNumberFormat="1" applyFont="1" applyFill="1" applyBorder="1" applyAlignment="1" applyProtection="1">
      <alignment horizontal="right"/>
    </xf>
    <xf numFmtId="3" fontId="19" fillId="14" borderId="1" xfId="27" applyNumberFormat="1" applyFont="1" applyFill="1" applyBorder="1" applyAlignment="1" applyProtection="1">
      <alignment horizontal="right"/>
    </xf>
    <xf numFmtId="3" fontId="19" fillId="12" borderId="1" xfId="27" applyNumberFormat="1" applyFont="1" applyFill="1" applyBorder="1" applyAlignment="1" applyProtection="1">
      <alignment horizontal="right"/>
    </xf>
    <xf numFmtId="171" fontId="17" fillId="12" borderId="1" xfId="18" applyNumberFormat="1" applyFont="1" applyFill="1" applyBorder="1" applyAlignment="1" applyProtection="1">
      <alignment horizontal="right"/>
    </xf>
    <xf numFmtId="172" fontId="19" fillId="13" borderId="1" xfId="27" applyNumberFormat="1" applyFont="1" applyFill="1" applyBorder="1" applyAlignment="1" applyProtection="1">
      <alignment horizontal="right"/>
    </xf>
    <xf numFmtId="172" fontId="19" fillId="12" borderId="1" xfId="27" applyNumberFormat="1" applyFont="1" applyFill="1" applyBorder="1" applyAlignment="1" applyProtection="1">
      <alignment horizontal="right"/>
    </xf>
    <xf numFmtId="172" fontId="19" fillId="14" borderId="1" xfId="27" applyNumberFormat="1" applyFont="1" applyFill="1" applyBorder="1" applyAlignment="1" applyProtection="1">
      <alignment horizontal="right"/>
    </xf>
    <xf numFmtId="9" fontId="19" fillId="12" borderId="1" xfId="25" applyNumberFormat="1" applyFont="1" applyFill="1" applyBorder="1" applyAlignment="1" applyProtection="1">
      <alignment horizontal="right"/>
    </xf>
    <xf numFmtId="3" fontId="19" fillId="14" borderId="23" xfId="27" applyNumberFormat="1" applyFont="1" applyFill="1" applyBorder="1" applyAlignment="1" applyProtection="1">
      <alignment horizontal="right"/>
    </xf>
    <xf numFmtId="3" fontId="19" fillId="12" borderId="23" xfId="27" applyNumberFormat="1" applyFont="1" applyFill="1" applyBorder="1" applyAlignment="1" applyProtection="1">
      <alignment horizontal="right"/>
    </xf>
    <xf numFmtId="169" fontId="17" fillId="14" borderId="1" xfId="27" applyNumberFormat="1" applyFont="1" applyFill="1" applyBorder="1" applyAlignment="1" applyProtection="1">
      <alignment horizontal="right"/>
    </xf>
    <xf numFmtId="169" fontId="17" fillId="12" borderId="1" xfId="27" applyNumberFormat="1" applyFont="1" applyFill="1" applyBorder="1" applyAlignment="1" applyProtection="1">
      <alignment horizontal="right"/>
    </xf>
    <xf numFmtId="172" fontId="17" fillId="14" borderId="1" xfId="27" applyNumberFormat="1" applyFont="1" applyFill="1" applyBorder="1" applyAlignment="1" applyProtection="1">
      <alignment horizontal="right"/>
    </xf>
    <xf numFmtId="172" fontId="17" fillId="12" borderId="1" xfId="27" applyNumberFormat="1" applyFont="1" applyFill="1" applyBorder="1" applyAlignment="1" applyProtection="1">
      <alignment horizontal="right"/>
    </xf>
    <xf numFmtId="166" fontId="19" fillId="12" borderId="1" xfId="27" applyNumberFormat="1" applyFont="1" applyFill="1" applyBorder="1" applyAlignment="1" applyProtection="1">
      <alignment horizontal="right"/>
    </xf>
    <xf numFmtId="0" fontId="19" fillId="14" borderId="24" xfId="27" applyFont="1" applyFill="1" applyBorder="1" applyAlignment="1" applyProtection="1">
      <alignment horizontal="right"/>
    </xf>
    <xf numFmtId="0" fontId="19" fillId="12" borderId="24" xfId="27" applyFont="1" applyFill="1" applyBorder="1" applyAlignment="1" applyProtection="1">
      <alignment horizontal="right"/>
    </xf>
    <xf numFmtId="168" fontId="17" fillId="12" borderId="1" xfId="4" applyNumberFormat="1" applyFont="1" applyFill="1" applyBorder="1" applyAlignment="1" applyProtection="1">
      <alignment horizontal="right"/>
    </xf>
    <xf numFmtId="164" fontId="17" fillId="12" borderId="1" xfId="27" applyNumberFormat="1" applyFont="1" applyFill="1" applyBorder="1" applyAlignment="1" applyProtection="1">
      <alignment horizontal="right"/>
    </xf>
    <xf numFmtId="164" fontId="17" fillId="14" borderId="1" xfId="27" applyNumberFormat="1" applyFont="1" applyFill="1" applyBorder="1" applyAlignment="1" applyProtection="1">
      <alignment horizontal="right"/>
    </xf>
    <xf numFmtId="164" fontId="19" fillId="12" borderId="1" xfId="27" applyNumberFormat="1" applyFont="1" applyFill="1" applyBorder="1" applyAlignment="1" applyProtection="1">
      <alignment horizontal="right"/>
    </xf>
    <xf numFmtId="164" fontId="19" fillId="14" borderId="1" xfId="27" applyNumberFormat="1" applyFont="1" applyFill="1" applyBorder="1" applyAlignment="1" applyProtection="1">
      <alignment horizontal="right"/>
    </xf>
    <xf numFmtId="9" fontId="17" fillId="12" borderId="1" xfId="27" applyNumberFormat="1" applyFont="1" applyFill="1" applyBorder="1" applyAlignment="1" applyProtection="1">
      <alignment horizontal="right"/>
    </xf>
    <xf numFmtId="9" fontId="17" fillId="14" borderId="1" xfId="27" applyNumberFormat="1" applyFont="1" applyFill="1" applyBorder="1" applyAlignment="1" applyProtection="1">
      <alignment horizontal="right"/>
    </xf>
    <xf numFmtId="168" fontId="17" fillId="14" borderId="1" xfId="4" applyNumberFormat="1" applyFont="1" applyFill="1" applyBorder="1" applyAlignment="1" applyProtection="1">
      <alignment horizontal="right"/>
    </xf>
    <xf numFmtId="0" fontId="17" fillId="14" borderId="23" xfId="27" applyNumberFormat="1" applyFont="1" applyFill="1" applyBorder="1" applyAlignment="1" applyProtection="1">
      <alignment horizontal="right"/>
    </xf>
    <xf numFmtId="0" fontId="17" fillId="12" borderId="23" xfId="27" applyNumberFormat="1" applyFont="1" applyFill="1" applyBorder="1" applyAlignment="1" applyProtection="1">
      <alignment horizontal="right"/>
    </xf>
    <xf numFmtId="181" fontId="17" fillId="12" borderId="1" xfId="27" applyNumberFormat="1" applyFont="1" applyFill="1" applyBorder="1" applyAlignment="1" applyProtection="1">
      <alignment horizontal="right"/>
    </xf>
    <xf numFmtId="181" fontId="17" fillId="14" borderId="1" xfId="27" applyNumberFormat="1" applyFont="1" applyFill="1" applyBorder="1" applyAlignment="1" applyProtection="1">
      <alignment horizontal="right"/>
    </xf>
    <xf numFmtId="181" fontId="19" fillId="13" borderId="1" xfId="27" applyNumberFormat="1" applyFont="1" applyFill="1" applyBorder="1" applyAlignment="1" applyProtection="1">
      <alignment horizontal="right"/>
    </xf>
    <xf numFmtId="181" fontId="15" fillId="10" borderId="1" xfId="0" applyNumberFormat="1" applyFont="1" applyFill="1" applyBorder="1" applyProtection="1"/>
    <xf numFmtId="183" fontId="17" fillId="14" borderId="1" xfId="27" applyNumberFormat="1" applyFont="1" applyFill="1" applyBorder="1" applyAlignment="1" applyProtection="1">
      <alignment horizontal="right"/>
    </xf>
    <xf numFmtId="183" fontId="19" fillId="14" borderId="1" xfId="0" applyNumberFormat="1" applyFont="1" applyFill="1" applyBorder="1" applyAlignment="1" applyProtection="1">
      <alignment horizontal="right"/>
    </xf>
    <xf numFmtId="183" fontId="19" fillId="14" borderId="1" xfId="27" applyNumberFormat="1" applyFont="1" applyFill="1" applyBorder="1" applyAlignment="1" applyProtection="1">
      <alignment horizontal="right"/>
    </xf>
    <xf numFmtId="183" fontId="52" fillId="14" borderId="1" xfId="27" applyNumberFormat="1" applyFont="1" applyFill="1" applyBorder="1" applyAlignment="1" applyProtection="1">
      <alignment horizontal="right"/>
    </xf>
    <xf numFmtId="166" fontId="19" fillId="12" borderId="0" xfId="25" applyNumberFormat="1" applyFont="1" applyFill="1" applyBorder="1" applyAlignment="1" applyProtection="1">
      <alignment horizontal="right"/>
    </xf>
    <xf numFmtId="178" fontId="19" fillId="13" borderId="25" xfId="27" applyNumberFormat="1" applyFont="1" applyFill="1" applyBorder="1" applyAlignment="1" applyProtection="1">
      <alignment horizontal="right"/>
    </xf>
    <xf numFmtId="178" fontId="19" fillId="14" borderId="25" xfId="27" applyNumberFormat="1" applyFont="1" applyFill="1" applyBorder="1" applyAlignment="1" applyProtection="1">
      <alignment horizontal="right"/>
    </xf>
    <xf numFmtId="178" fontId="19" fillId="12" borderId="25" xfId="27" applyNumberFormat="1" applyFont="1" applyFill="1" applyBorder="1" applyAlignment="1" applyProtection="1">
      <alignment horizontal="right"/>
    </xf>
    <xf numFmtId="9" fontId="11" fillId="9" borderId="0" xfId="28" applyNumberFormat="1" applyFont="1" applyFill="1" applyAlignment="1"/>
    <xf numFmtId="0" fontId="8" fillId="12" borderId="0" xfId="27" applyFont="1" applyFill="1" applyBorder="1" applyAlignment="1" applyProtection="1"/>
    <xf numFmtId="0" fontId="8" fillId="12" borderId="0" xfId="27" applyFont="1" applyFill="1" applyBorder="1" applyAlignment="1" applyProtection="1">
      <alignment horizontal="center"/>
    </xf>
    <xf numFmtId="169" fontId="8" fillId="12" borderId="0" xfId="27" applyNumberFormat="1" applyFont="1" applyFill="1" applyBorder="1" applyAlignment="1" applyProtection="1">
      <alignment horizontal="center"/>
    </xf>
    <xf numFmtId="169" fontId="8" fillId="12" borderId="0" xfId="27" applyNumberFormat="1" applyFont="1" applyFill="1" applyBorder="1" applyAlignment="1" applyProtection="1"/>
    <xf numFmtId="0" fontId="15" fillId="11" borderId="0" xfId="17" applyFont="1" applyFill="1" applyProtection="1"/>
    <xf numFmtId="0" fontId="15" fillId="9" borderId="0" xfId="17" applyFont="1" applyFill="1" applyProtection="1"/>
    <xf numFmtId="0" fontId="22" fillId="12" borderId="0" xfId="27" applyFont="1" applyFill="1" applyBorder="1" applyAlignment="1" applyProtection="1">
      <alignment horizontal="left"/>
    </xf>
    <xf numFmtId="0" fontId="19" fillId="12" borderId="0" xfId="27" applyFont="1" applyFill="1" applyBorder="1" applyAlignment="1" applyProtection="1">
      <alignment horizontal="center"/>
    </xf>
    <xf numFmtId="169" fontId="19" fillId="12" borderId="0" xfId="27" applyNumberFormat="1" applyFont="1" applyFill="1" applyBorder="1" applyAlignment="1" applyProtection="1">
      <alignment horizontal="center"/>
    </xf>
    <xf numFmtId="169" fontId="19" fillId="12" borderId="0" xfId="27" applyNumberFormat="1" applyFont="1" applyFill="1" applyBorder="1" applyAlignment="1" applyProtection="1"/>
    <xf numFmtId="10" fontId="15" fillId="9" borderId="0" xfId="26" applyNumberFormat="1" applyFont="1" applyFill="1" applyBorder="1" applyAlignment="1" applyProtection="1">
      <alignment horizontal="right"/>
    </xf>
    <xf numFmtId="15" fontId="15" fillId="9" borderId="0" xfId="26" applyNumberFormat="1" applyFont="1" applyFill="1" applyBorder="1" applyProtection="1"/>
    <xf numFmtId="16" fontId="15" fillId="9" borderId="0" xfId="26" applyNumberFormat="1" applyFont="1" applyFill="1" applyBorder="1" applyAlignment="1" applyProtection="1">
      <alignment horizontal="right"/>
    </xf>
    <xf numFmtId="3" fontId="15" fillId="9" borderId="0" xfId="26" applyNumberFormat="1" applyFont="1" applyFill="1" applyBorder="1" applyAlignment="1" applyProtection="1">
      <alignment horizontal="center"/>
    </xf>
    <xf numFmtId="3" fontId="15" fillId="9" borderId="0" xfId="26" applyNumberFormat="1" applyFont="1" applyFill="1" applyBorder="1" applyAlignment="1" applyProtection="1">
      <alignment horizontal="right" wrapText="1"/>
    </xf>
    <xf numFmtId="0" fontId="15" fillId="9" borderId="0" xfId="26" applyFont="1" applyFill="1" applyBorder="1" applyProtection="1"/>
    <xf numFmtId="0" fontId="15" fillId="9" borderId="0" xfId="26" applyFont="1" applyFill="1" applyBorder="1" applyAlignment="1" applyProtection="1">
      <alignment horizontal="center"/>
    </xf>
    <xf numFmtId="0" fontId="15" fillId="9" borderId="0" xfId="17" applyFont="1" applyFill="1"/>
    <xf numFmtId="181" fontId="20" fillId="9" borderId="26" xfId="0" applyNumberFormat="1" applyFont="1" applyFill="1" applyBorder="1" applyProtection="1"/>
    <xf numFmtId="0" fontId="17" fillId="12" borderId="26" xfId="27" applyFont="1" applyFill="1" applyBorder="1" applyAlignment="1" applyProtection="1"/>
    <xf numFmtId="0" fontId="17" fillId="12" borderId="1" xfId="27" applyFont="1" applyFill="1" applyBorder="1" applyAlignment="1" applyProtection="1"/>
    <xf numFmtId="184" fontId="15" fillId="0" borderId="0" xfId="0" applyNumberFormat="1" applyFont="1"/>
    <xf numFmtId="181" fontId="17" fillId="12" borderId="0" xfId="27" applyNumberFormat="1" applyFont="1" applyFill="1" applyBorder="1" applyAlignment="1" applyProtection="1"/>
    <xf numFmtId="181" fontId="19" fillId="9" borderId="0" xfId="0" applyNumberFormat="1" applyFont="1" applyFill="1" applyBorder="1" applyAlignment="1" applyProtection="1">
      <alignment horizontal="right"/>
    </xf>
    <xf numFmtId="181" fontId="19" fillId="12" borderId="0" xfId="0" quotePrefix="1" applyNumberFormat="1" applyFont="1" applyFill="1" applyBorder="1" applyAlignment="1" applyProtection="1">
      <alignment horizontal="left"/>
    </xf>
    <xf numFmtId="40" fontId="2" fillId="11" borderId="0" xfId="28" applyNumberFormat="1" applyFont="1" applyFill="1"/>
    <xf numFmtId="40" fontId="2" fillId="9" borderId="0" xfId="28" applyNumberFormat="1" applyFont="1" applyFill="1"/>
    <xf numFmtId="40" fontId="7" fillId="9" borderId="0" xfId="28" applyNumberFormat="1" applyFont="1" applyFill="1"/>
    <xf numFmtId="40" fontId="9" fillId="12" borderId="0" xfId="28" applyNumberFormat="1" applyFont="1" applyFill="1" applyBorder="1" applyAlignment="1"/>
    <xf numFmtId="40" fontId="8" fillId="12" borderId="0" xfId="28" applyNumberFormat="1" applyFont="1" applyFill="1" applyBorder="1" applyAlignment="1"/>
    <xf numFmtId="181" fontId="20" fillId="10" borderId="1" xfId="25" applyNumberFormat="1" applyFont="1" applyFill="1" applyBorder="1" applyAlignment="1" applyProtection="1">
      <alignment horizontal="right"/>
    </xf>
    <xf numFmtId="38" fontId="3" fillId="11" borderId="0" xfId="0" applyNumberFormat="1" applyFont="1" applyFill="1" applyBorder="1" applyProtection="1"/>
    <xf numFmtId="178" fontId="17" fillId="12" borderId="24" xfId="0" applyNumberFormat="1" applyFont="1" applyFill="1" applyBorder="1" applyAlignment="1" applyProtection="1">
      <alignment horizontal="right"/>
    </xf>
    <xf numFmtId="38" fontId="15" fillId="16" borderId="0" xfId="0" applyNumberFormat="1" applyFont="1" applyFill="1" applyBorder="1" applyAlignment="1" applyProtection="1">
      <alignment horizontal="right"/>
    </xf>
    <xf numFmtId="9" fontId="19" fillId="12" borderId="24" xfId="27" applyNumberFormat="1" applyFont="1" applyFill="1" applyBorder="1" applyAlignment="1" applyProtection="1"/>
    <xf numFmtId="178" fontId="15" fillId="9" borderId="1" xfId="0" applyNumberFormat="1" applyFont="1" applyFill="1" applyBorder="1" applyAlignment="1" applyProtection="1"/>
    <xf numFmtId="38" fontId="15" fillId="9" borderId="1" xfId="0" applyNumberFormat="1" applyFont="1" applyFill="1" applyBorder="1" applyAlignment="1" applyProtection="1">
      <alignment horizontal="right"/>
    </xf>
    <xf numFmtId="0" fontId="17" fillId="14" borderId="1" xfId="0" applyNumberFormat="1" applyFont="1" applyFill="1" applyBorder="1" applyAlignment="1" applyProtection="1">
      <alignment horizontal="right"/>
    </xf>
    <xf numFmtId="9" fontId="19" fillId="10" borderId="24" xfId="27" applyNumberFormat="1" applyFont="1" applyFill="1" applyBorder="1" applyAlignment="1" applyProtection="1"/>
    <xf numFmtId="178" fontId="17" fillId="14" borderId="1" xfId="0" applyNumberFormat="1" applyFont="1" applyFill="1" applyBorder="1" applyAlignment="1" applyProtection="1"/>
    <xf numFmtId="178" fontId="15" fillId="10" borderId="24" xfId="0" applyNumberFormat="1" applyFont="1" applyFill="1" applyBorder="1" applyAlignment="1" applyProtection="1">
      <alignment horizontal="right"/>
    </xf>
    <xf numFmtId="172" fontId="19" fillId="10" borderId="1" xfId="27" applyNumberFormat="1" applyFont="1" applyFill="1" applyBorder="1" applyAlignment="1" applyProtection="1">
      <alignment horizontal="right"/>
    </xf>
    <xf numFmtId="164" fontId="17" fillId="13" borderId="1" xfId="27" applyNumberFormat="1" applyFont="1" applyFill="1" applyBorder="1" applyAlignment="1" applyProtection="1">
      <alignment horizontal="right"/>
    </xf>
    <xf numFmtId="164" fontId="19" fillId="13" borderId="1" xfId="27" applyNumberFormat="1" applyFont="1" applyFill="1" applyBorder="1" applyAlignment="1" applyProtection="1">
      <alignment horizontal="right"/>
    </xf>
    <xf numFmtId="181" fontId="19" fillId="10" borderId="1" xfId="0" applyNumberFormat="1" applyFont="1" applyFill="1" applyBorder="1" applyAlignment="1" applyProtection="1"/>
    <xf numFmtId="181" fontId="19" fillId="13" borderId="1" xfId="0" applyNumberFormat="1" applyFont="1" applyFill="1" applyBorder="1" applyAlignment="1" applyProtection="1">
      <alignment horizontal="right"/>
      <protection locked="0"/>
    </xf>
    <xf numFmtId="181" fontId="17" fillId="13" borderId="1" xfId="0" applyNumberFormat="1" applyFont="1" applyFill="1" applyBorder="1" applyAlignment="1" applyProtection="1">
      <alignment horizontal="right"/>
      <protection locked="0"/>
    </xf>
    <xf numFmtId="183" fontId="17" fillId="13" borderId="1" xfId="0" applyNumberFormat="1" applyFont="1" applyFill="1" applyBorder="1" applyAlignment="1" applyProtection="1">
      <alignment horizontal="right"/>
      <protection locked="0"/>
    </xf>
    <xf numFmtId="183" fontId="19" fillId="13" borderId="1" xfId="0" applyNumberFormat="1" applyFont="1" applyFill="1" applyBorder="1" applyAlignment="1" applyProtection="1">
      <alignment horizontal="right"/>
      <protection locked="0"/>
    </xf>
    <xf numFmtId="180" fontId="19" fillId="13" borderId="1" xfId="4" applyNumberFormat="1" applyFont="1" applyFill="1" applyBorder="1" applyAlignment="1" applyProtection="1">
      <alignment horizontal="right"/>
      <protection locked="0"/>
    </xf>
    <xf numFmtId="180" fontId="19" fillId="12" borderId="1" xfId="4" applyNumberFormat="1" applyFont="1" applyFill="1" applyBorder="1" applyAlignment="1" applyProtection="1">
      <alignment horizontal="right"/>
    </xf>
    <xf numFmtId="180" fontId="19" fillId="13" borderId="1" xfId="4" applyNumberFormat="1" applyFont="1" applyFill="1" applyBorder="1" applyAlignment="1" applyProtection="1">
      <alignment horizontal="right"/>
    </xf>
    <xf numFmtId="181" fontId="52" fillId="13" borderId="1" xfId="0" applyNumberFormat="1" applyFont="1" applyFill="1" applyBorder="1" applyAlignment="1" applyProtection="1">
      <alignment horizontal="right"/>
      <protection locked="0"/>
    </xf>
    <xf numFmtId="181" fontId="15" fillId="18" borderId="0" xfId="0" applyNumberFormat="1" applyFont="1" applyFill="1"/>
    <xf numFmtId="166" fontId="15" fillId="16" borderId="0" xfId="25" applyNumberFormat="1" applyFont="1" applyFill="1" applyBorder="1" applyAlignment="1" applyProtection="1">
      <alignment horizontal="right"/>
    </xf>
    <xf numFmtId="166" fontId="15" fillId="10" borderId="0" xfId="25" applyNumberFormat="1" applyFont="1" applyFill="1" applyBorder="1" applyAlignment="1" applyProtection="1">
      <alignment horizontal="right"/>
    </xf>
    <xf numFmtId="181" fontId="23" fillId="12" borderId="1" xfId="0" applyNumberFormat="1" applyFont="1" applyFill="1" applyBorder="1" applyAlignment="1" applyProtection="1">
      <alignment horizontal="right"/>
    </xf>
    <xf numFmtId="166" fontId="15" fillId="9" borderId="0" xfId="25" applyNumberFormat="1" applyFont="1" applyFill="1" applyBorder="1" applyAlignment="1" applyProtection="1">
      <alignment horizontal="right"/>
    </xf>
    <xf numFmtId="38" fontId="15" fillId="11" borderId="0" xfId="0" applyNumberFormat="1" applyFont="1" applyFill="1" applyBorder="1" applyProtection="1"/>
    <xf numFmtId="166" fontId="15" fillId="16" borderId="1" xfId="0" applyNumberFormat="1" applyFont="1" applyFill="1" applyBorder="1" applyAlignment="1" applyProtection="1"/>
    <xf numFmtId="166" fontId="15" fillId="10" borderId="1" xfId="0" applyNumberFormat="1" applyFont="1" applyFill="1" applyBorder="1" applyAlignment="1" applyProtection="1"/>
    <xf numFmtId="166" fontId="15" fillId="9" borderId="1" xfId="0" applyNumberFormat="1" applyFont="1" applyFill="1" applyBorder="1" applyAlignment="1" applyProtection="1"/>
    <xf numFmtId="9" fontId="15" fillId="16" borderId="23" xfId="0" applyNumberFormat="1" applyFont="1" applyFill="1" applyBorder="1" applyAlignment="1" applyProtection="1">
      <alignment horizontal="right"/>
    </xf>
    <xf numFmtId="9" fontId="15" fillId="10" borderId="23" xfId="0" applyNumberFormat="1" applyFont="1" applyFill="1" applyBorder="1" applyAlignment="1" applyProtection="1">
      <alignment horizontal="right"/>
    </xf>
    <xf numFmtId="9" fontId="15" fillId="9" borderId="23" xfId="0" applyNumberFormat="1" applyFont="1" applyFill="1" applyBorder="1" applyAlignment="1" applyProtection="1">
      <alignment horizontal="right"/>
    </xf>
    <xf numFmtId="9" fontId="19" fillId="14" borderId="24" xfId="0" applyNumberFormat="1" applyFont="1" applyFill="1" applyBorder="1" applyAlignment="1" applyProtection="1">
      <alignment horizontal="right"/>
    </xf>
    <xf numFmtId="9" fontId="19" fillId="12" borderId="24" xfId="0" applyNumberFormat="1" applyFont="1" applyFill="1" applyBorder="1" applyAlignment="1" applyProtection="1">
      <alignment horizontal="right"/>
    </xf>
    <xf numFmtId="9" fontId="19" fillId="12" borderId="24" xfId="27" applyNumberFormat="1" applyFont="1" applyFill="1" applyBorder="1" applyAlignment="1" applyProtection="1">
      <alignment horizontal="right"/>
    </xf>
    <xf numFmtId="178" fontId="19" fillId="14" borderId="23" xfId="0" applyNumberFormat="1" applyFont="1" applyFill="1" applyBorder="1" applyAlignment="1" applyProtection="1">
      <alignment horizontal="right"/>
    </xf>
    <xf numFmtId="181" fontId="17" fillId="13" borderId="24" xfId="0" applyNumberFormat="1" applyFont="1" applyFill="1" applyBorder="1" applyAlignment="1" applyProtection="1">
      <alignment horizontal="right"/>
    </xf>
    <xf numFmtId="178" fontId="17" fillId="13" borderId="23" xfId="4" applyNumberFormat="1" applyFont="1" applyFill="1" applyBorder="1" applyAlignment="1" applyProtection="1">
      <alignment horizontal="right"/>
    </xf>
    <xf numFmtId="178" fontId="17" fillId="14" borderId="23" xfId="27" applyNumberFormat="1" applyFont="1" applyFill="1" applyBorder="1" applyAlignment="1" applyProtection="1">
      <alignment horizontal="right"/>
    </xf>
    <xf numFmtId="178" fontId="17" fillId="12" borderId="23" xfId="27" applyNumberFormat="1" applyFont="1" applyFill="1" applyBorder="1" applyAlignment="1" applyProtection="1">
      <alignment horizontal="right"/>
    </xf>
    <xf numFmtId="9" fontId="15" fillId="16" borderId="25" xfId="0" applyNumberFormat="1" applyFont="1" applyFill="1" applyBorder="1" applyAlignment="1" applyProtection="1">
      <alignment horizontal="right"/>
    </xf>
    <xf numFmtId="164" fontId="19" fillId="14" borderId="1" xfId="27" applyNumberFormat="1" applyFont="1" applyFill="1" applyBorder="1" applyAlignment="1" applyProtection="1"/>
    <xf numFmtId="0" fontId="19" fillId="12" borderId="1" xfId="27" applyFont="1" applyFill="1" applyBorder="1" applyAlignment="1" applyProtection="1"/>
    <xf numFmtId="0" fontId="19" fillId="12" borderId="0" xfId="22" applyNumberFormat="1" applyFont="1" applyFill="1" applyBorder="1" applyAlignment="1" applyProtection="1">
      <alignment horizontal="center"/>
    </xf>
    <xf numFmtId="3" fontId="19" fillId="12" borderId="0" xfId="18" applyNumberFormat="1" applyFont="1" applyFill="1" applyBorder="1" applyAlignment="1" applyProtection="1">
      <alignment horizontal="center"/>
    </xf>
    <xf numFmtId="164" fontId="17" fillId="13" borderId="1" xfId="0" applyNumberFormat="1" applyFont="1" applyFill="1" applyBorder="1" applyAlignment="1" applyProtection="1">
      <alignment horizontal="right"/>
    </xf>
    <xf numFmtId="164" fontId="15" fillId="16" borderId="0" xfId="0" applyNumberFormat="1" applyFont="1" applyFill="1" applyBorder="1" applyProtection="1"/>
    <xf numFmtId="178" fontId="17" fillId="13" borderId="24" xfId="0" applyNumberFormat="1" applyFont="1" applyFill="1" applyBorder="1" applyAlignment="1" applyProtection="1"/>
    <xf numFmtId="178" fontId="17" fillId="13" borderId="1" xfId="0" applyNumberFormat="1" applyFont="1" applyFill="1" applyBorder="1" applyAlignment="1" applyProtection="1"/>
    <xf numFmtId="164" fontId="19" fillId="13" borderId="1" xfId="25" applyNumberFormat="1" applyFont="1" applyFill="1" applyBorder="1" applyAlignment="1" applyProtection="1">
      <alignment horizontal="right"/>
    </xf>
    <xf numFmtId="164" fontId="19" fillId="13" borderId="0" xfId="27" applyNumberFormat="1" applyFont="1" applyFill="1" applyBorder="1" applyAlignment="1" applyProtection="1">
      <alignment horizontal="right"/>
    </xf>
    <xf numFmtId="164" fontId="19" fillId="13" borderId="1" xfId="27" applyNumberFormat="1" applyFont="1" applyFill="1" applyBorder="1" applyAlignment="1" applyProtection="1"/>
    <xf numFmtId="181" fontId="20" fillId="9" borderId="1" xfId="4" applyNumberFormat="1" applyFont="1" applyFill="1" applyBorder="1" applyProtection="1">
      <protection locked="0"/>
    </xf>
    <xf numFmtId="181" fontId="19" fillId="9" borderId="1" xfId="4" applyNumberFormat="1" applyFont="1" applyFill="1" applyBorder="1" applyAlignment="1" applyProtection="1">
      <protection locked="0"/>
    </xf>
    <xf numFmtId="181" fontId="17" fillId="9" borderId="1" xfId="4" applyNumberFormat="1" applyFont="1" applyFill="1" applyBorder="1" applyAlignment="1" applyProtection="1">
      <protection locked="0"/>
    </xf>
    <xf numFmtId="178" fontId="20" fillId="16" borderId="1" xfId="0" applyNumberFormat="1" applyFont="1" applyFill="1" applyBorder="1" applyProtection="1"/>
    <xf numFmtId="178" fontId="15" fillId="16" borderId="1" xfId="0" applyNumberFormat="1" applyFont="1" applyFill="1" applyBorder="1" applyProtection="1"/>
    <xf numFmtId="178" fontId="20" fillId="16" borderId="1" xfId="0" applyNumberFormat="1" applyFont="1" applyFill="1" applyBorder="1" applyAlignment="1" applyProtection="1">
      <alignment horizontal="right"/>
    </xf>
    <xf numFmtId="181" fontId="20" fillId="9" borderId="1" xfId="4" applyNumberFormat="1" applyFont="1" applyFill="1" applyBorder="1" applyProtection="1"/>
    <xf numFmtId="181" fontId="17" fillId="12" borderId="26" xfId="27" applyNumberFormat="1" applyFont="1" applyFill="1" applyBorder="1" applyAlignment="1" applyProtection="1"/>
    <xf numFmtId="182" fontId="19" fillId="9" borderId="1" xfId="4" applyNumberFormat="1" applyFont="1" applyFill="1" applyBorder="1" applyAlignment="1" applyProtection="1">
      <protection locked="0"/>
    </xf>
    <xf numFmtId="182" fontId="20" fillId="9" borderId="1" xfId="4" applyNumberFormat="1" applyFont="1" applyFill="1" applyBorder="1" applyProtection="1">
      <protection locked="0"/>
    </xf>
    <xf numFmtId="182" fontId="17" fillId="9" borderId="1" xfId="4" applyNumberFormat="1" applyFont="1" applyFill="1" applyBorder="1" applyAlignment="1" applyProtection="1">
      <protection locked="0"/>
    </xf>
    <xf numFmtId="182" fontId="52" fillId="9" borderId="1" xfId="4" applyNumberFormat="1" applyFont="1" applyFill="1" applyBorder="1" applyAlignment="1" applyProtection="1">
      <protection locked="0"/>
    </xf>
    <xf numFmtId="4" fontId="17" fillId="13" borderId="1" xfId="0" applyNumberFormat="1" applyFont="1" applyFill="1" applyBorder="1" applyAlignment="1" applyProtection="1">
      <alignment horizontal="right"/>
    </xf>
    <xf numFmtId="165" fontId="17" fillId="13" borderId="1" xfId="27" applyNumberFormat="1" applyFont="1" applyFill="1" applyBorder="1" applyAlignment="1" applyProtection="1">
      <alignment horizontal="right"/>
    </xf>
    <xf numFmtId="165" fontId="19" fillId="13" borderId="1" xfId="0" applyNumberFormat="1" applyFont="1" applyFill="1" applyBorder="1" applyAlignment="1" applyProtection="1">
      <alignment horizontal="right"/>
    </xf>
    <xf numFmtId="165" fontId="19" fillId="13" borderId="1" xfId="27" applyNumberFormat="1" applyFont="1" applyFill="1" applyBorder="1" applyAlignment="1" applyProtection="1">
      <alignment horizontal="right"/>
    </xf>
    <xf numFmtId="165" fontId="52" fillId="13" borderId="1" xfId="27" applyNumberFormat="1" applyFont="1" applyFill="1" applyBorder="1" applyAlignment="1" applyProtection="1">
      <alignment horizontal="right"/>
    </xf>
    <xf numFmtId="165" fontId="20" fillId="16" borderId="1" xfId="0" applyNumberFormat="1" applyFont="1" applyFill="1" applyBorder="1" applyAlignment="1" applyProtection="1">
      <alignment horizontal="right"/>
    </xf>
    <xf numFmtId="181" fontId="17" fillId="12" borderId="1" xfId="0" applyNumberFormat="1" applyFont="1" applyFill="1" applyBorder="1" applyAlignment="1" applyProtection="1">
      <alignment horizontal="center"/>
    </xf>
    <xf numFmtId="181" fontId="17" fillId="9" borderId="1" xfId="0" applyNumberFormat="1" applyFont="1" applyFill="1" applyBorder="1" applyAlignment="1" applyProtection="1"/>
    <xf numFmtId="181" fontId="20" fillId="9" borderId="1" xfId="4" applyNumberFormat="1" applyFont="1" applyFill="1" applyBorder="1" applyAlignment="1" applyProtection="1"/>
    <xf numFmtId="181" fontId="19" fillId="12" borderId="1" xfId="0" applyNumberFormat="1" applyFont="1" applyFill="1" applyBorder="1" applyAlignment="1" applyProtection="1">
      <alignment horizontal="center"/>
    </xf>
    <xf numFmtId="0" fontId="17" fillId="13" borderId="1" xfId="0" applyNumberFormat="1" applyFont="1" applyFill="1" applyBorder="1" applyAlignment="1" applyProtection="1">
      <alignment horizontal="center"/>
    </xf>
    <xf numFmtId="181" fontId="17" fillId="14" borderId="1" xfId="0" applyNumberFormat="1" applyFont="1" applyFill="1" applyBorder="1" applyAlignment="1" applyProtection="1">
      <alignment horizontal="center"/>
    </xf>
    <xf numFmtId="166" fontId="15" fillId="9" borderId="1" xfId="25" applyNumberFormat="1" applyFont="1" applyFill="1" applyBorder="1" applyAlignment="1" applyProtection="1">
      <alignment horizontal="right"/>
    </xf>
    <xf numFmtId="166" fontId="20" fillId="9" borderId="1" xfId="25" applyNumberFormat="1" applyFont="1" applyFill="1" applyBorder="1" applyAlignment="1" applyProtection="1">
      <alignment horizontal="right"/>
    </xf>
    <xf numFmtId="166" fontId="17" fillId="9" borderId="1" xfId="25" applyNumberFormat="1" applyFont="1" applyFill="1" applyBorder="1" applyAlignment="1" applyProtection="1">
      <alignment horizontal="right"/>
    </xf>
    <xf numFmtId="179" fontId="19" fillId="14" borderId="23" xfId="27" applyNumberFormat="1" applyFont="1" applyFill="1" applyBorder="1" applyAlignment="1" applyProtection="1">
      <alignment horizontal="right"/>
    </xf>
    <xf numFmtId="179" fontId="19" fillId="12" borderId="23" xfId="27" applyNumberFormat="1" applyFont="1" applyFill="1" applyBorder="1" applyAlignment="1" applyProtection="1">
      <alignment horizontal="right"/>
    </xf>
    <xf numFmtId="38" fontId="10" fillId="12" borderId="0" xfId="0" applyNumberFormat="1" applyFont="1" applyFill="1" applyBorder="1" applyAlignment="1" applyProtection="1"/>
    <xf numFmtId="181" fontId="15" fillId="11" borderId="0" xfId="0" applyNumberFormat="1" applyFont="1" applyFill="1"/>
    <xf numFmtId="38" fontId="19" fillId="14" borderId="10" xfId="0" applyNumberFormat="1" applyFont="1" applyFill="1" applyBorder="1" applyAlignment="1" applyProtection="1"/>
    <xf numFmtId="38" fontId="19" fillId="13" borderId="10" xfId="0" applyNumberFormat="1" applyFont="1" applyFill="1" applyBorder="1" applyAlignment="1" applyProtection="1"/>
    <xf numFmtId="38" fontId="19" fillId="19" borderId="10" xfId="0" applyNumberFormat="1" applyFont="1" applyFill="1" applyBorder="1" applyAlignment="1" applyProtection="1"/>
    <xf numFmtId="38" fontId="19" fillId="12" borderId="10" xfId="0" applyNumberFormat="1" applyFont="1" applyFill="1" applyBorder="1" applyAlignment="1" applyProtection="1"/>
    <xf numFmtId="166" fontId="19" fillId="12" borderId="10" xfId="25" applyNumberFormat="1" applyFont="1" applyFill="1" applyBorder="1" applyAlignment="1" applyProtection="1"/>
    <xf numFmtId="38" fontId="19" fillId="12" borderId="0" xfId="0" applyNumberFormat="1" applyFont="1" applyFill="1" applyBorder="1" applyAlignment="1" applyProtection="1"/>
    <xf numFmtId="38" fontId="20" fillId="9" borderId="0" xfId="0" applyNumberFormat="1" applyFont="1" applyFill="1" applyBorder="1" applyAlignment="1" applyProtection="1"/>
    <xf numFmtId="181" fontId="47" fillId="15" borderId="27" xfId="27" applyNumberFormat="1" applyFont="1" applyFill="1" applyBorder="1" applyAlignment="1" applyProtection="1">
      <alignment horizontal="center"/>
    </xf>
    <xf numFmtId="181" fontId="20" fillId="9" borderId="27" xfId="0" applyNumberFormat="1" applyFont="1" applyFill="1" applyBorder="1" applyProtection="1"/>
    <xf numFmtId="181" fontId="20" fillId="9" borderId="28" xfId="0" applyNumberFormat="1" applyFont="1" applyFill="1" applyBorder="1" applyProtection="1"/>
    <xf numFmtId="181" fontId="47" fillId="15" borderId="11" xfId="27" applyNumberFormat="1" applyFont="1" applyFill="1" applyBorder="1" applyAlignment="1" applyProtection="1">
      <alignment horizontal="center"/>
    </xf>
    <xf numFmtId="164" fontId="19" fillId="14" borderId="29" xfId="0" applyNumberFormat="1" applyFont="1" applyFill="1" applyBorder="1" applyAlignment="1" applyProtection="1"/>
    <xf numFmtId="164" fontId="19" fillId="13" borderId="29" xfId="0" applyNumberFormat="1" applyFont="1" applyFill="1" applyBorder="1" applyAlignment="1" applyProtection="1"/>
    <xf numFmtId="164" fontId="19" fillId="19" borderId="29" xfId="0" applyNumberFormat="1" applyFont="1" applyFill="1" applyBorder="1" applyAlignment="1" applyProtection="1"/>
    <xf numFmtId="166" fontId="19" fillId="12" borderId="29" xfId="25" applyNumberFormat="1" applyFont="1" applyFill="1" applyBorder="1" applyAlignment="1" applyProtection="1">
      <alignment horizontal="right"/>
    </xf>
    <xf numFmtId="180" fontId="17" fillId="13" borderId="1" xfId="4" applyNumberFormat="1" applyFont="1" applyFill="1" applyBorder="1" applyAlignment="1" applyProtection="1">
      <alignment horizontal="right"/>
    </xf>
    <xf numFmtId="0" fontId="58" fillId="10" borderId="0" xfId="0" applyFont="1" applyFill="1" applyBorder="1" applyAlignment="1">
      <alignment horizontal="center"/>
    </xf>
    <xf numFmtId="0" fontId="58" fillId="16" borderId="0" xfId="0" applyFont="1" applyFill="1" applyBorder="1" applyAlignment="1">
      <alignment horizontal="center"/>
    </xf>
    <xf numFmtId="1" fontId="58" fillId="16" borderId="0" xfId="0" applyNumberFormat="1" applyFont="1" applyFill="1" applyBorder="1" applyAlignment="1">
      <alignment horizontal="center"/>
    </xf>
    <xf numFmtId="0" fontId="58" fillId="20" borderId="0" xfId="0" applyFont="1" applyFill="1" applyBorder="1" applyAlignment="1">
      <alignment horizontal="center"/>
    </xf>
    <xf numFmtId="181" fontId="52" fillId="14" borderId="1" xfId="25" applyNumberFormat="1" applyFont="1" applyFill="1" applyBorder="1" applyAlignment="1" applyProtection="1">
      <alignment horizontal="right"/>
      <protection locked="0"/>
    </xf>
    <xf numFmtId="166" fontId="10" fillId="12" borderId="30" xfId="25" applyNumberFormat="1" applyFont="1" applyFill="1" applyBorder="1" applyAlignment="1" applyProtection="1">
      <alignment horizontal="right"/>
    </xf>
    <xf numFmtId="166" fontId="11" fillId="9" borderId="30" xfId="25" applyNumberFormat="1" applyFont="1" applyFill="1" applyBorder="1" applyAlignment="1" applyProtection="1">
      <alignment horizontal="right"/>
    </xf>
    <xf numFmtId="181" fontId="20" fillId="11" borderId="0" xfId="0" applyNumberFormat="1" applyFont="1" applyFill="1"/>
    <xf numFmtId="181" fontId="20" fillId="9" borderId="0" xfId="0" applyNumberFormat="1" applyFont="1" applyFill="1"/>
    <xf numFmtId="38" fontId="17" fillId="12" borderId="0" xfId="0" applyNumberFormat="1" applyFont="1" applyFill="1" applyBorder="1" applyAlignment="1" applyProtection="1"/>
    <xf numFmtId="166" fontId="10" fillId="12" borderId="0" xfId="25" applyNumberFormat="1" applyFont="1" applyFill="1" applyBorder="1" applyAlignment="1" applyProtection="1">
      <alignment horizontal="right"/>
    </xf>
    <xf numFmtId="166" fontId="11" fillId="9" borderId="0" xfId="25" applyNumberFormat="1" applyFont="1" applyFill="1" applyBorder="1" applyAlignment="1" applyProtection="1">
      <alignment horizontal="right"/>
    </xf>
    <xf numFmtId="166" fontId="12" fillId="12" borderId="0" xfId="25" applyNumberFormat="1" applyFont="1" applyFill="1" applyBorder="1" applyAlignment="1" applyProtection="1">
      <alignment horizontal="right"/>
    </xf>
    <xf numFmtId="0" fontId="51" fillId="11" borderId="0" xfId="22" applyFont="1" applyFill="1" applyProtection="1"/>
    <xf numFmtId="0" fontId="23" fillId="12" borderId="0" xfId="22" applyNumberFormat="1" applyFont="1" applyFill="1" applyBorder="1" applyAlignment="1" applyProtection="1">
      <alignment horizontal="center"/>
    </xf>
    <xf numFmtId="38" fontId="51" fillId="9" borderId="0" xfId="18" applyNumberFormat="1" applyFont="1" applyFill="1" applyProtection="1"/>
    <xf numFmtId="0" fontId="51" fillId="11" borderId="0" xfId="22" applyFont="1" applyFill="1" applyBorder="1" applyProtection="1"/>
    <xf numFmtId="0" fontId="51" fillId="0" borderId="0" xfId="0" applyFont="1"/>
    <xf numFmtId="171" fontId="51" fillId="0" borderId="0" xfId="0" applyNumberFormat="1" applyFont="1"/>
    <xf numFmtId="0" fontId="20" fillId="11" borderId="0" xfId="22" applyFont="1" applyFill="1" applyProtection="1"/>
    <xf numFmtId="38" fontId="20" fillId="9" borderId="0" xfId="18" applyNumberFormat="1" applyFont="1" applyFill="1" applyProtection="1"/>
    <xf numFmtId="171" fontId="20" fillId="0" borderId="0" xfId="0" applyNumberFormat="1" applyFont="1"/>
    <xf numFmtId="0" fontId="19" fillId="12" borderId="0" xfId="27" applyFont="1" applyFill="1" applyBorder="1" applyAlignment="1" applyProtection="1">
      <alignment horizontal="left"/>
    </xf>
    <xf numFmtId="0" fontId="52" fillId="12" borderId="0" xfId="27" applyFont="1" applyFill="1" applyBorder="1" applyAlignment="1" applyProtection="1">
      <alignment horizontal="left" indent="1"/>
    </xf>
    <xf numFmtId="186" fontId="19" fillId="13" borderId="1" xfId="27" applyNumberFormat="1" applyFont="1" applyFill="1" applyBorder="1" applyAlignment="1" applyProtection="1"/>
    <xf numFmtId="186" fontId="52" fillId="13" borderId="1" xfId="27" applyNumberFormat="1" applyFont="1" applyFill="1" applyBorder="1" applyAlignment="1" applyProtection="1"/>
    <xf numFmtId="185" fontId="19" fillId="13" borderId="1" xfId="27" applyNumberFormat="1" applyFont="1" applyFill="1" applyBorder="1" applyAlignment="1" applyProtection="1"/>
    <xf numFmtId="186" fontId="19" fillId="14" borderId="1" xfId="27" applyNumberFormat="1" applyFont="1" applyFill="1" applyBorder="1" applyAlignment="1" applyProtection="1">
      <alignment horizontal="right"/>
    </xf>
    <xf numFmtId="186" fontId="52" fillId="14" borderId="1" xfId="27" applyNumberFormat="1" applyFont="1" applyFill="1" applyBorder="1" applyAlignment="1" applyProtection="1">
      <alignment horizontal="right"/>
    </xf>
    <xf numFmtId="186" fontId="17" fillId="14" borderId="1" xfId="27" applyNumberFormat="1" applyFont="1" applyFill="1" applyBorder="1" applyAlignment="1" applyProtection="1">
      <alignment horizontal="right"/>
    </xf>
    <xf numFmtId="186" fontId="19" fillId="12" borderId="1" xfId="27" applyNumberFormat="1" applyFont="1" applyFill="1" applyBorder="1" applyAlignment="1" applyProtection="1">
      <alignment horizontal="right"/>
    </xf>
    <xf numFmtId="186" fontId="52" fillId="12" borderId="1" xfId="27" applyNumberFormat="1" applyFont="1" applyFill="1" applyBorder="1" applyAlignment="1" applyProtection="1">
      <alignment horizontal="right"/>
    </xf>
    <xf numFmtId="186" fontId="17" fillId="12" borderId="1" xfId="27" applyNumberFormat="1" applyFont="1" applyFill="1" applyBorder="1" applyAlignment="1" applyProtection="1">
      <alignment horizontal="right"/>
    </xf>
    <xf numFmtId="181" fontId="19" fillId="13" borderId="1" xfId="0" applyNumberFormat="1" applyFont="1" applyFill="1" applyBorder="1" applyAlignment="1" applyProtection="1">
      <alignment horizontal="right"/>
    </xf>
    <xf numFmtId="181" fontId="19" fillId="13" borderId="23" xfId="0" applyNumberFormat="1" applyFont="1" applyFill="1" applyBorder="1" applyAlignment="1" applyProtection="1">
      <alignment horizontal="right"/>
    </xf>
    <xf numFmtId="181" fontId="15" fillId="18" borderId="0" xfId="0" applyNumberFormat="1" applyFont="1" applyFill="1" applyBorder="1"/>
    <xf numFmtId="181" fontId="54" fillId="18" borderId="0" xfId="0" applyNumberFormat="1" applyFont="1" applyFill="1" applyBorder="1"/>
    <xf numFmtId="181" fontId="54" fillId="18" borderId="0" xfId="0" applyNumberFormat="1" applyFont="1" applyFill="1"/>
    <xf numFmtId="38" fontId="19" fillId="14" borderId="1" xfId="0" applyNumberFormat="1" applyFont="1" applyFill="1" applyBorder="1" applyAlignment="1" applyProtection="1"/>
    <xf numFmtId="38" fontId="19" fillId="13" borderId="1" xfId="0" applyNumberFormat="1" applyFont="1" applyFill="1" applyBorder="1" applyAlignment="1" applyProtection="1"/>
    <xf numFmtId="38" fontId="20" fillId="10" borderId="1" xfId="0" applyNumberFormat="1" applyFont="1" applyFill="1" applyBorder="1" applyAlignment="1" applyProtection="1"/>
    <xf numFmtId="38" fontId="20" fillId="16" borderId="1" xfId="0" applyNumberFormat="1" applyFont="1" applyFill="1" applyBorder="1" applyAlignment="1" applyProtection="1"/>
    <xf numFmtId="38" fontId="15" fillId="10" borderId="0" xfId="0" applyNumberFormat="1" applyFont="1" applyFill="1"/>
    <xf numFmtId="38" fontId="58" fillId="10" borderId="0" xfId="0" applyNumberFormat="1" applyFont="1" applyFill="1" applyBorder="1" applyAlignment="1">
      <alignment horizontal="center"/>
    </xf>
    <xf numFmtId="38" fontId="58" fillId="16" borderId="0" xfId="0" applyNumberFormat="1" applyFont="1" applyFill="1" applyBorder="1" applyAlignment="1">
      <alignment horizontal="center"/>
    </xf>
    <xf numFmtId="38" fontId="17" fillId="14" borderId="1" xfId="0" applyNumberFormat="1" applyFont="1" applyFill="1" applyBorder="1" applyAlignment="1" applyProtection="1"/>
    <xf numFmtId="38" fontId="17" fillId="13" borderId="1" xfId="0" applyNumberFormat="1" applyFont="1" applyFill="1" applyBorder="1" applyAlignment="1" applyProtection="1"/>
    <xf numFmtId="38" fontId="17" fillId="9" borderId="0" xfId="22" applyNumberFormat="1" applyFont="1" applyFill="1" applyBorder="1" applyProtection="1"/>
    <xf numFmtId="187" fontId="17" fillId="12" borderId="1" xfId="0" applyNumberFormat="1" applyFont="1" applyFill="1" applyBorder="1" applyAlignment="1" applyProtection="1">
      <alignment horizontal="right"/>
    </xf>
    <xf numFmtId="9" fontId="17" fillId="14" borderId="1" xfId="25" applyNumberFormat="1" applyFont="1" applyFill="1" applyBorder="1" applyAlignment="1" applyProtection="1">
      <alignment horizontal="right"/>
    </xf>
    <xf numFmtId="185" fontId="17" fillId="13" borderId="1" xfId="27" applyNumberFormat="1" applyFont="1" applyFill="1" applyBorder="1" applyAlignment="1" applyProtection="1"/>
    <xf numFmtId="174" fontId="10" fillId="12" borderId="1" xfId="28" applyNumberFormat="1" applyFont="1" applyFill="1" applyBorder="1" applyAlignment="1"/>
    <xf numFmtId="9" fontId="10" fillId="12" borderId="1" xfId="25" applyFont="1" applyFill="1" applyBorder="1" applyAlignment="1"/>
    <xf numFmtId="174" fontId="10" fillId="13" borderId="1" xfId="28" applyNumberFormat="1" applyFont="1" applyFill="1" applyBorder="1" applyAlignment="1"/>
    <xf numFmtId="9" fontId="10" fillId="12" borderId="1" xfId="25" applyNumberFormat="1" applyFont="1" applyFill="1" applyBorder="1" applyAlignment="1"/>
    <xf numFmtId="166" fontId="10" fillId="12" borderId="1" xfId="25" applyNumberFormat="1" applyFont="1" applyFill="1" applyBorder="1" applyAlignment="1"/>
    <xf numFmtId="174" fontId="3" fillId="13" borderId="1" xfId="28" applyNumberFormat="1" applyFont="1" applyFill="1" applyBorder="1" applyAlignment="1"/>
    <xf numFmtId="175" fontId="10" fillId="12" borderId="1" xfId="28" applyNumberFormat="1" applyFont="1" applyFill="1" applyBorder="1" applyAlignment="1"/>
    <xf numFmtId="175" fontId="10" fillId="13" borderId="1" xfId="28" applyNumberFormat="1" applyFont="1" applyFill="1" applyBorder="1" applyAlignment="1"/>
    <xf numFmtId="174" fontId="10" fillId="12" borderId="1" xfId="25" applyNumberFormat="1" applyFont="1" applyFill="1" applyBorder="1" applyAlignment="1"/>
    <xf numFmtId="9" fontId="10" fillId="12" borderId="1" xfId="25" applyNumberFormat="1" applyFont="1" applyFill="1" applyBorder="1" applyAlignment="1">
      <alignment horizontal="right"/>
    </xf>
    <xf numFmtId="176" fontId="10" fillId="12" borderId="1" xfId="28" applyNumberFormat="1" applyFont="1" applyFill="1" applyBorder="1" applyAlignment="1"/>
    <xf numFmtId="176" fontId="10" fillId="13" borderId="1" xfId="28" applyNumberFormat="1" applyFont="1" applyFill="1" applyBorder="1" applyAlignment="1"/>
    <xf numFmtId="166" fontId="12" fillId="12" borderId="30" xfId="25" applyNumberFormat="1" applyFont="1" applyFill="1" applyBorder="1" applyAlignment="1" applyProtection="1">
      <alignment horizontal="right"/>
    </xf>
    <xf numFmtId="181" fontId="20" fillId="16" borderId="1" xfId="0" applyNumberFormat="1" applyFont="1" applyFill="1" applyBorder="1" applyProtection="1"/>
    <xf numFmtId="38" fontId="20" fillId="16" borderId="1" xfId="0" applyNumberFormat="1" applyFont="1" applyFill="1" applyBorder="1" applyAlignment="1" applyProtection="1">
      <alignment horizontal="right"/>
    </xf>
    <xf numFmtId="38" fontId="20" fillId="9" borderId="1" xfId="0" applyNumberFormat="1" applyFont="1" applyFill="1" applyBorder="1" applyAlignment="1" applyProtection="1">
      <alignment horizontal="right"/>
    </xf>
    <xf numFmtId="0" fontId="17" fillId="12" borderId="0" xfId="27" quotePrefix="1" applyFont="1" applyFill="1" applyBorder="1" applyAlignment="1" applyProtection="1"/>
    <xf numFmtId="0" fontId="19" fillId="12" borderId="0" xfId="20" applyNumberFormat="1" applyFont="1" applyFill="1" applyBorder="1" applyAlignment="1" applyProtection="1">
      <alignment horizontal="center"/>
    </xf>
    <xf numFmtId="38" fontId="19" fillId="9" borderId="0" xfId="22" applyNumberFormat="1" applyFont="1" applyFill="1" applyProtection="1"/>
    <xf numFmtId="0" fontId="17" fillId="14" borderId="1" xfId="27" applyFont="1" applyFill="1" applyBorder="1" applyAlignment="1" applyProtection="1">
      <alignment horizontal="right"/>
    </xf>
    <xf numFmtId="0" fontId="17" fillId="12" borderId="1" xfId="27" applyFont="1" applyFill="1" applyBorder="1" applyAlignment="1" applyProtection="1">
      <alignment horizontal="right"/>
    </xf>
    <xf numFmtId="164" fontId="19" fillId="13" borderId="1" xfId="0" applyNumberFormat="1" applyFont="1" applyFill="1" applyBorder="1" applyAlignment="1" applyProtection="1">
      <alignment horizontal="right"/>
    </xf>
    <xf numFmtId="0" fontId="17" fillId="12" borderId="30" xfId="18" applyNumberFormat="1" applyFont="1" applyFill="1" applyBorder="1" applyAlignment="1" applyProtection="1">
      <alignment horizontal="center"/>
    </xf>
    <xf numFmtId="3" fontId="17" fillId="12" borderId="30" xfId="18" applyNumberFormat="1" applyFont="1" applyFill="1" applyBorder="1" applyAlignment="1" applyProtection="1">
      <alignment horizontal="center"/>
    </xf>
    <xf numFmtId="38" fontId="15" fillId="9" borderId="30" xfId="18" applyNumberFormat="1" applyFont="1" applyFill="1" applyBorder="1" applyProtection="1"/>
    <xf numFmtId="164" fontId="17" fillId="13" borderId="23" xfId="27" applyNumberFormat="1" applyFont="1" applyFill="1" applyBorder="1" applyAlignment="1" applyProtection="1">
      <alignment horizontal="right"/>
    </xf>
    <xf numFmtId="3" fontId="17" fillId="14" borderId="23" xfId="27" applyNumberFormat="1" applyFont="1" applyFill="1" applyBorder="1" applyAlignment="1" applyProtection="1">
      <alignment horizontal="right"/>
    </xf>
    <xf numFmtId="3" fontId="17" fillId="12" borderId="23" xfId="27" applyNumberFormat="1" applyFont="1" applyFill="1" applyBorder="1" applyAlignment="1" applyProtection="1">
      <alignment horizontal="right"/>
    </xf>
    <xf numFmtId="0" fontId="20" fillId="0" borderId="0" xfId="0" applyFont="1" applyBorder="1"/>
    <xf numFmtId="0" fontId="17" fillId="13" borderId="1" xfId="27" applyFont="1" applyFill="1" applyBorder="1" applyAlignment="1" applyProtection="1">
      <alignment horizontal="right"/>
    </xf>
    <xf numFmtId="3" fontId="19" fillId="12" borderId="0" xfId="19" applyNumberFormat="1" applyFont="1" applyFill="1" applyBorder="1" applyAlignment="1" applyProtection="1">
      <alignment horizontal="center"/>
    </xf>
    <xf numFmtId="0" fontId="15" fillId="9" borderId="0" xfId="27" applyFont="1" applyFill="1" applyAlignment="1" applyProtection="1">
      <alignment horizontal="right"/>
    </xf>
    <xf numFmtId="181" fontId="15" fillId="9" borderId="0" xfId="4" applyNumberFormat="1" applyFont="1" applyFill="1" applyBorder="1" applyProtection="1">
      <protection locked="0"/>
    </xf>
    <xf numFmtId="181" fontId="17" fillId="12" borderId="18" xfId="0" applyNumberFormat="1" applyFont="1" applyFill="1" applyBorder="1" applyAlignment="1" applyProtection="1"/>
    <xf numFmtId="181" fontId="23" fillId="12" borderId="0" xfId="0" applyNumberFormat="1" applyFont="1" applyFill="1" applyBorder="1" applyAlignment="1" applyProtection="1"/>
    <xf numFmtId="182" fontId="23" fillId="9" borderId="1" xfId="4" applyNumberFormat="1" applyFont="1" applyFill="1" applyBorder="1" applyAlignment="1" applyProtection="1">
      <protection locked="0"/>
    </xf>
    <xf numFmtId="181" fontId="23" fillId="9" borderId="0" xfId="4" applyNumberFormat="1" applyFont="1" applyFill="1" applyBorder="1" applyAlignment="1" applyProtection="1">
      <protection locked="0"/>
    </xf>
    <xf numFmtId="183" fontId="17" fillId="13" borderId="1" xfId="0" applyNumberFormat="1" applyFont="1" applyFill="1" applyBorder="1" applyAlignment="1" applyProtection="1">
      <alignment horizontal="right"/>
    </xf>
    <xf numFmtId="166" fontId="19" fillId="19" borderId="1" xfId="25" applyNumberFormat="1" applyFont="1" applyFill="1" applyBorder="1" applyAlignment="1" applyProtection="1">
      <alignment horizontal="right"/>
    </xf>
    <xf numFmtId="166" fontId="17" fillId="19" borderId="1" xfId="25" applyNumberFormat="1" applyFont="1" applyFill="1" applyBorder="1" applyAlignment="1" applyProtection="1">
      <alignment horizontal="right"/>
    </xf>
    <xf numFmtId="164" fontId="52" fillId="13" borderId="1" xfId="27" applyNumberFormat="1" applyFont="1" applyFill="1" applyBorder="1" applyAlignment="1" applyProtection="1">
      <alignment horizontal="right"/>
    </xf>
    <xf numFmtId="3" fontId="52" fillId="12" borderId="1" xfId="27" applyNumberFormat="1" applyFont="1" applyFill="1" applyBorder="1" applyAlignment="1" applyProtection="1">
      <alignment horizontal="right"/>
    </xf>
    <xf numFmtId="38" fontId="51" fillId="9" borderId="0" xfId="18" applyNumberFormat="1" applyFont="1" applyFill="1" applyBorder="1" applyProtection="1"/>
    <xf numFmtId="0" fontId="51" fillId="0" borderId="0" xfId="0" applyFont="1" applyBorder="1"/>
    <xf numFmtId="0" fontId="52" fillId="12" borderId="0" xfId="27" quotePrefix="1" applyFont="1" applyFill="1" applyBorder="1" applyAlignment="1" applyProtection="1">
      <alignment horizontal="left" indent="1"/>
    </xf>
    <xf numFmtId="183" fontId="52" fillId="13" borderId="1" xfId="0" applyNumberFormat="1" applyFont="1" applyFill="1" applyBorder="1" applyAlignment="1" applyProtection="1">
      <alignment horizontal="right"/>
      <protection locked="0"/>
    </xf>
    <xf numFmtId="183" fontId="52" fillId="12" borderId="1" xfId="0" applyNumberFormat="1" applyFont="1" applyFill="1" applyBorder="1" applyAlignment="1" applyProtection="1">
      <alignment horizontal="right"/>
    </xf>
    <xf numFmtId="181" fontId="51" fillId="9" borderId="0" xfId="0" applyNumberFormat="1" applyFont="1" applyFill="1" applyAlignment="1" applyProtection="1">
      <alignment horizontal="right"/>
    </xf>
    <xf numFmtId="181" fontId="51" fillId="9" borderId="0" xfId="0" quotePrefix="1" applyNumberFormat="1" applyFont="1" applyFill="1" applyBorder="1" applyAlignment="1" applyProtection="1">
      <alignment horizontal="left" wrapText="1" indent="1"/>
    </xf>
    <xf numFmtId="181" fontId="51" fillId="9" borderId="0" xfId="0" quotePrefix="1" applyNumberFormat="1" applyFont="1" applyFill="1" applyBorder="1" applyAlignment="1" applyProtection="1">
      <alignment horizontal="left" indent="1"/>
    </xf>
    <xf numFmtId="179" fontId="19" fillId="16" borderId="1" xfId="27" applyNumberFormat="1" applyFont="1" applyFill="1" applyBorder="1" applyAlignment="1" applyProtection="1">
      <alignment horizontal="right"/>
    </xf>
    <xf numFmtId="179" fontId="19" fillId="10" borderId="1" xfId="27" applyNumberFormat="1" applyFont="1" applyFill="1" applyBorder="1" applyAlignment="1" applyProtection="1">
      <alignment horizontal="right"/>
    </xf>
    <xf numFmtId="179" fontId="19" fillId="9" borderId="1" xfId="27" applyNumberFormat="1" applyFont="1" applyFill="1" applyBorder="1" applyAlignment="1" applyProtection="1">
      <alignment horizontal="right"/>
    </xf>
    <xf numFmtId="179" fontId="19" fillId="10" borderId="23" xfId="27" applyNumberFormat="1" applyFont="1" applyFill="1" applyBorder="1" applyAlignment="1" applyProtection="1">
      <alignment horizontal="right"/>
    </xf>
    <xf numFmtId="179" fontId="19" fillId="9" borderId="23" xfId="27" applyNumberFormat="1" applyFont="1" applyFill="1" applyBorder="1" applyAlignment="1" applyProtection="1">
      <alignment horizontal="right"/>
    </xf>
    <xf numFmtId="0" fontId="58" fillId="10" borderId="0" xfId="0" applyFont="1" applyFill="1" applyBorder="1" applyAlignment="1">
      <alignment horizontal="centerContinuous"/>
    </xf>
    <xf numFmtId="0" fontId="58" fillId="16" borderId="0" xfId="0" applyFont="1" applyFill="1" applyBorder="1" applyAlignment="1">
      <alignment horizontal="centerContinuous"/>
    </xf>
    <xf numFmtId="1" fontId="58" fillId="16" borderId="0" xfId="0" applyNumberFormat="1" applyFont="1" applyFill="1" applyBorder="1" applyAlignment="1">
      <alignment horizontal="centerContinuous"/>
    </xf>
    <xf numFmtId="0" fontId="58" fillId="20" borderId="0" xfId="0" applyFont="1" applyFill="1" applyBorder="1" applyAlignment="1">
      <alignment horizontal="centerContinuous"/>
    </xf>
    <xf numFmtId="38" fontId="58" fillId="16" borderId="0" xfId="0" applyNumberFormat="1" applyFont="1" applyFill="1" applyBorder="1" applyAlignment="1">
      <alignment horizontal="centerContinuous"/>
    </xf>
    <xf numFmtId="9" fontId="15" fillId="0" borderId="0" xfId="25" applyFont="1"/>
    <xf numFmtId="0" fontId="13" fillId="10" borderId="0" xfId="0" applyFont="1" applyFill="1" applyBorder="1"/>
    <xf numFmtId="181" fontId="19" fillId="12" borderId="0" xfId="16" applyNumberFormat="1" applyFont="1" applyFill="1" applyBorder="1" applyAlignment="1" applyProtection="1"/>
    <xf numFmtId="165" fontId="19" fillId="13" borderId="1" xfId="16" applyNumberFormat="1" applyFont="1" applyFill="1" applyBorder="1" applyAlignment="1" applyProtection="1">
      <alignment horizontal="right"/>
    </xf>
    <xf numFmtId="182" fontId="19" fillId="9" borderId="1" xfId="5" applyNumberFormat="1" applyFont="1" applyFill="1" applyBorder="1" applyAlignment="1" applyProtection="1">
      <protection locked="0"/>
    </xf>
    <xf numFmtId="181" fontId="19" fillId="9" borderId="0" xfId="5" applyNumberFormat="1" applyFont="1" applyFill="1" applyBorder="1" applyAlignment="1" applyProtection="1">
      <protection locked="0"/>
    </xf>
    <xf numFmtId="0" fontId="13" fillId="16" borderId="0" xfId="0" applyFont="1" applyFill="1" applyBorder="1"/>
    <xf numFmtId="0" fontId="13" fillId="9" borderId="0" xfId="0" applyFont="1" applyFill="1" applyBorder="1"/>
    <xf numFmtId="0" fontId="24" fillId="9" borderId="0" xfId="0" applyFont="1" applyFill="1" applyBorder="1"/>
    <xf numFmtId="0" fontId="58" fillId="16" borderId="0" xfId="0" applyFont="1" applyFill="1" applyBorder="1" applyAlignment="1">
      <alignment horizontal="left"/>
    </xf>
    <xf numFmtId="38" fontId="15" fillId="11" borderId="0" xfId="25" applyNumberFormat="1" applyFont="1" applyFill="1" applyBorder="1" applyProtection="1"/>
    <xf numFmtId="38" fontId="15" fillId="10" borderId="0" xfId="25" applyNumberFormat="1" applyFont="1" applyFill="1" applyBorder="1"/>
    <xf numFmtId="38" fontId="13" fillId="16" borderId="0" xfId="0" applyNumberFormat="1" applyFont="1" applyFill="1" applyBorder="1"/>
    <xf numFmtId="181" fontId="17" fillId="14" borderId="1" xfId="0" applyNumberFormat="1" applyFont="1" applyFill="1" applyBorder="1" applyAlignment="1" applyProtection="1">
      <alignment horizontal="right"/>
      <protection locked="0"/>
    </xf>
    <xf numFmtId="38" fontId="19" fillId="21" borderId="1" xfId="0" applyNumberFormat="1" applyFont="1" applyFill="1" applyBorder="1" applyAlignment="1" applyProtection="1"/>
    <xf numFmtId="38" fontId="17" fillId="21" borderId="1" xfId="0" applyNumberFormat="1" applyFont="1" applyFill="1" applyBorder="1" applyAlignment="1" applyProtection="1"/>
    <xf numFmtId="181" fontId="19" fillId="21" borderId="1" xfId="0" applyNumberFormat="1" applyFont="1" applyFill="1" applyBorder="1" applyAlignment="1" applyProtection="1">
      <alignment horizontal="right"/>
      <protection locked="0"/>
    </xf>
    <xf numFmtId="181" fontId="17" fillId="21" borderId="1" xfId="0" applyNumberFormat="1" applyFont="1" applyFill="1" applyBorder="1" applyAlignment="1" applyProtection="1">
      <alignment horizontal="right"/>
      <protection locked="0"/>
    </xf>
    <xf numFmtId="181" fontId="19" fillId="22" borderId="1" xfId="0" applyNumberFormat="1" applyFont="1" applyFill="1" applyBorder="1" applyAlignment="1" applyProtection="1">
      <alignment horizontal="right"/>
      <protection locked="0"/>
    </xf>
    <xf numFmtId="181" fontId="17" fillId="22" borderId="1" xfId="0" applyNumberFormat="1" applyFont="1" applyFill="1" applyBorder="1" applyAlignment="1" applyProtection="1">
      <alignment horizontal="right"/>
      <protection locked="0"/>
    </xf>
    <xf numFmtId="181" fontId="19" fillId="14" borderId="0" xfId="0" applyNumberFormat="1" applyFont="1" applyFill="1" applyBorder="1" applyAlignment="1" applyProtection="1">
      <alignment horizontal="right"/>
    </xf>
    <xf numFmtId="0" fontId="61" fillId="13" borderId="0" xfId="0" applyNumberFormat="1" applyFont="1" applyFill="1" applyBorder="1" applyAlignment="1" applyProtection="1">
      <alignment horizontal="center"/>
    </xf>
    <xf numFmtId="181" fontId="61" fillId="12" borderId="0" xfId="0" applyNumberFormat="1" applyFont="1" applyFill="1" applyBorder="1" applyAlignment="1" applyProtection="1">
      <alignment horizontal="center"/>
    </xf>
    <xf numFmtId="0" fontId="61" fillId="12" borderId="0" xfId="0" applyNumberFormat="1" applyFont="1" applyFill="1" applyBorder="1" applyAlignment="1" applyProtection="1">
      <alignment horizontal="center"/>
    </xf>
    <xf numFmtId="181" fontId="61" fillId="13" borderId="0" xfId="0" applyNumberFormat="1" applyFont="1" applyFill="1" applyBorder="1" applyAlignment="1" applyProtection="1">
      <alignment horizontal="center"/>
    </xf>
    <xf numFmtId="181" fontId="62" fillId="9" borderId="0" xfId="0" applyNumberFormat="1" applyFont="1" applyFill="1" applyBorder="1" applyProtection="1"/>
    <xf numFmtId="181" fontId="63" fillId="16" borderId="0" xfId="0" applyNumberFormat="1" applyFont="1" applyFill="1" applyBorder="1" applyProtection="1"/>
    <xf numFmtId="181" fontId="63" fillId="10" borderId="0" xfId="0" applyNumberFormat="1" applyFont="1" applyFill="1" applyProtection="1"/>
    <xf numFmtId="181" fontId="63" fillId="9" borderId="0" xfId="0" applyNumberFormat="1" applyFont="1" applyFill="1" applyBorder="1" applyProtection="1"/>
    <xf numFmtId="181" fontId="61" fillId="14" borderId="0" xfId="0" applyNumberFormat="1" applyFont="1" applyFill="1" applyBorder="1" applyAlignment="1" applyProtection="1">
      <alignment horizontal="right"/>
    </xf>
    <xf numFmtId="181" fontId="63" fillId="10" borderId="0" xfId="0" applyNumberFormat="1" applyFont="1" applyFill="1" applyBorder="1" applyProtection="1"/>
    <xf numFmtId="38" fontId="63" fillId="10" borderId="0" xfId="0" applyNumberFormat="1" applyFont="1" applyFill="1" applyBorder="1" applyProtection="1"/>
    <xf numFmtId="189" fontId="12" fillId="13" borderId="13" xfId="27" applyNumberFormat="1" applyFont="1" applyFill="1" applyBorder="1" applyAlignment="1" applyProtection="1">
      <alignment horizontal="right" wrapText="1"/>
    </xf>
    <xf numFmtId="190" fontId="12" fillId="13" borderId="17" xfId="27" quotePrefix="1" applyNumberFormat="1" applyFont="1" applyFill="1" applyBorder="1" applyAlignment="1" applyProtection="1">
      <alignment horizontal="right" wrapText="1"/>
    </xf>
    <xf numFmtId="189" fontId="12" fillId="14" borderId="13" xfId="27" applyNumberFormat="1" applyFont="1" applyFill="1" applyBorder="1" applyAlignment="1" applyProtection="1">
      <alignment horizontal="right" wrapText="1"/>
    </xf>
    <xf numFmtId="181" fontId="19" fillId="13" borderId="0" xfId="0" applyNumberFormat="1" applyFont="1" applyFill="1" applyBorder="1" applyAlignment="1" applyProtection="1">
      <alignment horizontal="right"/>
    </xf>
    <xf numFmtId="178" fontId="17" fillId="13" borderId="1" xfId="0" applyNumberFormat="1" applyFont="1" applyFill="1" applyBorder="1" applyAlignment="1" applyProtection="1">
      <protection locked="0"/>
    </xf>
    <xf numFmtId="181" fontId="17" fillId="14" borderId="1" xfId="27" applyNumberFormat="1" applyFont="1" applyFill="1" applyBorder="1" applyAlignment="1" applyProtection="1"/>
    <xf numFmtId="181" fontId="17" fillId="12" borderId="1" xfId="27" applyNumberFormat="1" applyFont="1" applyFill="1" applyBorder="1" applyAlignment="1" applyProtection="1"/>
    <xf numFmtId="181" fontId="20" fillId="9" borderId="1" xfId="4" applyNumberFormat="1" applyFont="1" applyFill="1" applyBorder="1" applyAlignment="1" applyProtection="1">
      <protection locked="0"/>
    </xf>
    <xf numFmtId="178" fontId="19" fillId="13" borderId="1" xfId="0" applyNumberFormat="1" applyFont="1" applyFill="1" applyBorder="1" applyAlignment="1" applyProtection="1">
      <protection locked="0"/>
    </xf>
    <xf numFmtId="181" fontId="19" fillId="14" borderId="1" xfId="27" applyNumberFormat="1" applyFont="1" applyFill="1" applyBorder="1" applyAlignment="1" applyProtection="1"/>
    <xf numFmtId="181" fontId="19" fillId="12" borderId="1" xfId="27" applyNumberFormat="1" applyFont="1" applyFill="1" applyBorder="1" applyAlignment="1" applyProtection="1"/>
    <xf numFmtId="181" fontId="19" fillId="13" borderId="1" xfId="27" applyNumberFormat="1" applyFont="1" applyFill="1" applyBorder="1" applyAlignment="1" applyProtection="1"/>
    <xf numFmtId="181" fontId="15" fillId="9" borderId="1" xfId="4" applyNumberFormat="1" applyFont="1" applyFill="1" applyBorder="1" applyAlignment="1" applyProtection="1">
      <protection locked="0"/>
    </xf>
    <xf numFmtId="181" fontId="17" fillId="13" borderId="1" xfId="27" applyNumberFormat="1" applyFont="1" applyFill="1" applyBorder="1" applyAlignment="1" applyProtection="1"/>
    <xf numFmtId="164" fontId="19" fillId="13" borderId="1" xfId="0" applyNumberFormat="1" applyFont="1" applyFill="1" applyBorder="1" applyAlignment="1" applyProtection="1">
      <protection locked="0"/>
    </xf>
    <xf numFmtId="181" fontId="17" fillId="13" borderId="1" xfId="25" applyNumberFormat="1" applyFont="1" applyFill="1" applyBorder="1" applyAlignment="1" applyProtection="1"/>
    <xf numFmtId="181" fontId="17" fillId="14" borderId="1" xfId="25" applyNumberFormat="1" applyFont="1" applyFill="1" applyBorder="1" applyAlignment="1" applyProtection="1"/>
    <xf numFmtId="181" fontId="17" fillId="12" borderId="1" xfId="25" applyNumberFormat="1" applyFont="1" applyFill="1" applyBorder="1" applyAlignment="1" applyProtection="1"/>
    <xf numFmtId="181" fontId="19" fillId="13" borderId="1" xfId="25" applyNumberFormat="1" applyFont="1" applyFill="1" applyBorder="1" applyAlignment="1" applyProtection="1"/>
    <xf numFmtId="181" fontId="19" fillId="14" borderId="1" xfId="25" applyNumberFormat="1" applyFont="1" applyFill="1" applyBorder="1" applyAlignment="1" applyProtection="1"/>
    <xf numFmtId="181" fontId="19" fillId="12" borderId="1" xfId="25" applyNumberFormat="1" applyFont="1" applyFill="1" applyBorder="1" applyAlignment="1" applyProtection="1"/>
    <xf numFmtId="0" fontId="3" fillId="0" borderId="0" xfId="17" applyFont="1" applyFill="1"/>
    <xf numFmtId="169" fontId="3" fillId="0" borderId="0" xfId="17" applyNumberFormat="1" applyFont="1" applyFill="1"/>
    <xf numFmtId="0" fontId="3" fillId="0" borderId="0" xfId="17" applyFont="1" applyFill="1" applyAlignment="1">
      <alignment horizontal="right"/>
    </xf>
    <xf numFmtId="0" fontId="3" fillId="0" borderId="0" xfId="17" applyFont="1" applyFill="1" applyAlignment="1">
      <alignment horizontal="center"/>
    </xf>
    <xf numFmtId="0" fontId="3" fillId="0" borderId="0" xfId="17" applyFont="1" applyFill="1" applyAlignment="1">
      <alignment wrapText="1"/>
    </xf>
    <xf numFmtId="0" fontId="3" fillId="0" borderId="0" xfId="29" applyFont="1" applyFill="1"/>
    <xf numFmtId="0" fontId="3" fillId="0" borderId="0" xfId="29" applyFont="1" applyFill="1" applyAlignment="1">
      <alignment vertical="top"/>
    </xf>
    <xf numFmtId="0" fontId="3" fillId="0" borderId="0" xfId="29" applyFont="1" applyFill="1" applyAlignment="1">
      <alignment vertical="top" wrapText="1"/>
    </xf>
    <xf numFmtId="0" fontId="15" fillId="0" borderId="0" xfId="29" applyFont="1" applyFill="1"/>
    <xf numFmtId="181" fontId="19" fillId="0" borderId="1" xfId="0" applyNumberFormat="1" applyFont="1" applyFill="1" applyBorder="1" applyAlignment="1" applyProtection="1">
      <alignment horizontal="right"/>
    </xf>
    <xf numFmtId="181" fontId="17" fillId="0" borderId="1" xfId="0" applyNumberFormat="1" applyFont="1" applyFill="1" applyBorder="1" applyAlignment="1" applyProtection="1">
      <alignment horizontal="right"/>
    </xf>
    <xf numFmtId="181" fontId="15" fillId="0" borderId="1" xfId="25" applyNumberFormat="1" applyFont="1" applyFill="1" applyBorder="1" applyAlignment="1" applyProtection="1">
      <alignment horizontal="right"/>
    </xf>
    <xf numFmtId="181" fontId="20" fillId="0" borderId="1" xfId="0" applyNumberFormat="1" applyFont="1" applyFill="1" applyBorder="1" applyAlignment="1" applyProtection="1">
      <alignment horizontal="right"/>
    </xf>
    <xf numFmtId="181" fontId="19" fillId="0" borderId="1" xfId="25" applyNumberFormat="1" applyFont="1" applyFill="1" applyBorder="1" applyAlignment="1" applyProtection="1">
      <alignment horizontal="right"/>
      <protection locked="0"/>
    </xf>
    <xf numFmtId="181" fontId="19" fillId="0" borderId="1" xfId="4" applyNumberFormat="1" applyFont="1" applyFill="1" applyBorder="1" applyAlignment="1" applyProtection="1">
      <alignment horizontal="right"/>
    </xf>
    <xf numFmtId="183" fontId="17" fillId="0" borderId="1" xfId="4" applyNumberFormat="1" applyFont="1" applyFill="1" applyBorder="1" applyAlignment="1" applyProtection="1">
      <alignment horizontal="right"/>
    </xf>
    <xf numFmtId="183" fontId="19" fillId="0" borderId="1" xfId="4" applyNumberFormat="1" applyFont="1" applyFill="1" applyBorder="1" applyAlignment="1" applyProtection="1">
      <alignment horizontal="right"/>
    </xf>
    <xf numFmtId="183" fontId="20" fillId="0" borderId="1" xfId="0" applyNumberFormat="1" applyFont="1" applyFill="1" applyBorder="1" applyAlignment="1" applyProtection="1">
      <alignment horizontal="right"/>
    </xf>
    <xf numFmtId="183" fontId="52" fillId="0" borderId="1" xfId="4" applyNumberFormat="1" applyFont="1" applyFill="1" applyBorder="1" applyAlignment="1" applyProtection="1">
      <alignment horizontal="right"/>
    </xf>
    <xf numFmtId="181" fontId="50" fillId="0" borderId="0" xfId="0" applyNumberFormat="1" applyFont="1" applyFill="1"/>
    <xf numFmtId="181" fontId="15" fillId="24" borderId="0" xfId="0" applyNumberFormat="1" applyFont="1" applyFill="1" applyBorder="1" applyProtection="1"/>
    <xf numFmtId="181" fontId="15" fillId="24" borderId="0" xfId="0" applyNumberFormat="1" applyFont="1" applyFill="1" applyProtection="1"/>
    <xf numFmtId="166" fontId="15" fillId="24" borderId="0" xfId="25" applyNumberFormat="1" applyFont="1" applyFill="1" applyBorder="1" applyProtection="1"/>
    <xf numFmtId="181" fontId="15" fillId="24" borderId="0" xfId="0" applyNumberFormat="1" applyFont="1" applyFill="1"/>
    <xf numFmtId="181" fontId="50" fillId="24" borderId="0" xfId="0" applyNumberFormat="1" applyFont="1" applyFill="1"/>
    <xf numFmtId="181" fontId="19" fillId="13" borderId="29" xfId="0" applyNumberFormat="1" applyFont="1" applyFill="1" applyBorder="1" applyAlignment="1" applyProtection="1"/>
    <xf numFmtId="181" fontId="53" fillId="9" borderId="1" xfId="4" applyNumberFormat="1" applyFont="1" applyFill="1" applyBorder="1" applyAlignment="1" applyProtection="1"/>
    <xf numFmtId="181" fontId="17" fillId="9" borderId="1" xfId="4" applyNumberFormat="1" applyFont="1" applyFill="1" applyBorder="1" applyAlignment="1" applyProtection="1"/>
    <xf numFmtId="183" fontId="19" fillId="0" borderId="1" xfId="0" applyNumberFormat="1" applyFont="1" applyFill="1" applyBorder="1" applyAlignment="1" applyProtection="1">
      <alignment horizontal="right"/>
    </xf>
    <xf numFmtId="183" fontId="17" fillId="0" borderId="1" xfId="0" applyNumberFormat="1" applyFont="1" applyFill="1" applyBorder="1" applyAlignment="1" applyProtection="1">
      <alignment horizontal="right"/>
    </xf>
    <xf numFmtId="183" fontId="19" fillId="0" borderId="1" xfId="16" applyNumberFormat="1" applyFont="1" applyFill="1" applyBorder="1" applyAlignment="1" applyProtection="1">
      <alignment horizontal="right"/>
    </xf>
    <xf numFmtId="183" fontId="17" fillId="25" borderId="1" xfId="27" applyNumberFormat="1" applyFont="1" applyFill="1" applyBorder="1" applyAlignment="1" applyProtection="1">
      <alignment horizontal="right"/>
    </xf>
    <xf numFmtId="183" fontId="19" fillId="25" borderId="1" xfId="0" applyNumberFormat="1" applyFont="1" applyFill="1" applyBorder="1" applyAlignment="1" applyProtection="1">
      <alignment horizontal="right"/>
    </xf>
    <xf numFmtId="183" fontId="19" fillId="25" borderId="1" xfId="27" applyNumberFormat="1" applyFont="1" applyFill="1" applyBorder="1" applyAlignment="1" applyProtection="1">
      <alignment horizontal="right"/>
    </xf>
    <xf numFmtId="183" fontId="20" fillId="26" borderId="1" xfId="0" applyNumberFormat="1" applyFont="1" applyFill="1" applyBorder="1" applyAlignment="1" applyProtection="1">
      <alignment horizontal="right"/>
    </xf>
    <xf numFmtId="183" fontId="52" fillId="25" borderId="1" xfId="27" applyNumberFormat="1" applyFont="1" applyFill="1" applyBorder="1" applyAlignment="1" applyProtection="1">
      <alignment horizontal="right"/>
    </xf>
    <xf numFmtId="183" fontId="17" fillId="25" borderId="1" xfId="0" applyNumberFormat="1" applyFont="1" applyFill="1" applyBorder="1" applyAlignment="1" applyProtection="1">
      <alignment horizontal="right"/>
    </xf>
    <xf numFmtId="183" fontId="19" fillId="25" borderId="1" xfId="16" applyNumberFormat="1" applyFont="1" applyFill="1" applyBorder="1" applyAlignment="1" applyProtection="1">
      <alignment horizontal="right"/>
    </xf>
    <xf numFmtId="181" fontId="15" fillId="9" borderId="1" xfId="4" applyNumberFormat="1" applyFont="1" applyFill="1" applyBorder="1" applyAlignment="1" applyProtection="1"/>
    <xf numFmtId="181" fontId="64" fillId="9" borderId="1" xfId="4" applyNumberFormat="1" applyFont="1" applyFill="1" applyBorder="1" applyAlignment="1" applyProtection="1"/>
    <xf numFmtId="164" fontId="17" fillId="13" borderId="1" xfId="0" applyNumberFormat="1" applyFont="1" applyFill="1" applyBorder="1" applyAlignment="1" applyProtection="1">
      <protection locked="0"/>
    </xf>
    <xf numFmtId="181" fontId="15" fillId="26" borderId="0" xfId="0" applyNumberFormat="1" applyFont="1" applyFill="1" applyBorder="1" applyProtection="1"/>
    <xf numFmtId="0" fontId="17" fillId="25" borderId="26" xfId="27" applyFont="1" applyFill="1" applyBorder="1" applyAlignment="1" applyProtection="1"/>
    <xf numFmtId="181" fontId="19" fillId="25" borderId="0" xfId="0" applyNumberFormat="1" applyFont="1" applyFill="1" applyBorder="1" applyAlignment="1" applyProtection="1">
      <alignment horizontal="left"/>
    </xf>
    <xf numFmtId="181" fontId="17" fillId="25" borderId="0" xfId="0" applyNumberFormat="1" applyFont="1" applyFill="1" applyBorder="1" applyAlignment="1" applyProtection="1">
      <alignment horizontal="left"/>
    </xf>
    <xf numFmtId="181" fontId="20" fillId="26" borderId="0" xfId="0" applyNumberFormat="1" applyFont="1" applyFill="1" applyBorder="1" applyAlignment="1" applyProtection="1"/>
    <xf numFmtId="0" fontId="50" fillId="24" borderId="0" xfId="0" applyFont="1" applyFill="1"/>
    <xf numFmtId="181" fontId="20" fillId="10" borderId="0" xfId="0" applyNumberFormat="1" applyFont="1" applyFill="1" applyProtection="1"/>
    <xf numFmtId="181" fontId="20" fillId="24" borderId="0" xfId="0" applyNumberFormat="1" applyFont="1" applyFill="1" applyBorder="1" applyProtection="1"/>
    <xf numFmtId="181" fontId="50" fillId="24" borderId="0" xfId="27" applyNumberFormat="1" applyFont="1" applyFill="1" applyProtection="1">
      <protection hidden="1"/>
    </xf>
    <xf numFmtId="0" fontId="50" fillId="24" borderId="0" xfId="27" applyFont="1" applyFill="1" applyProtection="1">
      <protection hidden="1"/>
    </xf>
    <xf numFmtId="181" fontId="20" fillId="26" borderId="11" xfId="0" applyNumberFormat="1" applyFont="1" applyFill="1" applyBorder="1" applyProtection="1"/>
    <xf numFmtId="0" fontId="15" fillId="24" borderId="0" xfId="27" applyFont="1" applyFill="1" applyProtection="1"/>
    <xf numFmtId="181" fontId="55" fillId="11" borderId="0" xfId="0" applyNumberFormat="1" applyFont="1" applyFill="1" applyBorder="1" applyAlignment="1" applyProtection="1"/>
    <xf numFmtId="181" fontId="55" fillId="9" borderId="0" xfId="0" applyNumberFormat="1" applyFont="1" applyFill="1" applyBorder="1" applyAlignment="1" applyProtection="1"/>
    <xf numFmtId="0" fontId="2" fillId="11" borderId="0" xfId="35" applyFont="1" applyFill="1" applyProtection="1"/>
    <xf numFmtId="38" fontId="2" fillId="11" borderId="0" xfId="35" applyNumberFormat="1" applyFont="1" applyFill="1" applyProtection="1"/>
    <xf numFmtId="38" fontId="3" fillId="11" borderId="0" xfId="35" applyNumberFormat="1" applyFont="1" applyFill="1" applyProtection="1"/>
    <xf numFmtId="166" fontId="3" fillId="11" borderId="0" xfId="35" applyNumberFormat="1" applyFont="1" applyFill="1" applyProtection="1"/>
    <xf numFmtId="9" fontId="3" fillId="11" borderId="0" xfId="35" applyNumberFormat="1" applyFont="1" applyFill="1" applyProtection="1"/>
    <xf numFmtId="0" fontId="2" fillId="0" borderId="0" xfId="35" applyFont="1"/>
    <xf numFmtId="0" fontId="4" fillId="11" borderId="0" xfId="35" applyFont="1" applyFill="1" applyProtection="1"/>
    <xf numFmtId="38" fontId="2" fillId="10" borderId="0" xfId="35" applyNumberFormat="1" applyFont="1" applyFill="1" applyProtection="1"/>
    <xf numFmtId="167" fontId="2" fillId="10" borderId="0" xfId="35" quotePrefix="1" applyNumberFormat="1" applyFont="1" applyFill="1" applyProtection="1"/>
    <xf numFmtId="38" fontId="2" fillId="24" borderId="0" xfId="35" applyNumberFormat="1" applyFont="1" applyFill="1" applyProtection="1"/>
    <xf numFmtId="38" fontId="14" fillId="24" borderId="0" xfId="35" applyNumberFormat="1" applyFont="1" applyFill="1" applyProtection="1"/>
    <xf numFmtId="0" fontId="2" fillId="10" borderId="0" xfId="35" applyFont="1" applyFill="1" applyAlignment="1" applyProtection="1">
      <alignment horizontal="left"/>
    </xf>
    <xf numFmtId="0" fontId="65" fillId="0" borderId="0" xfId="35" applyFont="1"/>
    <xf numFmtId="38" fontId="7" fillId="10" borderId="0" xfId="35" applyNumberFormat="1" applyFont="1" applyFill="1" applyProtection="1"/>
    <xf numFmtId="38" fontId="2" fillId="10" borderId="0" xfId="35" applyNumberFormat="1" applyFont="1" applyFill="1" applyAlignment="1" applyProtection="1">
      <alignment vertical="center"/>
    </xf>
    <xf numFmtId="0" fontId="2" fillId="10" borderId="0" xfId="35" applyFont="1" applyFill="1"/>
    <xf numFmtId="0" fontId="7" fillId="11" borderId="0" xfId="35" applyFont="1" applyFill="1" applyProtection="1"/>
    <xf numFmtId="0" fontId="23" fillId="10" borderId="0" xfId="35" applyFont="1" applyFill="1" applyProtection="1"/>
    <xf numFmtId="0" fontId="15" fillId="10" borderId="0" xfId="35" applyFont="1" applyFill="1" applyProtection="1"/>
    <xf numFmtId="38" fontId="15" fillId="10" borderId="0" xfId="35" applyNumberFormat="1" applyFont="1" applyFill="1" applyProtection="1"/>
    <xf numFmtId="0" fontId="19" fillId="10" borderId="0" xfId="35" applyFont="1" applyFill="1" applyProtection="1"/>
    <xf numFmtId="0" fontId="9" fillId="10" borderId="0" xfId="35" applyFont="1" applyFill="1" applyProtection="1"/>
    <xf numFmtId="0" fontId="3" fillId="0" borderId="0" xfId="35" applyFont="1"/>
    <xf numFmtId="0" fontId="3" fillId="0" borderId="0" xfId="35" applyNumberFormat="1" applyFont="1"/>
    <xf numFmtId="166" fontId="17" fillId="22" borderId="0" xfId="25" applyNumberFormat="1" applyFont="1" applyFill="1" applyBorder="1" applyAlignment="1" applyProtection="1">
      <alignment horizontal="center"/>
    </xf>
    <xf numFmtId="166" fontId="20" fillId="24" borderId="0" xfId="25" applyNumberFormat="1" applyFont="1" applyFill="1" applyBorder="1" applyAlignment="1" applyProtection="1">
      <alignment horizontal="center"/>
    </xf>
    <xf numFmtId="166" fontId="19" fillId="22" borderId="1" xfId="25" applyNumberFormat="1" applyFont="1" applyFill="1" applyBorder="1" applyAlignment="1" applyProtection="1">
      <alignment horizontal="right"/>
    </xf>
    <xf numFmtId="166" fontId="17" fillId="22" borderId="1" xfId="25" applyNumberFormat="1" applyFont="1" applyFill="1" applyBorder="1" applyAlignment="1" applyProtection="1">
      <alignment horizontal="right"/>
    </xf>
    <xf numFmtId="166" fontId="52" fillId="22" borderId="1" xfId="25" applyNumberFormat="1" applyFont="1" applyFill="1" applyBorder="1" applyAlignment="1" applyProtection="1">
      <alignment horizontal="right"/>
    </xf>
    <xf numFmtId="166" fontId="20" fillId="24" borderId="0" xfId="25" applyNumberFormat="1" applyFont="1" applyFill="1" applyBorder="1" applyProtection="1"/>
    <xf numFmtId="166" fontId="19" fillId="22" borderId="1" xfId="4" applyNumberFormat="1" applyFont="1" applyFill="1" applyBorder="1" applyAlignment="1" applyProtection="1">
      <alignment horizontal="right"/>
    </xf>
    <xf numFmtId="166" fontId="17" fillId="22" borderId="0" xfId="25" applyNumberFormat="1" applyFont="1" applyFill="1" applyBorder="1" applyAlignment="1" applyProtection="1">
      <alignment horizontal="right"/>
    </xf>
    <xf numFmtId="166" fontId="53" fillId="24" borderId="0" xfId="25" applyNumberFormat="1" applyFont="1" applyFill="1" applyBorder="1" applyProtection="1"/>
    <xf numFmtId="166" fontId="15" fillId="24" borderId="0" xfId="25" applyNumberFormat="1" applyFont="1" applyFill="1" applyBorder="1" applyAlignment="1" applyProtection="1">
      <alignment horizontal="right"/>
    </xf>
    <xf numFmtId="166" fontId="20" fillId="24" borderId="1" xfId="25" applyNumberFormat="1" applyFont="1" applyFill="1" applyBorder="1" applyAlignment="1" applyProtection="1">
      <alignment horizontal="center"/>
    </xf>
    <xf numFmtId="166" fontId="63" fillId="24" borderId="0" xfId="25" applyNumberFormat="1" applyFont="1" applyFill="1" applyBorder="1" applyAlignment="1" applyProtection="1">
      <alignment horizontal="right"/>
    </xf>
    <xf numFmtId="166" fontId="17" fillId="22" borderId="1" xfId="25" applyNumberFormat="1" applyFont="1" applyFill="1" applyBorder="1" applyAlignment="1" applyProtection="1">
      <alignment horizontal="center"/>
    </xf>
    <xf numFmtId="166" fontId="15" fillId="11" borderId="0" xfId="25" applyNumberFormat="1" applyFont="1" applyFill="1" applyProtection="1"/>
    <xf numFmtId="166" fontId="17" fillId="14" borderId="0" xfId="25" applyNumberFormat="1" applyFont="1" applyFill="1" applyBorder="1" applyAlignment="1" applyProtection="1">
      <alignment horizontal="center"/>
    </xf>
    <xf numFmtId="166" fontId="19" fillId="14" borderId="24" xfId="25" applyNumberFormat="1" applyFont="1" applyFill="1" applyBorder="1" applyAlignment="1" applyProtection="1">
      <alignment horizontal="right"/>
    </xf>
    <xf numFmtId="166" fontId="19" fillId="14" borderId="23" xfId="25" applyNumberFormat="1" applyFont="1" applyFill="1" applyBorder="1" applyAlignment="1" applyProtection="1">
      <alignment horizontal="right"/>
    </xf>
    <xf numFmtId="166" fontId="17" fillId="14" borderId="23" xfId="25" applyNumberFormat="1" applyFont="1" applyFill="1" applyBorder="1" applyAlignment="1" applyProtection="1">
      <alignment horizontal="right"/>
    </xf>
    <xf numFmtId="166" fontId="19" fillId="14" borderId="0" xfId="25" applyNumberFormat="1" applyFont="1" applyFill="1" applyBorder="1" applyAlignment="1" applyProtection="1"/>
    <xf numFmtId="166" fontId="19" fillId="14" borderId="25" xfId="25" applyNumberFormat="1" applyFont="1" applyFill="1" applyBorder="1" applyAlignment="1" applyProtection="1">
      <alignment horizontal="right"/>
    </xf>
    <xf numFmtId="166" fontId="15" fillId="10" borderId="0" xfId="25" applyNumberFormat="1" applyFont="1" applyFill="1"/>
    <xf numFmtId="166" fontId="17" fillId="14" borderId="24" xfId="25" applyNumberFormat="1" applyFont="1" applyFill="1" applyBorder="1" applyAlignment="1" applyProtection="1">
      <alignment horizontal="right"/>
    </xf>
    <xf numFmtId="166" fontId="17" fillId="14" borderId="1" xfId="25" applyNumberFormat="1" applyFont="1" applyFill="1" applyBorder="1" applyAlignment="1" applyProtection="1"/>
    <xf numFmtId="9" fontId="19" fillId="22" borderId="1" xfId="0" applyNumberFormat="1" applyFont="1" applyFill="1" applyBorder="1" applyAlignment="1" applyProtection="1">
      <alignment horizontal="right"/>
    </xf>
    <xf numFmtId="178" fontId="17" fillId="22" borderId="1" xfId="27" applyNumberFormat="1" applyFont="1" applyFill="1" applyBorder="1" applyAlignment="1" applyProtection="1"/>
    <xf numFmtId="179" fontId="17" fillId="24" borderId="1" xfId="27" applyNumberFormat="1" applyFont="1" applyFill="1" applyBorder="1" applyAlignment="1" applyProtection="1">
      <alignment horizontal="right"/>
    </xf>
    <xf numFmtId="178" fontId="19" fillId="22" borderId="1" xfId="27" applyNumberFormat="1" applyFont="1" applyFill="1" applyBorder="1" applyAlignment="1" applyProtection="1">
      <alignment horizontal="right"/>
    </xf>
    <xf numFmtId="166" fontId="63" fillId="10" borderId="0" xfId="25" applyNumberFormat="1" applyFont="1" applyFill="1" applyBorder="1" applyProtection="1"/>
    <xf numFmtId="166" fontId="15" fillId="10" borderId="1" xfId="25" applyNumberFormat="1" applyFont="1" applyFill="1" applyBorder="1" applyAlignment="1" applyProtection="1"/>
    <xf numFmtId="166" fontId="15" fillId="10" borderId="1" xfId="25" applyNumberFormat="1" applyFont="1" applyFill="1" applyBorder="1" applyAlignment="1" applyProtection="1">
      <alignment horizontal="right"/>
    </xf>
    <xf numFmtId="166" fontId="15" fillId="10" borderId="23" xfId="25" applyNumberFormat="1" applyFont="1" applyFill="1" applyBorder="1" applyAlignment="1" applyProtection="1">
      <alignment horizontal="right"/>
    </xf>
    <xf numFmtId="166" fontId="15" fillId="10" borderId="24" xfId="25" applyNumberFormat="1" applyFont="1" applyFill="1" applyBorder="1" applyAlignment="1" applyProtection="1">
      <alignment horizontal="right"/>
    </xf>
    <xf numFmtId="166" fontId="17" fillId="10" borderId="1" xfId="25" applyNumberFormat="1" applyFont="1" applyFill="1" applyBorder="1" applyAlignment="1" applyProtection="1">
      <alignment horizontal="right"/>
    </xf>
    <xf numFmtId="166" fontId="15" fillId="10" borderId="0" xfId="25" applyNumberFormat="1" applyFont="1" applyFill="1" applyProtection="1"/>
    <xf numFmtId="171" fontId="17" fillId="22" borderId="1" xfId="27" applyNumberFormat="1" applyFont="1" applyFill="1" applyBorder="1" applyAlignment="1" applyProtection="1"/>
    <xf numFmtId="171" fontId="19" fillId="22" borderId="1" xfId="27" applyNumberFormat="1" applyFont="1" applyFill="1" applyBorder="1" applyAlignment="1" applyProtection="1">
      <alignment horizontal="right"/>
    </xf>
    <xf numFmtId="166" fontId="17" fillId="14" borderId="23" xfId="25" applyNumberFormat="1" applyFont="1" applyFill="1" applyBorder="1" applyAlignment="1" applyProtection="1"/>
    <xf numFmtId="166" fontId="15" fillId="10" borderId="24" xfId="25" applyNumberFormat="1" applyFont="1" applyFill="1" applyBorder="1" applyAlignment="1" applyProtection="1"/>
    <xf numFmtId="166" fontId="19" fillId="14" borderId="1" xfId="25" applyNumberFormat="1" applyFont="1" applyFill="1" applyBorder="1" applyAlignment="1" applyProtection="1"/>
    <xf numFmtId="166" fontId="17" fillId="14" borderId="24" xfId="25" applyNumberFormat="1" applyFont="1" applyFill="1" applyBorder="1" applyAlignment="1" applyProtection="1"/>
    <xf numFmtId="3" fontId="19" fillId="22" borderId="1" xfId="27" applyNumberFormat="1" applyFont="1" applyFill="1" applyBorder="1" applyAlignment="1" applyProtection="1">
      <alignment horizontal="right"/>
    </xf>
    <xf numFmtId="3" fontId="52" fillId="22" borderId="1" xfId="27" applyNumberFormat="1" applyFont="1" applyFill="1" applyBorder="1" applyAlignment="1" applyProtection="1">
      <alignment horizontal="right"/>
    </xf>
    <xf numFmtId="166" fontId="52" fillId="14" borderId="1" xfId="25" applyNumberFormat="1" applyFont="1" applyFill="1" applyBorder="1" applyAlignment="1" applyProtection="1">
      <alignment horizontal="right"/>
    </xf>
    <xf numFmtId="166" fontId="19" fillId="10" borderId="1" xfId="25" applyNumberFormat="1" applyFont="1" applyFill="1" applyBorder="1" applyAlignment="1" applyProtection="1">
      <alignment horizontal="right"/>
    </xf>
    <xf numFmtId="166" fontId="50" fillId="10" borderId="0" xfId="25" applyNumberFormat="1" applyFont="1" applyFill="1" applyAlignment="1" applyProtection="1">
      <alignment horizontal="left"/>
      <protection hidden="1"/>
    </xf>
    <xf numFmtId="166" fontId="61" fillId="22" borderId="0" xfId="25" applyNumberFormat="1" applyFont="1" applyFill="1" applyBorder="1" applyAlignment="1" applyProtection="1">
      <alignment horizontal="center"/>
    </xf>
    <xf numFmtId="166" fontId="17" fillId="24" borderId="1" xfId="25" applyNumberFormat="1" applyFont="1" applyFill="1" applyBorder="1" applyAlignment="1" applyProtection="1">
      <alignment horizontal="right"/>
    </xf>
    <xf numFmtId="166" fontId="19" fillId="22" borderId="0" xfId="25" applyNumberFormat="1" applyFont="1" applyFill="1" applyBorder="1" applyAlignment="1" applyProtection="1">
      <alignment horizontal="right"/>
    </xf>
    <xf numFmtId="169" fontId="19" fillId="22" borderId="1" xfId="27" applyNumberFormat="1" applyFont="1" applyFill="1" applyBorder="1" applyAlignment="1" applyProtection="1">
      <alignment horizontal="right"/>
    </xf>
    <xf numFmtId="166" fontId="63" fillId="24" borderId="0" xfId="25" applyNumberFormat="1" applyFont="1" applyFill="1" applyBorder="1" applyProtection="1"/>
    <xf numFmtId="166" fontId="20" fillId="24" borderId="0" xfId="25" applyNumberFormat="1" applyFont="1" applyFill="1" applyBorder="1" applyAlignment="1" applyProtection="1">
      <alignment horizontal="right"/>
    </xf>
    <xf numFmtId="0" fontId="20" fillId="9" borderId="0" xfId="27" applyFont="1" applyFill="1" applyBorder="1" applyAlignment="1" applyProtection="1">
      <alignment horizontal="right"/>
    </xf>
    <xf numFmtId="3" fontId="17" fillId="14" borderId="0" xfId="27" applyNumberFormat="1" applyFont="1" applyFill="1" applyBorder="1" applyAlignment="1" applyProtection="1"/>
    <xf numFmtId="3" fontId="17" fillId="12" borderId="0" xfId="27" applyNumberFormat="1" applyFont="1" applyFill="1" applyBorder="1" applyAlignment="1" applyProtection="1"/>
    <xf numFmtId="166" fontId="17" fillId="14" borderId="0" xfId="25" applyNumberFormat="1" applyFont="1" applyFill="1" applyBorder="1" applyAlignment="1" applyProtection="1"/>
    <xf numFmtId="3" fontId="17" fillId="13" borderId="0" xfId="27" applyNumberFormat="1" applyFont="1" applyFill="1" applyBorder="1" applyAlignment="1" applyProtection="1"/>
    <xf numFmtId="181" fontId="19" fillId="22" borderId="1" xfId="0" applyNumberFormat="1" applyFont="1" applyFill="1" applyBorder="1" applyAlignment="1" applyProtection="1"/>
    <xf numFmtId="0" fontId="15" fillId="24" borderId="0" xfId="0" applyFont="1" applyFill="1"/>
    <xf numFmtId="181" fontId="50" fillId="24" borderId="0" xfId="27" applyNumberFormat="1" applyFont="1" applyFill="1" applyAlignment="1" applyProtection="1">
      <protection hidden="1"/>
    </xf>
    <xf numFmtId="178" fontId="15" fillId="16" borderId="24" xfId="0" applyNumberFormat="1" applyFont="1" applyFill="1" applyBorder="1" applyAlignment="1" applyProtection="1">
      <alignment horizontal="right"/>
    </xf>
    <xf numFmtId="179" fontId="17" fillId="26" borderId="1" xfId="27" applyNumberFormat="1" applyFont="1" applyFill="1" applyBorder="1" applyAlignment="1" applyProtection="1">
      <alignment horizontal="right"/>
    </xf>
    <xf numFmtId="179" fontId="17" fillId="27" borderId="1" xfId="27" applyNumberFormat="1" applyFont="1" applyFill="1" applyBorder="1" applyAlignment="1" applyProtection="1">
      <alignment horizontal="right"/>
    </xf>
    <xf numFmtId="178" fontId="20" fillId="27" borderId="1" xfId="0" applyNumberFormat="1" applyFont="1" applyFill="1" applyBorder="1" applyProtection="1"/>
    <xf numFmtId="178" fontId="17" fillId="23" borderId="1" xfId="27" applyNumberFormat="1" applyFont="1" applyFill="1" applyBorder="1" applyAlignment="1" applyProtection="1">
      <alignment horizontal="right"/>
    </xf>
    <xf numFmtId="180" fontId="19" fillId="24" borderId="1" xfId="4" applyNumberFormat="1" applyFont="1" applyFill="1" applyBorder="1" applyAlignment="1" applyProtection="1">
      <alignment horizontal="right"/>
    </xf>
    <xf numFmtId="0" fontId="19" fillId="22" borderId="0" xfId="27" quotePrefix="1" applyFont="1" applyFill="1" applyBorder="1" applyAlignment="1" applyProtection="1"/>
    <xf numFmtId="0" fontId="15" fillId="10" borderId="0" xfId="18" applyFont="1" applyFill="1" applyAlignment="1">
      <alignment horizontal="left"/>
    </xf>
    <xf numFmtId="0" fontId="15" fillId="10" borderId="0" xfId="0" applyFont="1" applyFill="1" applyAlignment="1">
      <alignment horizontal="left"/>
    </xf>
    <xf numFmtId="0" fontId="3" fillId="9" borderId="0" xfId="35" applyFont="1" applyFill="1"/>
    <xf numFmtId="38" fontId="3" fillId="9" borderId="0" xfId="35" applyNumberFormat="1" applyFont="1" applyFill="1" applyBorder="1" applyProtection="1"/>
    <xf numFmtId="38" fontId="3" fillId="9" borderId="11" xfId="35" applyNumberFormat="1" applyFont="1" applyFill="1" applyBorder="1" applyProtection="1"/>
    <xf numFmtId="0" fontId="11" fillId="9" borderId="0" xfId="35" applyFont="1" applyFill="1" applyAlignment="1">
      <alignment horizontal="right"/>
    </xf>
    <xf numFmtId="9" fontId="3" fillId="9" borderId="0" xfId="35" applyNumberFormat="1" applyFont="1" applyFill="1"/>
    <xf numFmtId="0" fontId="21" fillId="10" borderId="0" xfId="35" applyFont="1" applyFill="1"/>
    <xf numFmtId="0" fontId="3" fillId="10" borderId="0" xfId="35" applyFont="1" applyFill="1"/>
    <xf numFmtId="40" fontId="3" fillId="10" borderId="0" xfId="35" applyNumberFormat="1" applyFont="1" applyFill="1" applyAlignment="1">
      <alignment horizontal="center"/>
    </xf>
    <xf numFmtId="40" fontId="3" fillId="9" borderId="0" xfId="35" applyNumberFormat="1" applyFont="1" applyFill="1"/>
    <xf numFmtId="40" fontId="3" fillId="9" borderId="0" xfId="35" applyNumberFormat="1" applyFont="1" applyFill="1" applyAlignment="1">
      <alignment horizontal="center"/>
    </xf>
    <xf numFmtId="0" fontId="3" fillId="9" borderId="0" xfId="35" applyFont="1" applyFill="1" applyBorder="1"/>
    <xf numFmtId="40" fontId="3" fillId="9" borderId="0" xfId="35" applyNumberFormat="1" applyFont="1" applyFill="1" applyBorder="1" applyAlignment="1">
      <alignment horizontal="center"/>
    </xf>
    <xf numFmtId="174" fontId="10" fillId="25" borderId="1" xfId="28" applyNumberFormat="1" applyFont="1" applyFill="1" applyBorder="1" applyAlignment="1"/>
    <xf numFmtId="40" fontId="9" fillId="25" borderId="0" xfId="28" applyNumberFormat="1" applyFont="1" applyFill="1" applyBorder="1" applyAlignment="1"/>
    <xf numFmtId="40" fontId="7" fillId="26" borderId="0" xfId="28" applyNumberFormat="1" applyFont="1" applyFill="1"/>
    <xf numFmtId="40" fontId="8" fillId="25" borderId="0" xfId="28" applyNumberFormat="1" applyFont="1" applyFill="1" applyBorder="1" applyAlignment="1"/>
    <xf numFmtId="40" fontId="2" fillId="26" borderId="0" xfId="28" applyNumberFormat="1" applyFont="1" applyFill="1"/>
    <xf numFmtId="40" fontId="11" fillId="9" borderId="0" xfId="28" applyNumberFormat="1" applyFont="1" applyFill="1"/>
    <xf numFmtId="40" fontId="12" fillId="12" borderId="0" xfId="28" applyNumberFormat="1" applyFont="1" applyFill="1" applyBorder="1" applyAlignment="1"/>
    <xf numFmtId="40" fontId="11" fillId="26" borderId="0" xfId="28" applyNumberFormat="1" applyFont="1" applyFill="1"/>
    <xf numFmtId="166" fontId="15" fillId="24" borderId="1" xfId="25" applyNumberFormat="1" applyFont="1" applyFill="1" applyBorder="1" applyAlignment="1" applyProtection="1">
      <alignment horizontal="right"/>
    </xf>
    <xf numFmtId="181" fontId="19" fillId="22" borderId="1" xfId="0" applyNumberFormat="1" applyFont="1" applyFill="1" applyBorder="1" applyAlignment="1" applyProtection="1">
      <alignment horizontal="right"/>
    </xf>
    <xf numFmtId="181" fontId="15" fillId="24" borderId="1" xfId="0" applyNumberFormat="1" applyFont="1" applyFill="1" applyBorder="1" applyAlignment="1" applyProtection="1">
      <alignment horizontal="right"/>
    </xf>
    <xf numFmtId="181" fontId="17" fillId="22" borderId="1" xfId="0" applyNumberFormat="1" applyFont="1" applyFill="1" applyBorder="1" applyAlignment="1" applyProtection="1">
      <alignment horizontal="right"/>
    </xf>
    <xf numFmtId="181" fontId="19" fillId="25" borderId="1" xfId="0" applyNumberFormat="1" applyFont="1" applyFill="1" applyBorder="1" applyAlignment="1" applyProtection="1"/>
    <xf numFmtId="181" fontId="19" fillId="25" borderId="1" xfId="0" applyNumberFormat="1" applyFont="1" applyFill="1" applyBorder="1" applyAlignment="1" applyProtection="1">
      <alignment horizontal="right"/>
    </xf>
    <xf numFmtId="181" fontId="19" fillId="23" borderId="1" xfId="0" applyNumberFormat="1" applyFont="1" applyFill="1" applyBorder="1" applyAlignment="1" applyProtection="1">
      <alignment horizontal="right"/>
      <protection locked="0"/>
    </xf>
    <xf numFmtId="9" fontId="17" fillId="25" borderId="1" xfId="25" applyNumberFormat="1" applyFont="1" applyFill="1" applyBorder="1" applyAlignment="1" applyProtection="1">
      <alignment horizontal="right"/>
    </xf>
    <xf numFmtId="9" fontId="17" fillId="23" borderId="1" xfId="25" applyNumberFormat="1" applyFont="1" applyFill="1" applyBorder="1" applyAlignment="1" applyProtection="1">
      <alignment horizontal="right"/>
    </xf>
    <xf numFmtId="178" fontId="17" fillId="25" borderId="1" xfId="27" applyNumberFormat="1" applyFont="1" applyFill="1" applyBorder="1" applyAlignment="1" applyProtection="1"/>
    <xf numFmtId="178" fontId="19" fillId="25" borderId="1" xfId="27" applyNumberFormat="1" applyFont="1" applyFill="1" applyBorder="1" applyAlignment="1" applyProtection="1"/>
    <xf numFmtId="178" fontId="19" fillId="25" borderId="23" xfId="27" applyNumberFormat="1" applyFont="1" applyFill="1" applyBorder="1" applyAlignment="1" applyProtection="1"/>
    <xf numFmtId="164" fontId="17" fillId="23" borderId="1" xfId="27" applyNumberFormat="1" applyFont="1" applyFill="1" applyBorder="1" applyAlignment="1" applyProtection="1">
      <alignment horizontal="right"/>
    </xf>
    <xf numFmtId="164" fontId="19" fillId="23" borderId="1" xfId="27" applyNumberFormat="1" applyFont="1" applyFill="1" applyBorder="1" applyAlignment="1" applyProtection="1">
      <alignment horizontal="right"/>
    </xf>
    <xf numFmtId="179" fontId="19" fillId="25" borderId="1" xfId="27" applyNumberFormat="1" applyFont="1" applyFill="1" applyBorder="1" applyAlignment="1" applyProtection="1">
      <alignment horizontal="right"/>
    </xf>
    <xf numFmtId="178" fontId="19" fillId="25" borderId="1" xfId="27" applyNumberFormat="1" applyFont="1" applyFill="1" applyBorder="1" applyAlignment="1" applyProtection="1">
      <alignment horizontal="right"/>
    </xf>
    <xf numFmtId="171" fontId="17" fillId="25" borderId="1" xfId="27" applyNumberFormat="1" applyFont="1" applyFill="1" applyBorder="1" applyAlignment="1" applyProtection="1"/>
    <xf numFmtId="171" fontId="19" fillId="25" borderId="1" xfId="27" applyNumberFormat="1" applyFont="1" applyFill="1" applyBorder="1" applyAlignment="1" applyProtection="1">
      <alignment horizontal="right"/>
    </xf>
    <xf numFmtId="180" fontId="19" fillId="23" borderId="1" xfId="4" applyNumberFormat="1" applyFont="1" applyFill="1" applyBorder="1" applyAlignment="1" applyProtection="1">
      <alignment horizontal="right"/>
    </xf>
    <xf numFmtId="3" fontId="52" fillId="25" borderId="1" xfId="27" applyNumberFormat="1" applyFont="1" applyFill="1" applyBorder="1" applyAlignment="1" applyProtection="1">
      <alignment horizontal="right"/>
    </xf>
    <xf numFmtId="164" fontId="17" fillId="25" borderId="1" xfId="18" applyNumberFormat="1" applyFont="1" applyFill="1" applyBorder="1" applyAlignment="1" applyProtection="1">
      <alignment horizontal="right"/>
    </xf>
    <xf numFmtId="164" fontId="19" fillId="25" borderId="1" xfId="27" applyNumberFormat="1" applyFont="1" applyFill="1" applyBorder="1" applyAlignment="1" applyProtection="1">
      <alignment horizontal="right"/>
    </xf>
    <xf numFmtId="164" fontId="17" fillId="23" borderId="1" xfId="0" applyNumberFormat="1" applyFont="1" applyFill="1" applyBorder="1" applyAlignment="1" applyProtection="1">
      <alignment horizontal="right"/>
    </xf>
    <xf numFmtId="172" fontId="19" fillId="25" borderId="1" xfId="27" applyNumberFormat="1" applyFont="1" applyFill="1" applyBorder="1" applyAlignment="1" applyProtection="1">
      <alignment horizontal="right"/>
    </xf>
    <xf numFmtId="9" fontId="19" fillId="23" borderId="1" xfId="27" applyNumberFormat="1" applyFont="1" applyFill="1" applyBorder="1" applyAlignment="1" applyProtection="1">
      <alignment horizontal="right"/>
    </xf>
    <xf numFmtId="9" fontId="19" fillId="23" borderId="1" xfId="25" applyFont="1" applyFill="1" applyBorder="1" applyAlignment="1" applyProtection="1">
      <alignment horizontal="right"/>
    </xf>
    <xf numFmtId="178" fontId="17" fillId="14" borderId="24" xfId="27" applyNumberFormat="1" applyFont="1" applyFill="1" applyBorder="1" applyAlignment="1" applyProtection="1">
      <alignment horizontal="right"/>
    </xf>
    <xf numFmtId="178" fontId="17" fillId="13" borderId="24" xfId="27" applyNumberFormat="1" applyFont="1" applyFill="1" applyBorder="1" applyAlignment="1" applyProtection="1">
      <alignment horizontal="right"/>
    </xf>
    <xf numFmtId="178" fontId="17" fillId="12" borderId="24" xfId="27" applyNumberFormat="1" applyFont="1" applyFill="1" applyBorder="1" applyAlignment="1" applyProtection="1">
      <alignment horizontal="right"/>
    </xf>
    <xf numFmtId="180" fontId="17" fillId="23" borderId="1" xfId="4" applyNumberFormat="1" applyFont="1" applyFill="1" applyBorder="1" applyAlignment="1" applyProtection="1">
      <alignment horizontal="right"/>
    </xf>
    <xf numFmtId="179" fontId="19" fillId="23" borderId="1" xfId="27" applyNumberFormat="1" applyFont="1" applyFill="1" applyBorder="1" applyAlignment="1" applyProtection="1">
      <alignment horizontal="right"/>
    </xf>
    <xf numFmtId="169" fontId="19" fillId="23" borderId="1" xfId="27" applyNumberFormat="1" applyFont="1" applyFill="1" applyBorder="1" applyAlignment="1" applyProtection="1">
      <alignment horizontal="right"/>
    </xf>
    <xf numFmtId="3" fontId="17" fillId="22" borderId="1" xfId="18" applyNumberFormat="1" applyFont="1" applyFill="1" applyBorder="1" applyAlignment="1" applyProtection="1">
      <alignment horizontal="right"/>
    </xf>
    <xf numFmtId="169" fontId="17" fillId="23" borderId="1" xfId="27" applyNumberFormat="1" applyFont="1" applyFill="1" applyBorder="1" applyAlignment="1" applyProtection="1">
      <alignment horizontal="right"/>
    </xf>
    <xf numFmtId="169" fontId="19" fillId="25" borderId="1" xfId="27" applyNumberFormat="1" applyFont="1" applyFill="1" applyBorder="1" applyAlignment="1" applyProtection="1">
      <alignment horizontal="right"/>
    </xf>
    <xf numFmtId="166" fontId="19" fillId="23" borderId="1" xfId="27" applyNumberFormat="1" applyFont="1" applyFill="1" applyBorder="1" applyAlignment="1" applyProtection="1">
      <alignment horizontal="right"/>
    </xf>
    <xf numFmtId="166" fontId="19" fillId="25" borderId="1" xfId="27" applyNumberFormat="1" applyFont="1" applyFill="1" applyBorder="1" applyAlignment="1" applyProtection="1">
      <alignment horizontal="right"/>
    </xf>
    <xf numFmtId="0" fontId="50" fillId="24" borderId="0" xfId="0" applyFont="1" applyFill="1" applyAlignment="1">
      <alignment horizontal="left"/>
    </xf>
    <xf numFmtId="166" fontId="50" fillId="24" borderId="0" xfId="25" applyNumberFormat="1" applyFont="1" applyFill="1" applyProtection="1">
      <protection hidden="1"/>
    </xf>
    <xf numFmtId="178" fontId="19" fillId="25" borderId="24" xfId="27" applyNumberFormat="1" applyFont="1" applyFill="1" applyBorder="1" applyAlignment="1" applyProtection="1">
      <alignment horizontal="right"/>
    </xf>
    <xf numFmtId="183" fontId="17" fillId="10" borderId="1" xfId="0" applyNumberFormat="1" applyFont="1" applyFill="1" applyBorder="1" applyAlignment="1" applyProtection="1">
      <alignment horizontal="right"/>
    </xf>
    <xf numFmtId="166" fontId="19" fillId="24" borderId="1" xfId="25" applyNumberFormat="1" applyFont="1" applyFill="1" applyBorder="1" applyAlignment="1" applyProtection="1">
      <alignment horizontal="right"/>
    </xf>
    <xf numFmtId="0" fontId="15" fillId="24" borderId="0" xfId="0" applyFont="1" applyFill="1" applyBorder="1"/>
    <xf numFmtId="181" fontId="50" fillId="24" borderId="0" xfId="0" applyNumberFormat="1" applyFont="1" applyFill="1" applyAlignment="1"/>
    <xf numFmtId="181" fontId="19" fillId="12" borderId="26" xfId="27" applyNumberFormat="1" applyFont="1" applyFill="1" applyBorder="1" applyAlignment="1" applyProtection="1"/>
    <xf numFmtId="182" fontId="15" fillId="9" borderId="1" xfId="4" applyNumberFormat="1" applyFont="1" applyFill="1" applyBorder="1" applyProtection="1"/>
    <xf numFmtId="166" fontId="17" fillId="23" borderId="0" xfId="25" applyNumberFormat="1" applyFont="1" applyFill="1" applyBorder="1" applyAlignment="1" applyProtection="1">
      <alignment horizontal="center"/>
    </xf>
    <xf numFmtId="166" fontId="20" fillId="27" borderId="0" xfId="25" applyNumberFormat="1" applyFont="1" applyFill="1" applyBorder="1" applyAlignment="1" applyProtection="1">
      <alignment horizontal="center"/>
    </xf>
    <xf numFmtId="166" fontId="15" fillId="27" borderId="0" xfId="25" applyNumberFormat="1" applyFont="1" applyFill="1" applyBorder="1" applyProtection="1"/>
    <xf numFmtId="166" fontId="19" fillId="23" borderId="1" xfId="25" applyNumberFormat="1" applyFont="1" applyFill="1" applyBorder="1" applyAlignment="1" applyProtection="1">
      <alignment horizontal="right"/>
    </xf>
    <xf numFmtId="166" fontId="17" fillId="23" borderId="1" xfId="25" applyNumberFormat="1" applyFont="1" applyFill="1" applyBorder="1" applyAlignment="1" applyProtection="1">
      <alignment horizontal="right"/>
    </xf>
    <xf numFmtId="166" fontId="52" fillId="23" borderId="1" xfId="25" applyNumberFormat="1" applyFont="1" applyFill="1" applyBorder="1" applyAlignment="1" applyProtection="1">
      <alignment horizontal="right"/>
    </xf>
    <xf numFmtId="166" fontId="20" fillId="27" borderId="0" xfId="25" applyNumberFormat="1" applyFont="1" applyFill="1" applyBorder="1" applyProtection="1"/>
    <xf numFmtId="166" fontId="19" fillId="23" borderId="1" xfId="4" applyNumberFormat="1" applyFont="1" applyFill="1" applyBorder="1" applyAlignment="1" applyProtection="1">
      <alignment horizontal="right"/>
    </xf>
    <xf numFmtId="166" fontId="17" fillId="23" borderId="0" xfId="25" applyNumberFormat="1" applyFont="1" applyFill="1" applyBorder="1" applyAlignment="1" applyProtection="1">
      <alignment horizontal="right"/>
    </xf>
    <xf numFmtId="166" fontId="53" fillId="27" borderId="0" xfId="25" applyNumberFormat="1" applyFont="1" applyFill="1" applyBorder="1" applyProtection="1"/>
    <xf numFmtId="166" fontId="15" fillId="27" borderId="0" xfId="25" applyNumberFormat="1" applyFont="1" applyFill="1" applyBorder="1" applyAlignment="1" applyProtection="1">
      <alignment horizontal="right"/>
    </xf>
    <xf numFmtId="166" fontId="20" fillId="27" borderId="1" xfId="25" applyNumberFormat="1" applyFont="1" applyFill="1" applyBorder="1" applyAlignment="1" applyProtection="1">
      <alignment horizontal="center"/>
    </xf>
    <xf numFmtId="166" fontId="15" fillId="27" borderId="1" xfId="25" applyNumberFormat="1" applyFont="1" applyFill="1" applyBorder="1" applyAlignment="1" applyProtection="1">
      <alignment horizontal="right"/>
    </xf>
    <xf numFmtId="166" fontId="63" fillId="27" borderId="0" xfId="25" applyNumberFormat="1" applyFont="1" applyFill="1" applyBorder="1" applyAlignment="1" applyProtection="1">
      <alignment horizontal="right"/>
    </xf>
    <xf numFmtId="166" fontId="17" fillId="23" borderId="1" xfId="25" applyNumberFormat="1" applyFont="1" applyFill="1" applyBorder="1" applyAlignment="1" applyProtection="1">
      <alignment horizontal="center"/>
    </xf>
    <xf numFmtId="166" fontId="15" fillId="11" borderId="0" xfId="25" applyNumberFormat="1" applyFont="1" applyFill="1" applyBorder="1"/>
    <xf numFmtId="166" fontId="58" fillId="9" borderId="0" xfId="25" applyNumberFormat="1" applyFont="1" applyFill="1" applyBorder="1" applyAlignment="1">
      <alignment horizontal="center"/>
    </xf>
    <xf numFmtId="166" fontId="19" fillId="12" borderId="10" xfId="25" applyNumberFormat="1" applyFont="1" applyFill="1" applyBorder="1" applyAlignment="1" applyProtection="1">
      <alignment horizontal="right"/>
    </xf>
    <xf numFmtId="166" fontId="15" fillId="11" borderId="0" xfId="25" applyNumberFormat="1" applyFont="1" applyFill="1"/>
    <xf numFmtId="181" fontId="17" fillId="23" borderId="0" xfId="0" applyNumberFormat="1" applyFont="1" applyFill="1" applyBorder="1" applyAlignment="1" applyProtection="1">
      <alignment horizontal="center"/>
    </xf>
    <xf numFmtId="166" fontId="17" fillId="23" borderId="1" xfId="25" applyNumberFormat="1" applyFont="1" applyFill="1" applyBorder="1" applyAlignment="1" applyProtection="1"/>
    <xf numFmtId="166" fontId="19" fillId="23" borderId="23" xfId="25" applyNumberFormat="1" applyFont="1" applyFill="1" applyBorder="1" applyAlignment="1" applyProtection="1">
      <alignment horizontal="right"/>
    </xf>
    <xf numFmtId="166" fontId="17" fillId="23" borderId="24" xfId="25" applyNumberFormat="1" applyFont="1" applyFill="1" applyBorder="1" applyAlignment="1" applyProtection="1">
      <alignment horizontal="right"/>
    </xf>
    <xf numFmtId="166" fontId="19" fillId="23" borderId="24" xfId="25" applyNumberFormat="1" applyFont="1" applyFill="1" applyBorder="1" applyAlignment="1" applyProtection="1">
      <alignment horizontal="right"/>
    </xf>
    <xf numFmtId="166" fontId="17" fillId="23" borderId="23" xfId="25" applyNumberFormat="1" applyFont="1" applyFill="1" applyBorder="1" applyAlignment="1" applyProtection="1">
      <alignment horizontal="right"/>
    </xf>
    <xf numFmtId="166" fontId="19" fillId="23" borderId="0" xfId="25" applyNumberFormat="1" applyFont="1" applyFill="1" applyBorder="1" applyAlignment="1" applyProtection="1"/>
    <xf numFmtId="181" fontId="17" fillId="25" borderId="0" xfId="0" applyNumberFormat="1" applyFont="1" applyFill="1" applyBorder="1" applyAlignment="1" applyProtection="1">
      <alignment horizontal="center"/>
    </xf>
    <xf numFmtId="0" fontId="17" fillId="25" borderId="1" xfId="0" applyNumberFormat="1" applyFont="1" applyFill="1" applyBorder="1" applyAlignment="1" applyProtection="1">
      <alignment horizontal="right"/>
    </xf>
    <xf numFmtId="178" fontId="17" fillId="25" borderId="24" xfId="0" applyNumberFormat="1" applyFont="1" applyFill="1" applyBorder="1" applyAlignment="1" applyProtection="1">
      <alignment horizontal="right"/>
    </xf>
    <xf numFmtId="178" fontId="17" fillId="25" borderId="1" xfId="0" applyNumberFormat="1" applyFont="1" applyFill="1" applyBorder="1" applyAlignment="1" applyProtection="1">
      <alignment horizontal="right"/>
    </xf>
    <xf numFmtId="179" fontId="17" fillId="25" borderId="1" xfId="27" applyNumberFormat="1" applyFont="1" applyFill="1" applyBorder="1" applyAlignment="1" applyProtection="1">
      <alignment horizontal="right"/>
    </xf>
    <xf numFmtId="179" fontId="19" fillId="25" borderId="23" xfId="27" applyNumberFormat="1" applyFont="1" applyFill="1" applyBorder="1" applyAlignment="1" applyProtection="1">
      <alignment horizontal="right"/>
    </xf>
    <xf numFmtId="178" fontId="19" fillId="25" borderId="25" xfId="27" applyNumberFormat="1" applyFont="1" applyFill="1" applyBorder="1" applyAlignment="1" applyProtection="1">
      <alignment horizontal="right"/>
    </xf>
    <xf numFmtId="178" fontId="17" fillId="25" borderId="24" xfId="27" applyNumberFormat="1" applyFont="1" applyFill="1" applyBorder="1" applyAlignment="1" applyProtection="1">
      <alignment horizontal="right"/>
    </xf>
    <xf numFmtId="178" fontId="17" fillId="25" borderId="23" xfId="27" applyNumberFormat="1" applyFont="1" applyFill="1" applyBorder="1" applyAlignment="1" applyProtection="1">
      <alignment horizontal="right"/>
    </xf>
    <xf numFmtId="181" fontId="19" fillId="25" borderId="0" xfId="0" applyNumberFormat="1" applyFont="1" applyFill="1" applyBorder="1" applyAlignment="1" applyProtection="1"/>
    <xf numFmtId="178" fontId="17" fillId="23" borderId="1" xfId="27" applyNumberFormat="1" applyFont="1" applyFill="1" applyBorder="1" applyAlignment="1" applyProtection="1"/>
    <xf numFmtId="166" fontId="15" fillId="24" borderId="0" xfId="25" applyNumberFormat="1" applyFont="1" applyFill="1"/>
    <xf numFmtId="166" fontId="19" fillId="23" borderId="25" xfId="25" applyNumberFormat="1" applyFont="1" applyFill="1" applyBorder="1" applyAlignment="1" applyProtection="1">
      <alignment horizontal="right"/>
    </xf>
    <xf numFmtId="181" fontId="20" fillId="26" borderId="0" xfId="0" applyNumberFormat="1" applyFont="1" applyFill="1" applyBorder="1" applyProtection="1"/>
    <xf numFmtId="166" fontId="15" fillId="26" borderId="1" xfId="0" applyNumberFormat="1" applyFont="1" applyFill="1" applyBorder="1" applyAlignment="1" applyProtection="1"/>
    <xf numFmtId="9" fontId="19" fillId="25" borderId="1" xfId="27" applyNumberFormat="1" applyFont="1" applyFill="1" applyBorder="1" applyAlignment="1" applyProtection="1">
      <alignment horizontal="right"/>
    </xf>
    <xf numFmtId="9" fontId="19" fillId="25" borderId="1" xfId="0" applyNumberFormat="1" applyFont="1" applyFill="1" applyBorder="1" applyAlignment="1" applyProtection="1">
      <alignment horizontal="right"/>
    </xf>
    <xf numFmtId="9" fontId="15" fillId="26" borderId="1" xfId="0" applyNumberFormat="1" applyFont="1" applyFill="1" applyBorder="1" applyAlignment="1" applyProtection="1">
      <alignment horizontal="right"/>
    </xf>
    <xf numFmtId="9" fontId="15" fillId="26" borderId="23" xfId="0" applyNumberFormat="1" applyFont="1" applyFill="1" applyBorder="1" applyAlignment="1" applyProtection="1">
      <alignment horizontal="right"/>
    </xf>
    <xf numFmtId="9" fontId="19" fillId="25" borderId="24" xfId="0" applyNumberFormat="1" applyFont="1" applyFill="1" applyBorder="1" applyAlignment="1" applyProtection="1">
      <alignment horizontal="right"/>
    </xf>
    <xf numFmtId="9" fontId="19" fillId="25" borderId="24" xfId="27" applyNumberFormat="1" applyFont="1" applyFill="1" applyBorder="1" applyAlignment="1" applyProtection="1">
      <alignment horizontal="right"/>
    </xf>
    <xf numFmtId="166" fontId="15" fillId="26" borderId="1" xfId="0" applyNumberFormat="1" applyFont="1" applyFill="1" applyBorder="1" applyAlignment="1" applyProtection="1">
      <alignment horizontal="right"/>
    </xf>
    <xf numFmtId="178" fontId="15" fillId="26" borderId="24" xfId="0" applyNumberFormat="1" applyFont="1" applyFill="1" applyBorder="1" applyAlignment="1" applyProtection="1">
      <alignment horizontal="right"/>
    </xf>
    <xf numFmtId="178" fontId="17" fillId="26" borderId="1" xfId="0" applyNumberFormat="1" applyFont="1" applyFill="1" applyBorder="1" applyAlignment="1" applyProtection="1">
      <alignment horizontal="right"/>
    </xf>
    <xf numFmtId="178" fontId="15" fillId="26" borderId="1" xfId="0" applyNumberFormat="1" applyFont="1" applyFill="1" applyBorder="1" applyAlignment="1" applyProtection="1">
      <alignment horizontal="right"/>
    </xf>
    <xf numFmtId="178" fontId="17" fillId="25" borderId="1" xfId="27" applyNumberFormat="1" applyFont="1" applyFill="1" applyBorder="1" applyAlignment="1" applyProtection="1">
      <alignment horizontal="right"/>
    </xf>
    <xf numFmtId="166" fontId="15" fillId="27" borderId="1" xfId="25" applyNumberFormat="1" applyFont="1" applyFill="1" applyBorder="1" applyAlignment="1" applyProtection="1"/>
    <xf numFmtId="166" fontId="15" fillId="27" borderId="23" xfId="25" applyNumberFormat="1" applyFont="1" applyFill="1" applyBorder="1" applyAlignment="1" applyProtection="1">
      <alignment horizontal="right"/>
    </xf>
    <xf numFmtId="166" fontId="15" fillId="27" borderId="24" xfId="25" applyNumberFormat="1" applyFont="1" applyFill="1" applyBorder="1" applyAlignment="1" applyProtection="1">
      <alignment horizontal="right"/>
    </xf>
    <xf numFmtId="166" fontId="17" fillId="27" borderId="1" xfId="25" applyNumberFormat="1" applyFont="1" applyFill="1" applyBorder="1" applyAlignment="1" applyProtection="1">
      <alignment horizontal="right"/>
    </xf>
    <xf numFmtId="0" fontId="61" fillId="25" borderId="0" xfId="0" applyNumberFormat="1" applyFont="1" applyFill="1" applyBorder="1" applyAlignment="1" applyProtection="1">
      <alignment horizontal="center"/>
    </xf>
    <xf numFmtId="38" fontId="15" fillId="26" borderId="0" xfId="0" applyNumberFormat="1" applyFont="1" applyFill="1" applyBorder="1" applyProtection="1"/>
    <xf numFmtId="0" fontId="17" fillId="25" borderId="0" xfId="0" applyNumberFormat="1" applyFont="1" applyFill="1" applyBorder="1" applyAlignment="1" applyProtection="1">
      <alignment horizontal="center"/>
    </xf>
    <xf numFmtId="9" fontId="19" fillId="25" borderId="24" xfId="27" applyNumberFormat="1" applyFont="1" applyFill="1" applyBorder="1" applyAlignment="1" applyProtection="1"/>
    <xf numFmtId="179" fontId="17" fillId="25" borderId="23" xfId="27" applyNumberFormat="1" applyFont="1" applyFill="1" applyBorder="1" applyAlignment="1" applyProtection="1"/>
    <xf numFmtId="178" fontId="17" fillId="25" borderId="24" xfId="0" applyNumberFormat="1" applyFont="1" applyFill="1" applyBorder="1" applyAlignment="1" applyProtection="1"/>
    <xf numFmtId="179" fontId="17" fillId="25" borderId="1" xfId="27" applyNumberFormat="1" applyFont="1" applyFill="1" applyBorder="1" applyAlignment="1" applyProtection="1"/>
    <xf numFmtId="178" fontId="15" fillId="26" borderId="24" xfId="0" applyNumberFormat="1" applyFont="1" applyFill="1" applyBorder="1" applyAlignment="1" applyProtection="1"/>
    <xf numFmtId="178" fontId="15" fillId="26" borderId="1" xfId="0" applyNumberFormat="1" applyFont="1" applyFill="1" applyBorder="1" applyAlignment="1" applyProtection="1"/>
    <xf numFmtId="38" fontId="15" fillId="26" borderId="1" xfId="0" applyNumberFormat="1" applyFont="1" applyFill="1" applyBorder="1" applyAlignment="1" applyProtection="1">
      <alignment horizontal="right"/>
    </xf>
    <xf numFmtId="3" fontId="17" fillId="25" borderId="1" xfId="27" applyNumberFormat="1" applyFont="1" applyFill="1" applyBorder="1" applyAlignment="1" applyProtection="1">
      <alignment horizontal="right"/>
    </xf>
    <xf numFmtId="38" fontId="15" fillId="26" borderId="0" xfId="0" applyNumberFormat="1" applyFont="1" applyFill="1" applyBorder="1" applyAlignment="1" applyProtection="1">
      <alignment horizontal="right"/>
    </xf>
    <xf numFmtId="179" fontId="17" fillId="23" borderId="1" xfId="27" applyNumberFormat="1" applyFont="1" applyFill="1" applyBorder="1" applyAlignment="1" applyProtection="1">
      <alignment horizontal="right"/>
    </xf>
    <xf numFmtId="9" fontId="19" fillId="23" borderId="1" xfId="0" applyNumberFormat="1" applyFont="1" applyFill="1" applyBorder="1" applyAlignment="1" applyProtection="1">
      <alignment horizontal="right"/>
    </xf>
    <xf numFmtId="9" fontId="19" fillId="23" borderId="24" xfId="0" applyNumberFormat="1" applyFont="1" applyFill="1" applyBorder="1" applyAlignment="1" applyProtection="1">
      <alignment horizontal="right"/>
    </xf>
    <xf numFmtId="166" fontId="63" fillId="27" borderId="0" xfId="25" applyNumberFormat="1" applyFont="1" applyFill="1" applyBorder="1" applyProtection="1"/>
    <xf numFmtId="166" fontId="17" fillId="23" borderId="23" xfId="25" applyNumberFormat="1" applyFont="1" applyFill="1" applyBorder="1" applyAlignment="1" applyProtection="1"/>
    <xf numFmtId="166" fontId="15" fillId="27" borderId="24" xfId="25" applyNumberFormat="1" applyFont="1" applyFill="1" applyBorder="1" applyAlignment="1" applyProtection="1"/>
    <xf numFmtId="166" fontId="19" fillId="23" borderId="1" xfId="25" applyNumberFormat="1" applyFont="1" applyFill="1" applyBorder="1" applyAlignment="1" applyProtection="1"/>
    <xf numFmtId="166" fontId="17" fillId="23" borderId="24" xfId="25" applyNumberFormat="1" applyFont="1" applyFill="1" applyBorder="1" applyAlignment="1" applyProtection="1"/>
    <xf numFmtId="166" fontId="17" fillId="23" borderId="0" xfId="25" applyNumberFormat="1" applyFont="1" applyFill="1" applyBorder="1" applyAlignment="1" applyProtection="1"/>
    <xf numFmtId="166" fontId="61" fillId="23" borderId="0" xfId="25" applyNumberFormat="1" applyFont="1" applyFill="1" applyBorder="1" applyAlignment="1" applyProtection="1">
      <alignment horizontal="center"/>
    </xf>
    <xf numFmtId="166" fontId="19" fillId="27" borderId="1" xfId="25" applyNumberFormat="1" applyFont="1" applyFill="1" applyBorder="1" applyAlignment="1" applyProtection="1">
      <alignment horizontal="right"/>
    </xf>
    <xf numFmtId="166" fontId="19" fillId="23" borderId="0" xfId="25" applyNumberFormat="1" applyFont="1" applyFill="1" applyBorder="1" applyAlignment="1" applyProtection="1">
      <alignment horizontal="right"/>
    </xf>
    <xf numFmtId="3" fontId="19" fillId="23" borderId="0" xfId="27" applyNumberFormat="1" applyFont="1" applyFill="1" applyBorder="1" applyAlignment="1" applyProtection="1">
      <alignment horizontal="right"/>
    </xf>
    <xf numFmtId="0" fontId="17" fillId="23" borderId="0" xfId="0" applyNumberFormat="1" applyFont="1" applyFill="1" applyBorder="1" applyAlignment="1" applyProtection="1">
      <alignment horizontal="right"/>
    </xf>
    <xf numFmtId="181" fontId="63" fillId="26" borderId="0" xfId="0" applyNumberFormat="1" applyFont="1" applyFill="1" applyBorder="1" applyProtection="1"/>
    <xf numFmtId="179" fontId="19" fillId="26" borderId="1" xfId="27" applyNumberFormat="1" applyFont="1" applyFill="1" applyBorder="1" applyAlignment="1" applyProtection="1">
      <alignment horizontal="right"/>
    </xf>
    <xf numFmtId="179" fontId="19" fillId="26" borderId="23" xfId="27" applyNumberFormat="1" applyFont="1" applyFill="1" applyBorder="1" applyAlignment="1" applyProtection="1">
      <alignment horizontal="right"/>
    </xf>
    <xf numFmtId="0" fontId="19" fillId="25" borderId="1" xfId="27" applyFont="1" applyFill="1" applyBorder="1" applyAlignment="1" applyProtection="1"/>
    <xf numFmtId="3" fontId="19" fillId="25" borderId="1" xfId="27" applyNumberFormat="1" applyFont="1" applyFill="1" applyBorder="1" applyAlignment="1" applyProtection="1">
      <alignment horizontal="right"/>
    </xf>
    <xf numFmtId="0" fontId="19" fillId="25" borderId="1" xfId="27" applyFont="1" applyFill="1" applyBorder="1" applyAlignment="1" applyProtection="1">
      <alignment horizontal="right"/>
    </xf>
    <xf numFmtId="169" fontId="17" fillId="25" borderId="1" xfId="27" applyNumberFormat="1" applyFont="1" applyFill="1" applyBorder="1" applyAlignment="1" applyProtection="1">
      <alignment horizontal="right"/>
    </xf>
    <xf numFmtId="0" fontId="19" fillId="25" borderId="24" xfId="27" applyFont="1" applyFill="1" applyBorder="1" applyAlignment="1" applyProtection="1">
      <alignment horizontal="right"/>
    </xf>
    <xf numFmtId="3" fontId="19" fillId="25" borderId="23" xfId="27" applyNumberFormat="1" applyFont="1" applyFill="1" applyBorder="1" applyAlignment="1" applyProtection="1">
      <alignment horizontal="right"/>
    </xf>
    <xf numFmtId="9" fontId="17" fillId="25" borderId="1" xfId="27" applyNumberFormat="1" applyFont="1" applyFill="1" applyBorder="1" applyAlignment="1" applyProtection="1">
      <alignment horizontal="right"/>
    </xf>
    <xf numFmtId="9" fontId="19" fillId="25" borderId="0" xfId="27" applyNumberFormat="1" applyFont="1" applyFill="1" applyBorder="1" applyAlignment="1" applyProtection="1">
      <alignment horizontal="right"/>
    </xf>
    <xf numFmtId="168" fontId="17" fillId="25" borderId="1" xfId="4" applyNumberFormat="1" applyFont="1" applyFill="1" applyBorder="1" applyAlignment="1" applyProtection="1">
      <alignment horizontal="right"/>
    </xf>
    <xf numFmtId="164" fontId="17" fillId="25" borderId="1" xfId="27" applyNumberFormat="1" applyFont="1" applyFill="1" applyBorder="1" applyAlignment="1" applyProtection="1">
      <alignment horizontal="right"/>
    </xf>
    <xf numFmtId="0" fontId="17" fillId="25" borderId="23" xfId="27" applyNumberFormat="1" applyFont="1" applyFill="1" applyBorder="1" applyAlignment="1" applyProtection="1">
      <alignment horizontal="right"/>
    </xf>
    <xf numFmtId="166" fontId="15" fillId="11" borderId="0" xfId="0" applyNumberFormat="1" applyFont="1" applyFill="1" applyBorder="1" applyProtection="1"/>
    <xf numFmtId="166" fontId="20" fillId="27" borderId="0" xfId="25" applyNumberFormat="1" applyFont="1" applyFill="1" applyBorder="1" applyAlignment="1" applyProtection="1">
      <alignment horizontal="right"/>
    </xf>
    <xf numFmtId="178" fontId="19" fillId="13" borderId="32" xfId="27" applyNumberFormat="1" applyFont="1" applyFill="1" applyBorder="1" applyAlignment="1" applyProtection="1">
      <alignment horizontal="right"/>
    </xf>
    <xf numFmtId="178" fontId="19" fillId="14" borderId="32" xfId="27" applyNumberFormat="1" applyFont="1" applyFill="1" applyBorder="1" applyAlignment="1" applyProtection="1">
      <alignment horizontal="right"/>
    </xf>
    <xf numFmtId="178" fontId="19" fillId="12" borderId="32" xfId="27" applyNumberFormat="1" applyFont="1" applyFill="1" applyBorder="1" applyAlignment="1" applyProtection="1">
      <alignment horizontal="right"/>
    </xf>
    <xf numFmtId="0" fontId="19" fillId="12" borderId="32" xfId="27" applyFont="1" applyFill="1" applyBorder="1" applyAlignment="1" applyProtection="1"/>
    <xf numFmtId="166" fontId="19" fillId="23" borderId="32" xfId="25" applyNumberFormat="1" applyFont="1" applyFill="1" applyBorder="1" applyAlignment="1" applyProtection="1">
      <alignment horizontal="right"/>
    </xf>
    <xf numFmtId="166" fontId="19" fillId="14" borderId="32" xfId="25" applyNumberFormat="1" applyFont="1" applyFill="1" applyBorder="1" applyAlignment="1" applyProtection="1">
      <alignment horizontal="right"/>
    </xf>
    <xf numFmtId="178" fontId="19" fillId="25" borderId="32" xfId="27" applyNumberFormat="1" applyFont="1" applyFill="1" applyBorder="1" applyAlignment="1" applyProtection="1">
      <alignment horizontal="right"/>
    </xf>
    <xf numFmtId="178" fontId="19" fillId="12" borderId="24" xfId="27" applyNumberFormat="1" applyFont="1" applyFill="1" applyBorder="1" applyAlignment="1" applyProtection="1"/>
    <xf numFmtId="40" fontId="8" fillId="12" borderId="0" xfId="28" quotePrefix="1" applyNumberFormat="1" applyFont="1" applyFill="1" applyBorder="1" applyAlignment="1"/>
    <xf numFmtId="181" fontId="19" fillId="23" borderId="1" xfId="0" applyNumberFormat="1" applyFont="1" applyFill="1" applyBorder="1" applyAlignment="1" applyProtection="1"/>
    <xf numFmtId="179" fontId="19" fillId="23" borderId="23" xfId="27" applyNumberFormat="1" applyFont="1" applyFill="1" applyBorder="1" applyAlignment="1" applyProtection="1">
      <alignment horizontal="right"/>
    </xf>
    <xf numFmtId="178" fontId="19" fillId="23" borderId="24" xfId="27" applyNumberFormat="1" applyFont="1" applyFill="1" applyBorder="1" applyAlignment="1" applyProtection="1">
      <alignment horizontal="right"/>
    </xf>
    <xf numFmtId="183" fontId="17" fillId="23" borderId="1" xfId="0" applyNumberFormat="1" applyFont="1" applyFill="1" applyBorder="1" applyAlignment="1" applyProtection="1">
      <alignment horizontal="right"/>
    </xf>
    <xf numFmtId="188" fontId="17" fillId="27" borderId="1" xfId="4" applyNumberFormat="1" applyFont="1" applyFill="1" applyBorder="1" applyAlignment="1" applyProtection="1">
      <alignment horizontal="right"/>
    </xf>
    <xf numFmtId="164" fontId="17" fillId="23" borderId="1" xfId="27" applyNumberFormat="1" applyFont="1" applyFill="1" applyBorder="1" applyAlignment="1" applyProtection="1"/>
    <xf numFmtId="9" fontId="19" fillId="23" borderId="24" xfId="27" applyNumberFormat="1" applyFont="1" applyFill="1" applyBorder="1" applyAlignment="1" applyProtection="1"/>
    <xf numFmtId="179" fontId="17" fillId="23" borderId="1" xfId="27" applyNumberFormat="1" applyFont="1" applyFill="1" applyBorder="1" applyAlignment="1" applyProtection="1"/>
    <xf numFmtId="172" fontId="19" fillId="23" borderId="1" xfId="27" applyNumberFormat="1" applyFont="1" applyFill="1" applyBorder="1" applyAlignment="1" applyProtection="1">
      <alignment horizontal="right"/>
    </xf>
    <xf numFmtId="0" fontId="19" fillId="23" borderId="1" xfId="27" applyFont="1" applyFill="1" applyBorder="1" applyAlignment="1" applyProtection="1">
      <alignment horizontal="right"/>
    </xf>
    <xf numFmtId="178" fontId="19" fillId="23" borderId="1" xfId="27" applyNumberFormat="1" applyFont="1" applyFill="1" applyBorder="1" applyAlignment="1" applyProtection="1">
      <alignment horizontal="right"/>
    </xf>
    <xf numFmtId="0" fontId="19" fillId="23" borderId="24" xfId="27" applyFont="1" applyFill="1" applyBorder="1" applyAlignment="1" applyProtection="1">
      <alignment horizontal="right"/>
    </xf>
    <xf numFmtId="3" fontId="17" fillId="23" borderId="1" xfId="27" applyNumberFormat="1" applyFont="1" applyFill="1" applyBorder="1" applyAlignment="1" applyProtection="1">
      <alignment horizontal="right"/>
    </xf>
    <xf numFmtId="3" fontId="19" fillId="23" borderId="23" xfId="27" applyNumberFormat="1" applyFont="1" applyFill="1" applyBorder="1" applyAlignment="1" applyProtection="1">
      <alignment horizontal="right"/>
    </xf>
    <xf numFmtId="9" fontId="17" fillId="23" borderId="1" xfId="27" applyNumberFormat="1" applyFont="1" applyFill="1" applyBorder="1" applyAlignment="1" applyProtection="1">
      <alignment horizontal="right"/>
    </xf>
    <xf numFmtId="3" fontId="19" fillId="23" borderId="1" xfId="27" applyNumberFormat="1" applyFont="1" applyFill="1" applyBorder="1" applyAlignment="1" applyProtection="1">
      <alignment horizontal="right"/>
    </xf>
    <xf numFmtId="9" fontId="19" fillId="23" borderId="1" xfId="25" applyNumberFormat="1" applyFont="1" applyFill="1" applyBorder="1" applyAlignment="1" applyProtection="1">
      <alignment horizontal="right"/>
    </xf>
    <xf numFmtId="168" fontId="17" fillId="23" borderId="1" xfId="4" applyNumberFormat="1" applyFont="1" applyFill="1" applyBorder="1" applyAlignment="1" applyProtection="1">
      <alignment horizontal="right"/>
    </xf>
    <xf numFmtId="0" fontId="17" fillId="23" borderId="23" xfId="27" applyNumberFormat="1" applyFont="1" applyFill="1" applyBorder="1" applyAlignment="1" applyProtection="1">
      <alignment horizontal="right"/>
    </xf>
    <xf numFmtId="9" fontId="17" fillId="23" borderId="1" xfId="25" applyFont="1" applyFill="1" applyBorder="1" applyAlignment="1" applyProtection="1">
      <alignment horizontal="right"/>
    </xf>
    <xf numFmtId="172" fontId="19" fillId="22" borderId="1" xfId="27" applyNumberFormat="1" applyFont="1" applyFill="1" applyBorder="1" applyAlignment="1" applyProtection="1">
      <alignment horizontal="right"/>
    </xf>
    <xf numFmtId="178" fontId="17" fillId="12" borderId="32" xfId="27" applyNumberFormat="1" applyFont="1" applyFill="1" applyBorder="1" applyAlignment="1" applyProtection="1">
      <alignment horizontal="right"/>
    </xf>
    <xf numFmtId="178" fontId="17" fillId="13" borderId="32" xfId="27" applyNumberFormat="1" applyFont="1" applyFill="1" applyBorder="1" applyAlignment="1" applyProtection="1">
      <alignment horizontal="right"/>
    </xf>
    <xf numFmtId="178" fontId="17" fillId="14" borderId="32" xfId="27" applyNumberFormat="1" applyFont="1" applyFill="1" applyBorder="1" applyAlignment="1" applyProtection="1">
      <alignment horizontal="right"/>
    </xf>
    <xf numFmtId="178" fontId="17" fillId="25" borderId="32" xfId="27" applyNumberFormat="1" applyFont="1" applyFill="1" applyBorder="1" applyAlignment="1" applyProtection="1">
      <alignment horizontal="right"/>
    </xf>
    <xf numFmtId="166" fontId="17" fillId="14" borderId="32" xfId="25" applyNumberFormat="1" applyFont="1" applyFill="1" applyBorder="1" applyAlignment="1" applyProtection="1">
      <alignment horizontal="right"/>
    </xf>
    <xf numFmtId="166" fontId="19" fillId="22" borderId="1" xfId="27" applyNumberFormat="1" applyFont="1" applyFill="1" applyBorder="1" applyAlignment="1" applyProtection="1">
      <alignment horizontal="right"/>
    </xf>
    <xf numFmtId="0" fontId="19" fillId="25" borderId="33" xfId="27" applyFont="1" applyFill="1" applyBorder="1" applyAlignment="1" applyProtection="1"/>
    <xf numFmtId="0" fontId="19" fillId="25" borderId="0" xfId="27" quotePrefix="1" applyFont="1" applyFill="1" applyBorder="1" applyAlignment="1" applyProtection="1"/>
    <xf numFmtId="181" fontId="15" fillId="24" borderId="0" xfId="0" applyNumberFormat="1" applyFont="1" applyFill="1" applyBorder="1"/>
    <xf numFmtId="166" fontId="15" fillId="24" borderId="0" xfId="25" applyNumberFormat="1" applyFont="1" applyFill="1" applyBorder="1"/>
    <xf numFmtId="181" fontId="50" fillId="24" borderId="0" xfId="0" applyNumberFormat="1" applyFont="1" applyFill="1" applyBorder="1"/>
    <xf numFmtId="181" fontId="17" fillId="23" borderId="1" xfId="0" applyNumberFormat="1" applyFont="1" applyFill="1" applyBorder="1" applyAlignment="1" applyProtection="1">
      <alignment horizontal="right"/>
      <protection locked="0"/>
    </xf>
    <xf numFmtId="177" fontId="15" fillId="0" borderId="0" xfId="0" applyNumberFormat="1" applyFont="1"/>
    <xf numFmtId="181" fontId="15" fillId="10" borderId="0" xfId="27" applyNumberFormat="1" applyFont="1" applyFill="1" applyProtection="1">
      <protection hidden="1"/>
    </xf>
    <xf numFmtId="166" fontId="23" fillId="23" borderId="1" xfId="25" applyNumberFormat="1" applyFont="1" applyFill="1" applyBorder="1" applyAlignment="1" applyProtection="1">
      <alignment horizontal="right"/>
    </xf>
    <xf numFmtId="166" fontId="23" fillId="22" borderId="1" xfId="25" applyNumberFormat="1" applyFont="1" applyFill="1" applyBorder="1" applyAlignment="1" applyProtection="1">
      <alignment horizontal="right"/>
    </xf>
    <xf numFmtId="166" fontId="50" fillId="24" borderId="0" xfId="25" applyNumberFormat="1" applyFont="1" applyFill="1"/>
    <xf numFmtId="9" fontId="19" fillId="22" borderId="1" xfId="25" applyNumberFormat="1" applyFont="1" applyFill="1" applyBorder="1" applyAlignment="1" applyProtection="1">
      <alignment horizontal="right"/>
    </xf>
    <xf numFmtId="9" fontId="17" fillId="22" borderId="1" xfId="25" applyNumberFormat="1" applyFont="1" applyFill="1" applyBorder="1" applyAlignment="1" applyProtection="1">
      <alignment horizontal="right"/>
    </xf>
    <xf numFmtId="9" fontId="52" fillId="23" borderId="1" xfId="25" applyNumberFormat="1" applyFont="1" applyFill="1" applyBorder="1" applyAlignment="1" applyProtection="1">
      <alignment horizontal="right"/>
    </xf>
    <xf numFmtId="9" fontId="19" fillId="23" borderId="32" xfId="25" applyNumberFormat="1" applyFont="1" applyFill="1" applyBorder="1" applyAlignment="1" applyProtection="1">
      <alignment horizontal="right"/>
    </xf>
    <xf numFmtId="9" fontId="19" fillId="14" borderId="32" xfId="25" applyNumberFormat="1" applyFont="1" applyFill="1" applyBorder="1" applyAlignment="1" applyProtection="1">
      <alignment horizontal="right"/>
    </xf>
    <xf numFmtId="9" fontId="17" fillId="23" borderId="32" xfId="25" applyNumberFormat="1" applyFont="1" applyFill="1" applyBorder="1" applyAlignment="1" applyProtection="1">
      <alignment horizontal="right"/>
    </xf>
    <xf numFmtId="9" fontId="17" fillId="27" borderId="1" xfId="25" applyNumberFormat="1" applyFont="1" applyFill="1" applyBorder="1" applyAlignment="1" applyProtection="1">
      <alignment horizontal="right"/>
    </xf>
    <xf numFmtId="9" fontId="17" fillId="10" borderId="1" xfId="25" applyNumberFormat="1" applyFont="1" applyFill="1" applyBorder="1" applyAlignment="1" applyProtection="1">
      <alignment horizontal="right"/>
    </xf>
    <xf numFmtId="9" fontId="17" fillId="14" borderId="1" xfId="25" applyNumberFormat="1" applyFont="1" applyFill="1" applyBorder="1" applyAlignment="1" applyProtection="1"/>
    <xf numFmtId="9" fontId="17" fillId="23" borderId="1" xfId="25" applyNumberFormat="1" applyFont="1" applyFill="1" applyBorder="1" applyAlignment="1" applyProtection="1"/>
    <xf numFmtId="9" fontId="19" fillId="10" borderId="24" xfId="25" applyNumberFormat="1" applyFont="1" applyFill="1" applyBorder="1" applyAlignment="1" applyProtection="1"/>
    <xf numFmtId="9" fontId="19" fillId="27" borderId="24" xfId="25" applyNumberFormat="1" applyFont="1" applyFill="1" applyBorder="1" applyAlignment="1" applyProtection="1"/>
    <xf numFmtId="9" fontId="52" fillId="14" borderId="1" xfId="25" applyNumberFormat="1" applyFont="1" applyFill="1" applyBorder="1" applyAlignment="1" applyProtection="1">
      <alignment horizontal="right"/>
    </xf>
    <xf numFmtId="9" fontId="17" fillId="24" borderId="1" xfId="25" applyNumberFormat="1" applyFont="1" applyFill="1" applyBorder="1" applyAlignment="1" applyProtection="1">
      <alignment horizontal="right"/>
    </xf>
    <xf numFmtId="9" fontId="19" fillId="24" borderId="1" xfId="25" applyNumberFormat="1" applyFont="1" applyFill="1" applyBorder="1" applyAlignment="1" applyProtection="1">
      <alignment horizontal="right"/>
    </xf>
    <xf numFmtId="9" fontId="19" fillId="27" borderId="1" xfId="25" applyNumberFormat="1" applyFont="1" applyFill="1" applyBorder="1" applyAlignment="1" applyProtection="1">
      <alignment horizontal="right"/>
    </xf>
    <xf numFmtId="179" fontId="19" fillId="23" borderId="35" xfId="27" applyNumberFormat="1" applyFont="1" applyFill="1" applyBorder="1" applyAlignment="1" applyProtection="1">
      <alignment horizontal="right"/>
    </xf>
    <xf numFmtId="179" fontId="19" fillId="14" borderId="35" xfId="27" applyNumberFormat="1" applyFont="1" applyFill="1" applyBorder="1" applyAlignment="1" applyProtection="1">
      <alignment horizontal="right"/>
    </xf>
    <xf numFmtId="179" fontId="19" fillId="12" borderId="35" xfId="27" applyNumberFormat="1" applyFont="1" applyFill="1" applyBorder="1" applyAlignment="1" applyProtection="1">
      <alignment horizontal="right"/>
    </xf>
    <xf numFmtId="0" fontId="19" fillId="12" borderId="36" xfId="27" applyFont="1" applyFill="1" applyBorder="1" applyAlignment="1" applyProtection="1"/>
    <xf numFmtId="166" fontId="19" fillId="23" borderId="35" xfId="25" applyNumberFormat="1" applyFont="1" applyFill="1" applyBorder="1" applyAlignment="1" applyProtection="1">
      <alignment horizontal="right"/>
    </xf>
    <xf numFmtId="166" fontId="19" fillId="14" borderId="35" xfId="25" applyNumberFormat="1" applyFont="1" applyFill="1" applyBorder="1" applyAlignment="1" applyProtection="1">
      <alignment horizontal="right"/>
    </xf>
    <xf numFmtId="179" fontId="19" fillId="25" borderId="35" xfId="27" applyNumberFormat="1" applyFont="1" applyFill="1" applyBorder="1" applyAlignment="1" applyProtection="1">
      <alignment horizontal="right"/>
    </xf>
    <xf numFmtId="0" fontId="19" fillId="12" borderId="37" xfId="27" applyFont="1" applyFill="1" applyBorder="1" applyAlignment="1" applyProtection="1"/>
    <xf numFmtId="178" fontId="19" fillId="25" borderId="38" xfId="27" applyNumberFormat="1" applyFont="1" applyFill="1" applyBorder="1" applyAlignment="1" applyProtection="1">
      <alignment horizontal="right"/>
    </xf>
    <xf numFmtId="0" fontId="17" fillId="25" borderId="39" xfId="27" applyFont="1" applyFill="1" applyBorder="1" applyAlignment="1" applyProtection="1">
      <alignment vertical="top"/>
    </xf>
    <xf numFmtId="179" fontId="17" fillId="23" borderId="35" xfId="27" applyNumberFormat="1" applyFont="1" applyFill="1" applyBorder="1" applyAlignment="1" applyProtection="1">
      <alignment horizontal="right"/>
    </xf>
    <xf numFmtId="179" fontId="17" fillId="14" borderId="35" xfId="27" applyNumberFormat="1" applyFont="1" applyFill="1" applyBorder="1" applyAlignment="1" applyProtection="1">
      <alignment horizontal="right"/>
    </xf>
    <xf numFmtId="179" fontId="17" fillId="12" borderId="35" xfId="27" applyNumberFormat="1" applyFont="1" applyFill="1" applyBorder="1" applyAlignment="1" applyProtection="1">
      <alignment horizontal="right"/>
    </xf>
    <xf numFmtId="0" fontId="17" fillId="25" borderId="39" xfId="27" applyFont="1" applyFill="1" applyBorder="1" applyAlignment="1" applyProtection="1"/>
    <xf numFmtId="9" fontId="17" fillId="23" borderId="35" xfId="25" applyNumberFormat="1" applyFont="1" applyFill="1" applyBorder="1" applyAlignment="1" applyProtection="1">
      <alignment horizontal="right"/>
    </xf>
    <xf numFmtId="166" fontId="17" fillId="14" borderId="35" xfId="25" applyNumberFormat="1" applyFont="1" applyFill="1" applyBorder="1" applyAlignment="1" applyProtection="1">
      <alignment horizontal="right"/>
    </xf>
    <xf numFmtId="179" fontId="17" fillId="25" borderId="35" xfId="27" applyNumberFormat="1" applyFont="1" applyFill="1" applyBorder="1" applyAlignment="1" applyProtection="1">
      <alignment horizontal="right"/>
    </xf>
    <xf numFmtId="178" fontId="17" fillId="13" borderId="0" xfId="27" applyNumberFormat="1" applyFont="1" applyFill="1" applyBorder="1" applyAlignment="1" applyProtection="1">
      <alignment horizontal="right"/>
    </xf>
    <xf numFmtId="178" fontId="17" fillId="14" borderId="0" xfId="27" applyNumberFormat="1" applyFont="1" applyFill="1" applyBorder="1" applyAlignment="1" applyProtection="1">
      <alignment horizontal="right"/>
    </xf>
    <xf numFmtId="178" fontId="17" fillId="12" borderId="0" xfId="27" applyNumberFormat="1" applyFont="1" applyFill="1" applyBorder="1" applyAlignment="1" applyProtection="1">
      <alignment horizontal="right"/>
    </xf>
    <xf numFmtId="178" fontId="17" fillId="25" borderId="0" xfId="27" applyNumberFormat="1" applyFont="1" applyFill="1" applyBorder="1" applyAlignment="1" applyProtection="1">
      <alignment horizontal="right"/>
    </xf>
    <xf numFmtId="9" fontId="19" fillId="23" borderId="35" xfId="0" applyNumberFormat="1" applyFont="1" applyFill="1" applyBorder="1" applyAlignment="1" applyProtection="1">
      <alignment horizontal="right"/>
    </xf>
    <xf numFmtId="9" fontId="19" fillId="14" borderId="35" xfId="0" applyNumberFormat="1" applyFont="1" applyFill="1" applyBorder="1" applyAlignment="1" applyProtection="1">
      <alignment horizontal="right"/>
    </xf>
    <xf numFmtId="9" fontId="19" fillId="12" borderId="35" xfId="27" applyNumberFormat="1" applyFont="1" applyFill="1" applyBorder="1" applyAlignment="1" applyProtection="1">
      <alignment horizontal="right"/>
    </xf>
    <xf numFmtId="9" fontId="19" fillId="25" borderId="35" xfId="27" applyNumberFormat="1" applyFont="1" applyFill="1" applyBorder="1" applyAlignment="1" applyProtection="1">
      <alignment horizontal="right"/>
    </xf>
    <xf numFmtId="181" fontId="19" fillId="13" borderId="35" xfId="0" applyNumberFormat="1" applyFont="1" applyFill="1" applyBorder="1" applyAlignment="1" applyProtection="1">
      <alignment horizontal="right"/>
    </xf>
    <xf numFmtId="178" fontId="19" fillId="22" borderId="35" xfId="0" applyNumberFormat="1" applyFont="1" applyFill="1" applyBorder="1" applyAlignment="1" applyProtection="1">
      <alignment horizontal="right"/>
    </xf>
    <xf numFmtId="178" fontId="19" fillId="12" borderId="35" xfId="27" applyNumberFormat="1" applyFont="1" applyFill="1" applyBorder="1" applyAlignment="1" applyProtection="1"/>
    <xf numFmtId="9" fontId="19" fillId="23" borderId="35" xfId="25" applyNumberFormat="1" applyFont="1" applyFill="1" applyBorder="1" applyAlignment="1" applyProtection="1">
      <alignment horizontal="right"/>
    </xf>
    <xf numFmtId="9" fontId="19" fillId="14" borderId="35" xfId="25" applyNumberFormat="1" applyFont="1" applyFill="1" applyBorder="1" applyAlignment="1" applyProtection="1">
      <alignment horizontal="right"/>
    </xf>
    <xf numFmtId="178" fontId="19" fillId="14" borderId="35" xfId="0" applyNumberFormat="1" applyFont="1" applyFill="1" applyBorder="1" applyAlignment="1" applyProtection="1">
      <alignment horizontal="right"/>
    </xf>
    <xf numFmtId="178" fontId="19" fillId="25" borderId="35" xfId="27" applyNumberFormat="1" applyFont="1" applyFill="1" applyBorder="1" applyAlignment="1" applyProtection="1"/>
    <xf numFmtId="0" fontId="17" fillId="12" borderId="39" xfId="27" applyFont="1" applyFill="1" applyBorder="1" applyAlignment="1" applyProtection="1">
      <alignment vertical="top"/>
    </xf>
    <xf numFmtId="179" fontId="17" fillId="27" borderId="35" xfId="27" applyNumberFormat="1" applyFont="1" applyFill="1" applyBorder="1" applyAlignment="1" applyProtection="1">
      <alignment horizontal="right"/>
    </xf>
    <xf numFmtId="179" fontId="17" fillId="10" borderId="35" xfId="27" applyNumberFormat="1" applyFont="1" applyFill="1" applyBorder="1" applyAlignment="1" applyProtection="1">
      <alignment horizontal="right"/>
    </xf>
    <xf numFmtId="179" fontId="17" fillId="9" borderId="35" xfId="27" applyNumberFormat="1" applyFont="1" applyFill="1" applyBorder="1" applyAlignment="1" applyProtection="1">
      <alignment horizontal="right"/>
    </xf>
    <xf numFmtId="9" fontId="17" fillId="27" borderId="35" xfId="25" applyNumberFormat="1" applyFont="1" applyFill="1" applyBorder="1" applyAlignment="1" applyProtection="1">
      <alignment horizontal="right"/>
    </xf>
    <xf numFmtId="9" fontId="17" fillId="10" borderId="35" xfId="25" applyNumberFormat="1" applyFont="1" applyFill="1" applyBorder="1" applyAlignment="1" applyProtection="1">
      <alignment horizontal="right"/>
    </xf>
    <xf numFmtId="179" fontId="17" fillId="26" borderId="35" xfId="27" applyNumberFormat="1" applyFont="1" applyFill="1" applyBorder="1" applyAlignment="1" applyProtection="1">
      <alignment horizontal="right"/>
    </xf>
    <xf numFmtId="0" fontId="19" fillId="12" borderId="33" xfId="27" applyFont="1" applyFill="1" applyBorder="1" applyAlignment="1" applyProtection="1"/>
    <xf numFmtId="181" fontId="17" fillId="13" borderId="37" xfId="0" applyNumberFormat="1" applyFont="1" applyFill="1" applyBorder="1" applyAlignment="1" applyProtection="1">
      <alignment horizontal="right"/>
    </xf>
    <xf numFmtId="178" fontId="17" fillId="14" borderId="37" xfId="0" applyNumberFormat="1" applyFont="1" applyFill="1" applyBorder="1" applyAlignment="1" applyProtection="1">
      <alignment horizontal="right"/>
    </xf>
    <xf numFmtId="178" fontId="17" fillId="12" borderId="37" xfId="0" applyNumberFormat="1" applyFont="1" applyFill="1" applyBorder="1" applyAlignment="1" applyProtection="1">
      <alignment horizontal="right"/>
    </xf>
    <xf numFmtId="166" fontId="17" fillId="23" borderId="37" xfId="25" applyNumberFormat="1" applyFont="1" applyFill="1" applyBorder="1" applyAlignment="1" applyProtection="1">
      <alignment horizontal="right"/>
    </xf>
    <xf numFmtId="166" fontId="17" fillId="14" borderId="37" xfId="25" applyNumberFormat="1" applyFont="1" applyFill="1" applyBorder="1" applyAlignment="1" applyProtection="1">
      <alignment horizontal="right"/>
    </xf>
    <xf numFmtId="178" fontId="17" fillId="25" borderId="38" xfId="0" applyNumberFormat="1" applyFont="1" applyFill="1" applyBorder="1" applyAlignment="1" applyProtection="1">
      <alignment horizontal="right"/>
    </xf>
    <xf numFmtId="9" fontId="19" fillId="23" borderId="40" xfId="0" applyNumberFormat="1" applyFont="1" applyFill="1" applyBorder="1" applyAlignment="1" applyProtection="1">
      <alignment horizontal="right"/>
    </xf>
    <xf numFmtId="9" fontId="19" fillId="10" borderId="41" xfId="0" applyNumberFormat="1" applyFont="1" applyFill="1" applyBorder="1" applyAlignment="1" applyProtection="1">
      <alignment horizontal="right"/>
    </xf>
    <xf numFmtId="9" fontId="19" fillId="9" borderId="41" xfId="0" applyNumberFormat="1" applyFont="1" applyFill="1" applyBorder="1" applyAlignment="1" applyProtection="1">
      <alignment horizontal="right"/>
    </xf>
    <xf numFmtId="166" fontId="19" fillId="27" borderId="41" xfId="25" applyNumberFormat="1" applyFont="1" applyFill="1" applyBorder="1" applyAlignment="1" applyProtection="1">
      <alignment horizontal="right"/>
    </xf>
    <xf numFmtId="166" fontId="19" fillId="10" borderId="41" xfId="25" applyNumberFormat="1" applyFont="1" applyFill="1" applyBorder="1" applyAlignment="1" applyProtection="1">
      <alignment horizontal="right"/>
    </xf>
    <xf numFmtId="9" fontId="19" fillId="23" borderId="41" xfId="0" applyNumberFormat="1" applyFont="1" applyFill="1" applyBorder="1" applyAlignment="1" applyProtection="1">
      <alignment horizontal="right"/>
    </xf>
    <xf numFmtId="9" fontId="19" fillId="26" borderId="42" xfId="0" applyNumberFormat="1" applyFont="1" applyFill="1" applyBorder="1" applyAlignment="1" applyProtection="1">
      <alignment horizontal="right"/>
    </xf>
    <xf numFmtId="9" fontId="19" fillId="23" borderId="43" xfId="0" applyNumberFormat="1" applyFont="1" applyFill="1" applyBorder="1" applyAlignment="1" applyProtection="1">
      <alignment horizontal="right"/>
    </xf>
    <xf numFmtId="9" fontId="19" fillId="9" borderId="35" xfId="0" applyNumberFormat="1" applyFont="1" applyFill="1" applyBorder="1" applyAlignment="1" applyProtection="1">
      <alignment horizontal="right"/>
    </xf>
    <xf numFmtId="9" fontId="19" fillId="26" borderId="44" xfId="0" applyNumberFormat="1" applyFont="1" applyFill="1" applyBorder="1" applyAlignment="1" applyProtection="1">
      <alignment horizontal="right"/>
    </xf>
    <xf numFmtId="9" fontId="15" fillId="16" borderId="45" xfId="0" applyNumberFormat="1" applyFont="1" applyFill="1" applyBorder="1" applyAlignment="1" applyProtection="1">
      <alignment horizontal="right"/>
    </xf>
    <xf numFmtId="0" fontId="17" fillId="12" borderId="32" xfId="27" applyFont="1" applyFill="1" applyBorder="1" applyAlignment="1" applyProtection="1"/>
    <xf numFmtId="0" fontId="19" fillId="12" borderId="46" xfId="27" quotePrefix="1" applyFont="1" applyFill="1" applyBorder="1" applyAlignment="1" applyProtection="1"/>
    <xf numFmtId="0" fontId="19" fillId="12" borderId="34" xfId="27" quotePrefix="1" applyFont="1" applyFill="1" applyBorder="1" applyAlignment="1" applyProtection="1"/>
    <xf numFmtId="0" fontId="17" fillId="13" borderId="23" xfId="0" applyNumberFormat="1" applyFont="1" applyFill="1" applyBorder="1" applyAlignment="1" applyProtection="1"/>
    <xf numFmtId="0" fontId="17" fillId="14" borderId="23" xfId="0" applyNumberFormat="1" applyFont="1" applyFill="1" applyBorder="1" applyAlignment="1" applyProtection="1"/>
    <xf numFmtId="38" fontId="15" fillId="9" borderId="23" xfId="0" applyNumberFormat="1" applyFont="1" applyFill="1" applyBorder="1" applyAlignment="1" applyProtection="1"/>
    <xf numFmtId="38" fontId="15" fillId="26" borderId="23" xfId="0" applyNumberFormat="1" applyFont="1" applyFill="1" applyBorder="1" applyAlignment="1" applyProtection="1"/>
    <xf numFmtId="0" fontId="17" fillId="12" borderId="33" xfId="27" applyFont="1" applyFill="1" applyBorder="1" applyAlignment="1" applyProtection="1"/>
    <xf numFmtId="179" fontId="17" fillId="13" borderId="37" xfId="27" applyNumberFormat="1" applyFont="1" applyFill="1" applyBorder="1" applyAlignment="1" applyProtection="1"/>
    <xf numFmtId="179" fontId="17" fillId="14" borderId="37" xfId="27" applyNumberFormat="1" applyFont="1" applyFill="1" applyBorder="1" applyAlignment="1" applyProtection="1"/>
    <xf numFmtId="179" fontId="17" fillId="12" borderId="37" xfId="27" applyNumberFormat="1" applyFont="1" applyFill="1" applyBorder="1" applyAlignment="1" applyProtection="1"/>
    <xf numFmtId="166" fontId="17" fillId="23" borderId="37" xfId="25" applyNumberFormat="1" applyFont="1" applyFill="1" applyBorder="1" applyAlignment="1" applyProtection="1"/>
    <xf numFmtId="166" fontId="17" fillId="14" borderId="37" xfId="25" applyNumberFormat="1" applyFont="1" applyFill="1" applyBorder="1" applyAlignment="1" applyProtection="1"/>
    <xf numFmtId="179" fontId="17" fillId="25" borderId="38" xfId="27" applyNumberFormat="1" applyFont="1" applyFill="1" applyBorder="1" applyAlignment="1" applyProtection="1"/>
    <xf numFmtId="179" fontId="17" fillId="23" borderId="23" xfId="27" applyNumberFormat="1" applyFont="1" applyFill="1" applyBorder="1" applyAlignment="1" applyProtection="1"/>
    <xf numFmtId="9" fontId="17" fillId="23" borderId="23" xfId="25" applyNumberFormat="1" applyFont="1" applyFill="1" applyBorder="1" applyAlignment="1" applyProtection="1"/>
    <xf numFmtId="9" fontId="17" fillId="22" borderId="23" xfId="25" applyNumberFormat="1" applyFont="1" applyFill="1" applyBorder="1" applyAlignment="1" applyProtection="1"/>
    <xf numFmtId="9" fontId="19" fillId="23" borderId="47" xfId="27" applyNumberFormat="1" applyFont="1" applyFill="1" applyBorder="1" applyAlignment="1" applyProtection="1"/>
    <xf numFmtId="9" fontId="19" fillId="14" borderId="37" xfId="27" applyNumberFormat="1" applyFont="1" applyFill="1" applyBorder="1" applyAlignment="1" applyProtection="1"/>
    <xf numFmtId="9" fontId="19" fillId="12" borderId="37" xfId="27" applyNumberFormat="1" applyFont="1" applyFill="1" applyBorder="1" applyAlignment="1" applyProtection="1"/>
    <xf numFmtId="9" fontId="19" fillId="23" borderId="37" xfId="25" applyNumberFormat="1" applyFont="1" applyFill="1" applyBorder="1" applyAlignment="1" applyProtection="1"/>
    <xf numFmtId="9" fontId="19" fillId="14" borderId="37" xfId="25" applyNumberFormat="1" applyFont="1" applyFill="1" applyBorder="1" applyAlignment="1" applyProtection="1"/>
    <xf numFmtId="9" fontId="19" fillId="23" borderId="37" xfId="27" applyNumberFormat="1" applyFont="1" applyFill="1" applyBorder="1" applyAlignment="1" applyProtection="1"/>
    <xf numFmtId="9" fontId="19" fillId="25" borderId="38" xfId="27" applyNumberFormat="1" applyFont="1" applyFill="1" applyBorder="1" applyAlignment="1" applyProtection="1"/>
    <xf numFmtId="179" fontId="19" fillId="16" borderId="23" xfId="27" applyNumberFormat="1" applyFont="1" applyFill="1" applyBorder="1" applyAlignment="1" applyProtection="1">
      <alignment horizontal="right"/>
    </xf>
    <xf numFmtId="166" fontId="19" fillId="27" borderId="23" xfId="25" applyNumberFormat="1" applyFont="1" applyFill="1" applyBorder="1" applyAlignment="1" applyProtection="1">
      <alignment horizontal="right"/>
    </xf>
    <xf numFmtId="166" fontId="19" fillId="10" borderId="23" xfId="25" applyNumberFormat="1" applyFont="1" applyFill="1" applyBorder="1" applyAlignment="1" applyProtection="1">
      <alignment horizontal="right"/>
    </xf>
    <xf numFmtId="0" fontId="19" fillId="25" borderId="0" xfId="27" applyFont="1" applyFill="1" applyBorder="1" applyAlignment="1" applyProtection="1">
      <alignment horizontal="right"/>
    </xf>
    <xf numFmtId="179" fontId="19" fillId="27" borderId="47" xfId="27" applyNumberFormat="1" applyFont="1" applyFill="1" applyBorder="1" applyAlignment="1" applyProtection="1">
      <alignment horizontal="right"/>
    </xf>
    <xf numFmtId="179" fontId="19" fillId="10" borderId="37" xfId="27" applyNumberFormat="1" applyFont="1" applyFill="1" applyBorder="1" applyAlignment="1" applyProtection="1">
      <alignment horizontal="right"/>
    </xf>
    <xf numFmtId="179" fontId="19" fillId="9" borderId="37" xfId="27" applyNumberFormat="1" applyFont="1" applyFill="1" applyBorder="1" applyAlignment="1" applyProtection="1">
      <alignment horizontal="right"/>
    </xf>
    <xf numFmtId="9" fontId="19" fillId="27" borderId="37" xfId="25" applyNumberFormat="1" applyFont="1" applyFill="1" applyBorder="1" applyAlignment="1" applyProtection="1">
      <alignment horizontal="right"/>
    </xf>
    <xf numFmtId="9" fontId="19" fillId="10" borderId="37" xfId="25" applyNumberFormat="1" applyFont="1" applyFill="1" applyBorder="1" applyAlignment="1" applyProtection="1">
      <alignment horizontal="right"/>
    </xf>
    <xf numFmtId="179" fontId="19" fillId="27" borderId="37" xfId="27" applyNumberFormat="1" applyFont="1" applyFill="1" applyBorder="1" applyAlignment="1" applyProtection="1">
      <alignment horizontal="right"/>
    </xf>
    <xf numFmtId="179" fontId="19" fillId="26" borderId="38" xfId="27" applyNumberFormat="1" applyFont="1" applyFill="1" applyBorder="1" applyAlignment="1" applyProtection="1">
      <alignment horizontal="right"/>
    </xf>
    <xf numFmtId="166" fontId="17" fillId="23" borderId="32" xfId="25" applyNumberFormat="1" applyFont="1" applyFill="1" applyBorder="1" applyAlignment="1" applyProtection="1">
      <alignment horizontal="right"/>
    </xf>
    <xf numFmtId="9" fontId="17" fillId="14" borderId="32" xfId="25" applyNumberFormat="1" applyFont="1" applyFill="1" applyBorder="1" applyAlignment="1" applyProtection="1">
      <alignment horizontal="right"/>
    </xf>
    <xf numFmtId="9" fontId="17" fillId="9" borderId="1" xfId="0" applyNumberFormat="1" applyFont="1" applyFill="1" applyBorder="1" applyAlignment="1" applyProtection="1"/>
    <xf numFmtId="9" fontId="17" fillId="12" borderId="1" xfId="25" applyNumberFormat="1" applyFont="1" applyFill="1" applyBorder="1" applyAlignment="1" applyProtection="1">
      <alignment horizontal="right"/>
    </xf>
    <xf numFmtId="0" fontId="47" fillId="15" borderId="31" xfId="27" applyFont="1" applyFill="1" applyBorder="1" applyAlignment="1" applyProtection="1">
      <alignment horizontal="left" wrapText="1"/>
    </xf>
    <xf numFmtId="0" fontId="47" fillId="15" borderId="0" xfId="27" applyFont="1" applyFill="1" applyBorder="1" applyAlignment="1" applyProtection="1">
      <alignment horizontal="left" wrapText="1"/>
    </xf>
  </cellXfs>
  <cellStyles count="40">
    <cellStyle name="%" xfId="1"/>
    <cellStyle name="******************************************" xfId="2"/>
    <cellStyle name="Berekening" xfId="3"/>
    <cellStyle name="Comma" xfId="4" builtinId="3"/>
    <cellStyle name="Comma 2" xfId="5"/>
    <cellStyle name="Comma 2 2" xfId="36"/>
    <cellStyle name="Comma 3" xfId="37"/>
    <cellStyle name="Controlecel" xfId="6"/>
    <cellStyle name="Gekoppelde cel" xfId="7"/>
    <cellStyle name="Goed" xfId="8"/>
    <cellStyle name="Hyperlink" xfId="9" builtinId="8"/>
    <cellStyle name="Invoer" xfId="10"/>
    <cellStyle name="Kop 1" xfId="11"/>
    <cellStyle name="Kop 2" xfId="12"/>
    <cellStyle name="Kop 3" xfId="13"/>
    <cellStyle name="Kop 4" xfId="14"/>
    <cellStyle name="Neutraal" xfId="15"/>
    <cellStyle name="Normal" xfId="0" builtinId="0"/>
    <cellStyle name="Normal 2" xfId="16"/>
    <cellStyle name="Normal 2 2" xfId="38"/>
    <cellStyle name="Normal 3" xfId="35"/>
    <cellStyle name="Normal_09.01.26 KPN Q4 2008 Factsheets Internal final" xfId="17"/>
    <cellStyle name="Normal_Book1" xfId="18"/>
    <cellStyle name="Normal_Book2" xfId="19"/>
    <cellStyle name="Normal_Book3" xfId="20"/>
    <cellStyle name="Normal_Sheet1" xfId="21"/>
    <cellStyle name="Normal_W&amp;O KPI's" xfId="22"/>
    <cellStyle name="Notitie" xfId="23"/>
    <cellStyle name="Ongeldig" xfId="24"/>
    <cellStyle name="Percent" xfId="25" builtinId="5"/>
    <cellStyle name="Percent 2" xfId="39"/>
    <cellStyle name="Standaard_Bijlage1_1" xfId="26"/>
    <cellStyle name="Standaard_KPN (Qs 2000 and 2001) (2002-03-14)" xfId="27"/>
    <cellStyle name="Standaard_New KPN Tariffs (Jul-Aug-Sep 2002)" xfId="28"/>
    <cellStyle name="Standaard_Schulden per 1 juli" xfId="29"/>
    <cellStyle name="Titel" xfId="30"/>
    <cellStyle name="Totaal" xfId="31"/>
    <cellStyle name="Uitvoer" xfId="32"/>
    <cellStyle name="Verklarende tekst" xfId="33"/>
    <cellStyle name="Waarschuwingstekst" xfId="34"/>
  </cellStyles>
  <dxfs count="1">
    <dxf>
      <font>
        <condense val="0"/>
        <extend val="0"/>
        <color indexed="10"/>
      </font>
    </dxf>
  </dxfs>
  <tableStyles count="0" defaultTableStyle="TableStyleMedium9" defaultPivotStyle="PivotStyleLight16"/>
  <colors>
    <mruColors>
      <color rgb="FFCCFFFF"/>
      <color rgb="FF1802BE"/>
      <color rgb="FF1306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95250</xdr:rowOff>
    </xdr:from>
    <xdr:to>
      <xdr:col>7</xdr:col>
      <xdr:colOff>85725</xdr:colOff>
      <xdr:row>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726" t="25105" r="17520" b="36960"/>
        <a:stretch>
          <a:fillRect/>
        </a:stretch>
      </xdr:blipFill>
      <xdr:spPr bwMode="auto">
        <a:xfrm>
          <a:off x="180975" y="561975"/>
          <a:ext cx="2019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9526</xdr:colOff>
      <xdr:row>35</xdr:row>
      <xdr:rowOff>94133</xdr:rowOff>
    </xdr:from>
    <xdr:to>
      <xdr:col>15</xdr:col>
      <xdr:colOff>549088</xdr:colOff>
      <xdr:row>50</xdr:row>
      <xdr:rowOff>145677</xdr:rowOff>
    </xdr:to>
    <xdr:sp macro="" textlink="">
      <xdr:nvSpPr>
        <xdr:cNvPr id="3" name="Rectangle 113"/>
        <xdr:cNvSpPr>
          <a:spLocks noChangeArrowheads="1"/>
        </xdr:cNvSpPr>
      </xdr:nvSpPr>
      <xdr:spPr bwMode="auto">
        <a:xfrm>
          <a:off x="155202" y="5741898"/>
          <a:ext cx="7363945" cy="2472014"/>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900" b="1" i="0">
              <a:effectLst/>
              <a:latin typeface="KPN Sans" pitchFamily="34" charset="0"/>
              <a:ea typeface="+mn-ea"/>
              <a:cs typeface="+mn-cs"/>
            </a:rPr>
            <a:t>Safe harbor</a:t>
          </a:r>
        </a:p>
        <a:p>
          <a:r>
            <a:rPr lang="en-US" sz="900" b="0" i="1">
              <a:effectLst/>
              <a:latin typeface="KPN Sans" pitchFamily="34" charset="0"/>
              <a:ea typeface="+mn-ea"/>
              <a:cs typeface="+mn-cs"/>
            </a:rPr>
            <a:t>Non-GAAP measures and management estimates</a:t>
          </a:r>
        </a:p>
        <a:p>
          <a:r>
            <a:rPr lang="en-US" sz="900" b="0" i="0">
              <a:effectLst/>
              <a:latin typeface="KPN Sans" pitchFamily="34" charset="0"/>
              <a:ea typeface="+mn-ea"/>
              <a:cs typeface="+mn-cs"/>
            </a:rPr>
            <a:t>This financial report contains a number of non-GAAP figures, such as EBITDA and free cash flow. These non-GAAP figures should not be viewed as a substitute for KPN’s GAAP figures.  </a:t>
          </a:r>
        </a:p>
        <a:p>
          <a:r>
            <a:rPr lang="en-US" sz="900" b="0" i="0">
              <a:effectLst/>
              <a:latin typeface="KPN Sans" pitchFamily="34" charset="0"/>
              <a:ea typeface="+mn-ea"/>
              <a:cs typeface="+mn-cs"/>
            </a:rPr>
            <a:t>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debt/EBITDA ratio, KPN defines EBITDA as a 12 month rolling total excluding book gains, release of pension provisions and restructuring costs, when over EUR 20m. Free cash flow is defined as cash flow from operating activities plus proceeds from real estate, minus capital expenditures (Capex), being expenditures on PP&amp;E and software and excluding tax recapture regarding E-Plus.</a:t>
          </a:r>
        </a:p>
        <a:p>
          <a:r>
            <a:rPr lang="en-US" sz="900" b="0" i="0">
              <a:effectLst/>
              <a:latin typeface="KPN Sans" pitchFamily="34" charset="0"/>
              <a:ea typeface="+mn-ea"/>
              <a:cs typeface="+mn-cs"/>
            </a:rPr>
            <a:t>Underlying revenues and other income and underlying EBITDA are derived from revenues and other income and EBITDA, respectively, and are adjusted for the impact of MTA and roaming (regulation), changes in the composition of the group (acquisitions and disposals), restructuring costs and incidentals.</a:t>
          </a:r>
        </a:p>
        <a:p>
          <a:r>
            <a:rPr lang="en-US" sz="900" b="0" i="0">
              <a:effectLst/>
              <a:latin typeface="KPN Sans" pitchFamily="34" charset="0"/>
              <a:ea typeface="+mn-ea"/>
              <a:cs typeface="+mn-cs"/>
            </a:rPr>
            <a:t>The term service revenues refers to wireless service revenues.</a:t>
          </a:r>
        </a:p>
        <a:p>
          <a:r>
            <a:rPr lang="en-US" sz="900" b="0" i="0">
              <a:effectLst/>
              <a:latin typeface="KPN Sans" pitchFamily="34" charset="0"/>
              <a:ea typeface="+mn-ea"/>
              <a:cs typeface="+mn-cs"/>
            </a:rPr>
            <a:t>All market share information in this financial report is based on management estimates based on externally available information, unless indicated otherwise. For a full overview on KPN’s non-financial information, reference is made to KPN’s quarterly factsheets available on www.kpn.com/ir.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pn.com/ir" TargetMode="External"/><Relationship Id="rId1" Type="http://schemas.openxmlformats.org/officeDocument/2006/relationships/hyperlink" Target="mailto:ir@kpn.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view="pageBreakPreview" zoomScaleNormal="100" zoomScaleSheetLayoutView="100" workbookViewId="0"/>
  </sheetViews>
  <sheetFormatPr defaultRowHeight="12.75"/>
  <cols>
    <col min="1" max="1" width="1.28515625" style="811" customWidth="1"/>
    <col min="2" max="2" width="0.85546875" style="811" customWidth="1"/>
    <col min="3" max="3" width="1.7109375" style="811" customWidth="1"/>
    <col min="4" max="4" width="0.85546875" style="811" customWidth="1"/>
    <col min="5" max="16" width="9" style="811" customWidth="1"/>
    <col min="17" max="17" width="0.85546875" style="811" customWidth="1"/>
    <col min="18" max="18" width="1.28515625" style="811" customWidth="1"/>
    <col min="19" max="16384" width="9.140625" style="811"/>
  </cols>
  <sheetData>
    <row r="1" spans="1:18" ht="8.25" customHeight="1">
      <c r="A1" s="806"/>
      <c r="B1" s="807"/>
      <c r="C1" s="808"/>
      <c r="D1" s="808"/>
      <c r="E1" s="808"/>
      <c r="F1" s="808"/>
      <c r="G1" s="808"/>
      <c r="H1" s="808"/>
      <c r="I1" s="808"/>
      <c r="J1" s="808"/>
      <c r="K1" s="807"/>
      <c r="L1" s="809"/>
      <c r="M1" s="809"/>
      <c r="N1" s="809"/>
      <c r="O1" s="810"/>
      <c r="P1" s="808"/>
      <c r="Q1" s="807"/>
      <c r="R1" s="806"/>
    </row>
    <row r="2" spans="1:18" ht="15.75">
      <c r="A2" s="812"/>
      <c r="B2" s="813"/>
      <c r="C2" s="813"/>
      <c r="D2" s="813"/>
      <c r="E2" s="813"/>
      <c r="F2" s="813"/>
      <c r="G2" s="813"/>
      <c r="H2" s="813"/>
      <c r="I2" s="813"/>
      <c r="J2" s="813"/>
      <c r="K2" s="813"/>
      <c r="L2" s="813"/>
      <c r="M2" s="813"/>
      <c r="N2" s="813"/>
      <c r="O2" s="813"/>
      <c r="P2" s="813"/>
      <c r="Q2" s="813"/>
      <c r="R2" s="812"/>
    </row>
    <row r="3" spans="1:18">
      <c r="A3" s="806"/>
      <c r="B3" s="813"/>
      <c r="C3" s="813"/>
      <c r="D3" s="813"/>
      <c r="E3" s="813"/>
      <c r="F3" s="813"/>
      <c r="G3" s="813"/>
      <c r="H3" s="813"/>
      <c r="I3" s="813"/>
      <c r="J3" s="814"/>
      <c r="K3" s="813"/>
      <c r="L3" s="813"/>
      <c r="M3" s="813"/>
      <c r="N3" s="813"/>
      <c r="O3" s="813"/>
      <c r="P3" s="813"/>
      <c r="Q3" s="813"/>
      <c r="R3" s="806"/>
    </row>
    <row r="4" spans="1:18">
      <c r="A4" s="806"/>
      <c r="B4" s="813"/>
      <c r="C4" s="813"/>
      <c r="D4" s="813"/>
      <c r="E4" s="813"/>
      <c r="F4" s="813"/>
      <c r="G4" s="813"/>
      <c r="H4" s="813"/>
      <c r="I4" s="813"/>
      <c r="J4" s="813"/>
      <c r="K4" s="813"/>
      <c r="L4" s="813"/>
      <c r="M4" s="813"/>
      <c r="N4" s="813"/>
      <c r="O4" s="813"/>
      <c r="P4" s="813"/>
      <c r="Q4" s="813"/>
      <c r="R4" s="806"/>
    </row>
    <row r="5" spans="1:18">
      <c r="A5" s="806"/>
      <c r="B5" s="813"/>
      <c r="C5" s="813"/>
      <c r="D5" s="813"/>
      <c r="E5" s="813"/>
      <c r="F5" s="813"/>
      <c r="G5" s="813"/>
      <c r="H5" s="813"/>
      <c r="I5" s="813"/>
      <c r="J5" s="813"/>
      <c r="K5" s="813"/>
      <c r="L5" s="813"/>
      <c r="M5" s="813"/>
      <c r="N5" s="813"/>
      <c r="O5" s="813"/>
      <c r="P5" s="813"/>
      <c r="Q5" s="813"/>
      <c r="R5" s="806"/>
    </row>
    <row r="6" spans="1:18">
      <c r="A6" s="806"/>
      <c r="B6" s="813"/>
      <c r="C6" s="813"/>
      <c r="D6" s="813"/>
      <c r="E6" s="813"/>
      <c r="F6" s="813"/>
      <c r="G6" s="813"/>
      <c r="H6" s="813"/>
      <c r="I6" s="813"/>
      <c r="J6" s="813"/>
      <c r="K6" s="813"/>
      <c r="L6" s="815"/>
      <c r="M6" s="815"/>
      <c r="N6" s="815"/>
      <c r="O6" s="813"/>
      <c r="P6" s="813"/>
      <c r="Q6" s="813"/>
      <c r="R6" s="806"/>
    </row>
    <row r="7" spans="1:18">
      <c r="A7" s="806"/>
      <c r="B7" s="813"/>
      <c r="C7" s="813"/>
      <c r="D7" s="813"/>
      <c r="E7" s="813"/>
      <c r="F7" s="813"/>
      <c r="G7" s="813"/>
      <c r="H7" s="813"/>
      <c r="I7" s="813"/>
      <c r="J7" s="813"/>
      <c r="K7" s="813"/>
      <c r="L7" s="813"/>
      <c r="M7" s="813"/>
      <c r="N7" s="813"/>
      <c r="O7" s="813"/>
      <c r="P7" s="813"/>
      <c r="Q7" s="813"/>
      <c r="R7" s="806"/>
    </row>
    <row r="8" spans="1:18">
      <c r="A8" s="806"/>
      <c r="B8" s="813"/>
      <c r="C8" s="813"/>
      <c r="D8" s="813"/>
      <c r="E8" s="813"/>
      <c r="F8" s="813"/>
      <c r="G8" s="813"/>
      <c r="H8" s="813"/>
      <c r="I8" s="813"/>
      <c r="J8" s="813"/>
      <c r="K8" s="813"/>
      <c r="L8" s="813"/>
      <c r="M8" s="813"/>
      <c r="N8" s="813"/>
      <c r="O8" s="813"/>
      <c r="P8" s="813"/>
      <c r="Q8" s="813"/>
      <c r="R8" s="806"/>
    </row>
    <row r="9" spans="1:18">
      <c r="A9" s="806"/>
      <c r="B9" s="813"/>
      <c r="C9" s="813"/>
      <c r="D9" s="813"/>
      <c r="E9" s="813"/>
      <c r="F9" s="813"/>
      <c r="G9" s="813"/>
      <c r="H9" s="813"/>
      <c r="I9" s="813"/>
      <c r="J9" s="813"/>
      <c r="K9" s="813"/>
      <c r="L9" s="813"/>
      <c r="M9" s="813"/>
      <c r="N9" s="813"/>
      <c r="O9" s="813"/>
      <c r="P9" s="813"/>
      <c r="Q9" s="813"/>
      <c r="R9" s="806"/>
    </row>
    <row r="10" spans="1:18" ht="23.25">
      <c r="A10" s="806"/>
      <c r="B10" s="813"/>
      <c r="C10" s="816" t="s">
        <v>636</v>
      </c>
      <c r="D10" s="815"/>
      <c r="E10" s="815"/>
      <c r="F10" s="815"/>
      <c r="G10" s="815"/>
      <c r="H10" s="815"/>
      <c r="I10" s="815"/>
      <c r="J10" s="815"/>
      <c r="K10" s="815"/>
      <c r="L10" s="815"/>
      <c r="M10" s="815"/>
      <c r="N10" s="816"/>
      <c r="O10" s="813"/>
      <c r="P10" s="813"/>
      <c r="Q10" s="813"/>
      <c r="R10" s="806"/>
    </row>
    <row r="11" spans="1:18">
      <c r="A11" s="806"/>
      <c r="B11" s="813"/>
      <c r="C11" s="817" t="s">
        <v>546</v>
      </c>
      <c r="D11" s="813"/>
      <c r="E11" s="813"/>
      <c r="F11" s="813"/>
      <c r="G11" s="813"/>
      <c r="H11" s="813"/>
      <c r="I11" s="813"/>
      <c r="J11" s="813"/>
      <c r="K11" s="813"/>
      <c r="L11" s="813"/>
      <c r="M11" s="813"/>
      <c r="N11" s="813"/>
      <c r="O11" s="813"/>
      <c r="P11" s="813"/>
      <c r="Q11" s="813"/>
      <c r="R11" s="806"/>
    </row>
    <row r="12" spans="1:18" ht="13.5">
      <c r="A12" s="806"/>
      <c r="B12" s="813"/>
      <c r="C12" s="818" t="s">
        <v>399</v>
      </c>
      <c r="D12" s="813"/>
      <c r="E12" s="813"/>
      <c r="F12" s="813"/>
      <c r="G12" s="813"/>
      <c r="H12" s="813"/>
      <c r="I12" s="813"/>
      <c r="J12" s="813"/>
      <c r="K12" s="813"/>
      <c r="L12" s="813"/>
      <c r="M12" s="813"/>
      <c r="N12" s="813"/>
      <c r="O12" s="813"/>
      <c r="P12" s="813"/>
      <c r="Q12" s="813"/>
      <c r="R12" s="806"/>
    </row>
    <row r="13" spans="1:18">
      <c r="A13" s="806"/>
      <c r="B13" s="813"/>
      <c r="C13" s="813"/>
      <c r="D13" s="813"/>
      <c r="E13" s="813"/>
      <c r="F13" s="813"/>
      <c r="G13" s="813"/>
      <c r="H13" s="813"/>
      <c r="I13" s="813"/>
      <c r="J13" s="813"/>
      <c r="K13" s="813"/>
      <c r="L13" s="813"/>
      <c r="M13" s="813"/>
      <c r="N13" s="813"/>
      <c r="O13" s="813"/>
      <c r="P13" s="813"/>
      <c r="Q13" s="813"/>
      <c r="R13" s="806"/>
    </row>
    <row r="14" spans="1:18" ht="14.25">
      <c r="A14" s="806"/>
      <c r="B14" s="813"/>
      <c r="C14" s="819" t="s">
        <v>27</v>
      </c>
      <c r="D14" s="813"/>
      <c r="E14" s="813"/>
      <c r="F14" s="813"/>
      <c r="G14" s="813"/>
      <c r="H14" s="813"/>
      <c r="I14" s="813"/>
      <c r="J14" s="813"/>
      <c r="K14" s="813"/>
      <c r="L14" s="813"/>
      <c r="M14" s="813"/>
      <c r="N14" s="813"/>
      <c r="O14" s="813"/>
      <c r="P14" s="813"/>
      <c r="Q14" s="813"/>
      <c r="R14" s="806"/>
    </row>
    <row r="15" spans="1:18" ht="12.2" customHeight="1">
      <c r="A15" s="806"/>
      <c r="B15" s="813"/>
      <c r="C15" s="820" t="s">
        <v>28</v>
      </c>
      <c r="D15" s="820"/>
      <c r="E15" s="820" t="s">
        <v>522</v>
      </c>
      <c r="F15" s="813"/>
      <c r="G15" s="813"/>
      <c r="H15" s="813"/>
      <c r="I15" s="813"/>
      <c r="J15" s="813"/>
      <c r="K15" s="813"/>
      <c r="L15" s="813"/>
      <c r="M15" s="813"/>
      <c r="N15" s="813"/>
      <c r="O15" s="813"/>
      <c r="P15" s="813"/>
      <c r="Q15" s="813"/>
      <c r="R15" s="806"/>
    </row>
    <row r="16" spans="1:18" ht="12.2" customHeight="1">
      <c r="A16" s="806"/>
      <c r="B16" s="813"/>
      <c r="C16" s="820" t="s">
        <v>28</v>
      </c>
      <c r="D16" s="820"/>
      <c r="E16" s="820" t="s">
        <v>29</v>
      </c>
      <c r="F16" s="813"/>
      <c r="G16" s="813"/>
      <c r="H16" s="813"/>
      <c r="I16" s="813"/>
      <c r="J16" s="813"/>
      <c r="K16" s="813"/>
      <c r="L16" s="813"/>
      <c r="M16" s="813"/>
      <c r="N16" s="813"/>
      <c r="O16" s="813"/>
      <c r="P16" s="813"/>
      <c r="Q16" s="813"/>
      <c r="R16" s="806"/>
    </row>
    <row r="17" spans="1:18" ht="12.2" customHeight="1">
      <c r="A17" s="806"/>
      <c r="B17" s="813"/>
      <c r="C17" s="820" t="s">
        <v>28</v>
      </c>
      <c r="D17" s="820"/>
      <c r="E17" s="820" t="s">
        <v>30</v>
      </c>
      <c r="F17" s="813"/>
      <c r="G17" s="813"/>
      <c r="H17" s="813"/>
      <c r="I17" s="813"/>
      <c r="J17" s="813"/>
      <c r="K17" s="813"/>
      <c r="L17" s="813"/>
      <c r="M17" s="813"/>
      <c r="N17" s="813"/>
      <c r="O17" s="813"/>
      <c r="P17" s="813"/>
      <c r="Q17" s="813"/>
      <c r="R17" s="806"/>
    </row>
    <row r="18" spans="1:18" ht="12.2" customHeight="1">
      <c r="A18" s="806"/>
      <c r="B18" s="813"/>
      <c r="C18" s="820" t="s">
        <v>28</v>
      </c>
      <c r="D18" s="820"/>
      <c r="E18" s="820" t="s">
        <v>31</v>
      </c>
      <c r="F18" s="820"/>
      <c r="G18" s="813"/>
      <c r="H18" s="813"/>
      <c r="I18" s="813"/>
      <c r="J18" s="813"/>
      <c r="K18" s="813"/>
      <c r="L18" s="813"/>
      <c r="M18" s="813"/>
      <c r="N18" s="813"/>
      <c r="O18" s="813"/>
      <c r="P18" s="813"/>
      <c r="Q18" s="813"/>
      <c r="R18" s="806"/>
    </row>
    <row r="19" spans="1:18" ht="12.2" customHeight="1">
      <c r="A19" s="806"/>
      <c r="B19" s="813"/>
      <c r="C19" s="820" t="s">
        <v>28</v>
      </c>
      <c r="D19" s="821"/>
      <c r="E19" s="821" t="s">
        <v>293</v>
      </c>
      <c r="F19" s="821"/>
      <c r="G19" s="821"/>
      <c r="H19" s="813"/>
      <c r="I19" s="813"/>
      <c r="J19" s="813"/>
      <c r="K19" s="813"/>
      <c r="L19" s="813"/>
      <c r="M19" s="813"/>
      <c r="N19" s="813"/>
      <c r="O19" s="813"/>
      <c r="P19" s="813"/>
      <c r="Q19" s="813"/>
      <c r="R19" s="806"/>
    </row>
    <row r="20" spans="1:18" ht="12.2" customHeight="1">
      <c r="A20" s="806"/>
      <c r="B20" s="813"/>
      <c r="C20" s="820" t="s">
        <v>28</v>
      </c>
      <c r="D20" s="820"/>
      <c r="E20" s="820" t="s">
        <v>309</v>
      </c>
      <c r="F20" s="821"/>
      <c r="G20" s="821"/>
      <c r="H20" s="813"/>
      <c r="I20" s="813"/>
      <c r="J20" s="813"/>
      <c r="K20" s="813"/>
      <c r="L20" s="813"/>
      <c r="M20" s="813"/>
      <c r="N20" s="813"/>
      <c r="O20" s="813"/>
      <c r="P20" s="813"/>
      <c r="Q20" s="813"/>
      <c r="R20" s="806"/>
    </row>
    <row r="21" spans="1:18" ht="12.2" customHeight="1">
      <c r="A21" s="822"/>
      <c r="B21" s="813"/>
      <c r="C21" s="820" t="s">
        <v>28</v>
      </c>
      <c r="D21" s="820"/>
      <c r="E21" s="820" t="s">
        <v>395</v>
      </c>
      <c r="F21" s="820"/>
      <c r="G21" s="813"/>
      <c r="H21" s="813"/>
      <c r="I21" s="813"/>
      <c r="J21" s="813"/>
      <c r="K21" s="813"/>
      <c r="L21" s="813"/>
      <c r="M21" s="813"/>
      <c r="N21" s="813"/>
      <c r="O21" s="813"/>
      <c r="P21" s="813"/>
      <c r="Q21" s="813"/>
      <c r="R21" s="822"/>
    </row>
    <row r="22" spans="1:18" ht="12.2" customHeight="1">
      <c r="A22" s="822"/>
      <c r="B22" s="813"/>
      <c r="C22" s="820" t="s">
        <v>28</v>
      </c>
      <c r="D22" s="820"/>
      <c r="E22" s="820" t="s">
        <v>394</v>
      </c>
      <c r="F22" s="820"/>
      <c r="G22" s="813"/>
      <c r="H22" s="813"/>
      <c r="I22" s="813"/>
      <c r="J22" s="813"/>
      <c r="K22" s="813"/>
      <c r="L22" s="813"/>
      <c r="M22" s="813"/>
      <c r="N22" s="813"/>
      <c r="O22" s="813"/>
      <c r="P22" s="813"/>
      <c r="Q22" s="813"/>
      <c r="R22" s="822"/>
    </row>
    <row r="23" spans="1:18" ht="12.2" customHeight="1">
      <c r="A23" s="806"/>
      <c r="B23" s="813"/>
      <c r="C23" s="820" t="s">
        <v>28</v>
      </c>
      <c r="D23" s="820"/>
      <c r="E23" s="820" t="s">
        <v>484</v>
      </c>
      <c r="F23" s="820"/>
      <c r="G23" s="813"/>
      <c r="H23" s="813"/>
      <c r="I23" s="813"/>
      <c r="J23" s="813"/>
      <c r="K23" s="813"/>
      <c r="L23" s="813"/>
      <c r="M23" s="813"/>
      <c r="N23" s="813"/>
      <c r="O23" s="813"/>
      <c r="P23" s="813"/>
      <c r="Q23" s="813"/>
      <c r="R23" s="806"/>
    </row>
    <row r="24" spans="1:18" ht="12.2" customHeight="1">
      <c r="A24" s="806"/>
      <c r="B24" s="813"/>
      <c r="C24" s="820" t="s">
        <v>28</v>
      </c>
      <c r="D24" s="820"/>
      <c r="E24" s="820" t="s">
        <v>402</v>
      </c>
      <c r="F24" s="820"/>
      <c r="G24" s="813"/>
      <c r="H24" s="813"/>
      <c r="I24" s="813"/>
      <c r="J24" s="813"/>
      <c r="K24" s="813"/>
      <c r="L24" s="813"/>
      <c r="M24" s="813"/>
      <c r="N24" s="813"/>
      <c r="O24" s="813"/>
      <c r="P24" s="813"/>
      <c r="Q24" s="813"/>
      <c r="R24" s="806"/>
    </row>
    <row r="25" spans="1:18" ht="12.2" customHeight="1">
      <c r="A25" s="822"/>
      <c r="B25" s="813"/>
      <c r="C25" s="820" t="s">
        <v>28</v>
      </c>
      <c r="D25" s="820"/>
      <c r="E25" s="820" t="s">
        <v>435</v>
      </c>
      <c r="F25" s="820"/>
      <c r="G25" s="813"/>
      <c r="H25" s="813"/>
      <c r="I25" s="813"/>
      <c r="J25" s="813"/>
      <c r="K25" s="813"/>
      <c r="L25" s="813"/>
      <c r="M25" s="813"/>
      <c r="N25" s="813"/>
      <c r="O25" s="813"/>
      <c r="P25" s="813"/>
      <c r="Q25" s="813"/>
      <c r="R25" s="822"/>
    </row>
    <row r="26" spans="1:18" ht="12.2" customHeight="1">
      <c r="A26" s="806"/>
      <c r="B26" s="813"/>
      <c r="C26" s="820" t="s">
        <v>28</v>
      </c>
      <c r="D26" s="820"/>
      <c r="E26" s="820" t="s">
        <v>403</v>
      </c>
      <c r="F26" s="820"/>
      <c r="G26" s="813"/>
      <c r="H26" s="813"/>
      <c r="I26" s="813"/>
      <c r="J26" s="813"/>
      <c r="K26" s="813"/>
      <c r="L26" s="813"/>
      <c r="M26" s="813"/>
      <c r="N26" s="813"/>
      <c r="O26" s="813"/>
      <c r="P26" s="813"/>
      <c r="Q26" s="813"/>
      <c r="R26" s="806"/>
    </row>
    <row r="27" spans="1:18" ht="12.2" customHeight="1">
      <c r="A27" s="822"/>
      <c r="B27" s="813"/>
      <c r="C27" s="820" t="s">
        <v>28</v>
      </c>
      <c r="D27" s="820"/>
      <c r="E27" s="820" t="s">
        <v>404</v>
      </c>
      <c r="F27" s="820"/>
      <c r="G27" s="813"/>
      <c r="H27" s="813"/>
      <c r="I27" s="813"/>
      <c r="J27" s="813"/>
      <c r="K27" s="813"/>
      <c r="L27" s="813"/>
      <c r="M27" s="813"/>
      <c r="N27" s="813"/>
      <c r="O27" s="813"/>
      <c r="P27" s="813"/>
      <c r="Q27" s="813"/>
      <c r="R27" s="822"/>
    </row>
    <row r="28" spans="1:18" ht="12.2" customHeight="1">
      <c r="A28" s="806"/>
      <c r="B28" s="813"/>
      <c r="C28" s="820" t="s">
        <v>28</v>
      </c>
      <c r="D28" s="820"/>
      <c r="E28" s="820" t="s">
        <v>206</v>
      </c>
      <c r="F28" s="820"/>
      <c r="G28" s="813"/>
      <c r="H28" s="813"/>
      <c r="I28" s="813"/>
      <c r="J28" s="813"/>
      <c r="K28" s="813"/>
      <c r="L28" s="813"/>
      <c r="M28" s="813"/>
      <c r="N28" s="813"/>
      <c r="O28" s="813"/>
      <c r="P28" s="813"/>
      <c r="Q28" s="813"/>
      <c r="R28" s="806"/>
    </row>
    <row r="29" spans="1:18" ht="12.2" customHeight="1">
      <c r="A29" s="806"/>
      <c r="B29" s="813"/>
      <c r="C29" s="820" t="s">
        <v>28</v>
      </c>
      <c r="D29" s="820"/>
      <c r="E29" s="820" t="s">
        <v>189</v>
      </c>
      <c r="F29" s="820"/>
      <c r="G29" s="813"/>
      <c r="H29" s="813"/>
      <c r="I29" s="813"/>
      <c r="J29" s="813"/>
      <c r="K29" s="813"/>
      <c r="L29" s="813"/>
      <c r="M29" s="813"/>
      <c r="N29" s="813"/>
      <c r="O29" s="813"/>
      <c r="P29" s="813"/>
      <c r="Q29" s="813"/>
      <c r="R29" s="806"/>
    </row>
    <row r="30" spans="1:18" ht="12.2" customHeight="1">
      <c r="A30" s="806"/>
      <c r="B30" s="813"/>
      <c r="C30" s="820" t="s">
        <v>28</v>
      </c>
      <c r="D30" s="820"/>
      <c r="E30" s="820" t="s">
        <v>310</v>
      </c>
      <c r="F30" s="820"/>
      <c r="G30" s="813"/>
      <c r="H30" s="813"/>
      <c r="I30" s="813"/>
      <c r="J30" s="813"/>
      <c r="K30" s="813"/>
      <c r="L30" s="813"/>
      <c r="M30" s="813"/>
      <c r="N30" s="813"/>
      <c r="O30" s="813"/>
      <c r="P30" s="813"/>
      <c r="Q30" s="813"/>
      <c r="R30" s="806"/>
    </row>
    <row r="31" spans="1:18">
      <c r="A31" s="806"/>
      <c r="B31" s="813"/>
      <c r="C31" s="813"/>
      <c r="D31" s="813"/>
      <c r="E31" s="813"/>
      <c r="F31" s="813"/>
      <c r="G31" s="813"/>
      <c r="H31" s="813"/>
      <c r="I31" s="813"/>
      <c r="J31" s="813"/>
      <c r="K31" s="813"/>
      <c r="L31" s="813"/>
      <c r="M31" s="813"/>
      <c r="N31" s="813"/>
      <c r="O31" s="813"/>
      <c r="P31" s="813"/>
      <c r="Q31" s="813"/>
      <c r="R31" s="806"/>
    </row>
    <row r="32" spans="1:18">
      <c r="A32" s="806"/>
      <c r="B32" s="813"/>
      <c r="C32" s="813"/>
      <c r="D32" s="813"/>
      <c r="E32" s="813"/>
      <c r="F32" s="813"/>
      <c r="G32" s="813"/>
      <c r="H32" s="813"/>
      <c r="I32" s="813"/>
      <c r="J32" s="813"/>
      <c r="K32" s="813"/>
      <c r="L32" s="813"/>
      <c r="M32" s="813"/>
      <c r="N32" s="813"/>
      <c r="O32" s="813"/>
      <c r="P32" s="813"/>
      <c r="Q32" s="813"/>
      <c r="R32" s="806"/>
    </row>
    <row r="33" spans="1:18">
      <c r="A33" s="806"/>
      <c r="B33" s="813"/>
      <c r="C33" s="823" t="s">
        <v>32</v>
      </c>
      <c r="D33" s="824"/>
      <c r="E33" s="825"/>
      <c r="F33" s="825"/>
      <c r="G33" s="813"/>
      <c r="H33" s="813"/>
      <c r="I33" s="813"/>
      <c r="J33" s="813"/>
      <c r="K33" s="813"/>
      <c r="L33" s="813"/>
      <c r="M33" s="813"/>
      <c r="N33" s="813"/>
      <c r="O33" s="813"/>
      <c r="P33" s="813"/>
      <c r="Q33" s="813"/>
      <c r="R33" s="806"/>
    </row>
    <row r="34" spans="1:18">
      <c r="A34" s="806"/>
      <c r="B34" s="813"/>
      <c r="C34" s="826" t="s">
        <v>33</v>
      </c>
      <c r="D34" s="824"/>
      <c r="E34" s="825"/>
      <c r="F34" s="825"/>
      <c r="G34" s="813"/>
      <c r="H34" s="813"/>
      <c r="I34" s="813"/>
      <c r="J34" s="813"/>
      <c r="K34" s="813"/>
      <c r="L34" s="813"/>
      <c r="M34" s="813"/>
      <c r="N34" s="813"/>
      <c r="O34" s="813"/>
      <c r="P34" s="813"/>
      <c r="Q34" s="813"/>
      <c r="R34" s="806"/>
    </row>
    <row r="35" spans="1:18">
      <c r="A35" s="806"/>
      <c r="B35" s="813"/>
      <c r="C35" s="826" t="s">
        <v>34</v>
      </c>
      <c r="D35" s="826"/>
      <c r="E35" s="825"/>
      <c r="F35" s="826" t="s">
        <v>35</v>
      </c>
      <c r="G35" s="827"/>
      <c r="H35" s="813"/>
      <c r="I35" s="813"/>
      <c r="J35" s="813"/>
      <c r="K35" s="813"/>
      <c r="L35" s="813"/>
      <c r="M35" s="813"/>
      <c r="N35" s="813"/>
      <c r="O35" s="813"/>
      <c r="P35" s="813"/>
      <c r="Q35" s="813"/>
      <c r="R35" s="806"/>
    </row>
    <row r="36" spans="1:18">
      <c r="A36" s="806"/>
      <c r="B36" s="813"/>
      <c r="C36" s="826"/>
      <c r="D36" s="826"/>
      <c r="E36" s="825"/>
      <c r="F36" s="826"/>
      <c r="G36" s="827"/>
      <c r="H36" s="813"/>
      <c r="I36" s="813"/>
      <c r="J36" s="813"/>
      <c r="K36" s="813"/>
      <c r="L36" s="813"/>
      <c r="M36" s="813"/>
      <c r="N36" s="813"/>
      <c r="O36" s="813"/>
      <c r="P36" s="813"/>
      <c r="Q36" s="813"/>
      <c r="R36" s="806"/>
    </row>
    <row r="37" spans="1:18">
      <c r="A37" s="806"/>
      <c r="B37" s="813"/>
      <c r="C37" s="124" t="s">
        <v>197</v>
      </c>
      <c r="D37" s="824"/>
      <c r="E37" s="825"/>
      <c r="F37" s="825"/>
      <c r="G37" s="813"/>
      <c r="H37" s="813"/>
      <c r="I37" s="813"/>
      <c r="J37" s="813"/>
      <c r="K37" s="813"/>
      <c r="L37" s="813"/>
      <c r="M37" s="813"/>
      <c r="N37" s="813"/>
      <c r="O37" s="813"/>
      <c r="P37" s="813"/>
      <c r="Q37" s="813"/>
      <c r="R37" s="806"/>
    </row>
    <row r="38" spans="1:18" ht="14.25">
      <c r="A38" s="822"/>
      <c r="B38" s="813"/>
      <c r="C38" s="124" t="s">
        <v>36</v>
      </c>
      <c r="D38" s="824"/>
      <c r="E38" s="825"/>
      <c r="F38" s="825"/>
      <c r="G38" s="813"/>
      <c r="H38" s="813"/>
      <c r="I38" s="813"/>
      <c r="J38" s="813"/>
      <c r="K38" s="813"/>
      <c r="L38" s="813"/>
      <c r="M38" s="813"/>
      <c r="N38" s="813"/>
      <c r="O38" s="813"/>
      <c r="P38" s="813"/>
      <c r="Q38" s="813"/>
      <c r="R38" s="822"/>
    </row>
    <row r="39" spans="1:18">
      <c r="A39" s="806"/>
      <c r="B39" s="813"/>
      <c r="C39" s="813"/>
      <c r="D39" s="813"/>
      <c r="E39" s="813"/>
      <c r="F39" s="813"/>
      <c r="G39" s="813"/>
      <c r="H39" s="813"/>
      <c r="I39" s="813"/>
      <c r="J39" s="813"/>
      <c r="K39" s="813"/>
      <c r="L39" s="813"/>
      <c r="M39" s="813"/>
      <c r="N39" s="813"/>
      <c r="O39" s="813"/>
      <c r="P39" s="813"/>
      <c r="Q39" s="813"/>
      <c r="R39" s="806"/>
    </row>
    <row r="40" spans="1:18">
      <c r="A40" s="806"/>
      <c r="B40" s="813"/>
      <c r="C40" s="813"/>
      <c r="D40" s="813"/>
      <c r="E40" s="813"/>
      <c r="F40" s="813"/>
      <c r="G40" s="813"/>
      <c r="H40" s="813"/>
      <c r="I40" s="813"/>
      <c r="J40" s="813"/>
      <c r="K40" s="813"/>
      <c r="L40" s="813"/>
      <c r="M40" s="813"/>
      <c r="N40" s="813"/>
      <c r="O40" s="813"/>
      <c r="P40" s="813"/>
      <c r="Q40" s="813"/>
      <c r="R40" s="806"/>
    </row>
    <row r="41" spans="1:18" ht="13.5">
      <c r="A41" s="806"/>
      <c r="B41" s="813"/>
      <c r="C41" s="828"/>
      <c r="D41" s="813"/>
      <c r="E41" s="813"/>
      <c r="F41" s="813"/>
      <c r="G41" s="813"/>
      <c r="H41" s="813"/>
      <c r="I41" s="813"/>
      <c r="J41" s="813"/>
      <c r="K41" s="813"/>
      <c r="L41" s="813"/>
      <c r="M41" s="813"/>
      <c r="N41" s="813"/>
      <c r="O41" s="813"/>
      <c r="P41" s="813"/>
      <c r="Q41" s="813"/>
      <c r="R41" s="806"/>
    </row>
    <row r="42" spans="1:18" ht="13.5">
      <c r="A42" s="806"/>
      <c r="B42" s="821"/>
      <c r="C42" s="829"/>
      <c r="D42" s="821"/>
      <c r="E42" s="821"/>
      <c r="F42" s="821"/>
      <c r="G42" s="821"/>
      <c r="H42" s="821"/>
      <c r="I42" s="821"/>
      <c r="J42" s="821"/>
      <c r="K42" s="821"/>
      <c r="L42" s="821"/>
      <c r="M42" s="821"/>
      <c r="N42" s="821"/>
      <c r="O42" s="821"/>
      <c r="P42" s="821"/>
      <c r="Q42" s="821"/>
      <c r="R42" s="806"/>
    </row>
    <row r="43" spans="1:18" ht="13.5">
      <c r="A43" s="806"/>
      <c r="B43" s="821"/>
      <c r="C43" s="828"/>
      <c r="D43" s="821"/>
      <c r="E43" s="821"/>
      <c r="F43" s="821"/>
      <c r="G43" s="821"/>
      <c r="H43" s="821"/>
      <c r="I43" s="821"/>
      <c r="J43" s="821"/>
      <c r="K43" s="821"/>
      <c r="L43" s="821"/>
      <c r="M43" s="821"/>
      <c r="N43" s="821"/>
      <c r="O43" s="821"/>
      <c r="P43" s="821"/>
      <c r="Q43" s="821"/>
      <c r="R43" s="806"/>
    </row>
    <row r="44" spans="1:18" ht="13.5">
      <c r="A44" s="806"/>
      <c r="B44" s="821"/>
      <c r="C44" s="828"/>
      <c r="D44" s="821"/>
      <c r="E44" s="821"/>
      <c r="F44" s="821"/>
      <c r="G44" s="821"/>
      <c r="H44" s="821"/>
      <c r="I44" s="821"/>
      <c r="J44" s="821"/>
      <c r="K44" s="821"/>
      <c r="L44" s="821"/>
      <c r="M44" s="821"/>
      <c r="N44" s="821"/>
      <c r="O44" s="821"/>
      <c r="P44" s="821"/>
      <c r="Q44" s="821"/>
      <c r="R44" s="806"/>
    </row>
    <row r="45" spans="1:18">
      <c r="A45" s="806"/>
      <c r="B45" s="821"/>
      <c r="C45" s="821"/>
      <c r="D45" s="821"/>
      <c r="E45" s="821"/>
      <c r="F45" s="821"/>
      <c r="G45" s="821"/>
      <c r="H45" s="821"/>
      <c r="I45" s="821"/>
      <c r="J45" s="821"/>
      <c r="K45" s="821"/>
      <c r="L45" s="821"/>
      <c r="M45" s="821"/>
      <c r="N45" s="821"/>
      <c r="O45" s="821"/>
      <c r="P45" s="821"/>
      <c r="Q45" s="821"/>
      <c r="R45" s="806"/>
    </row>
    <row r="46" spans="1:18">
      <c r="A46" s="806"/>
      <c r="B46" s="821"/>
      <c r="C46" s="821"/>
      <c r="D46" s="821"/>
      <c r="E46" s="821"/>
      <c r="F46" s="821"/>
      <c r="G46" s="821"/>
      <c r="H46" s="821"/>
      <c r="I46" s="821"/>
      <c r="J46" s="821"/>
      <c r="K46" s="821"/>
      <c r="L46" s="821"/>
      <c r="M46" s="821"/>
      <c r="N46" s="821"/>
      <c r="O46" s="821"/>
      <c r="P46" s="821"/>
      <c r="Q46" s="821"/>
      <c r="R46" s="806"/>
    </row>
    <row r="47" spans="1:18">
      <c r="A47" s="806"/>
      <c r="B47" s="821"/>
      <c r="C47" s="821"/>
      <c r="D47" s="821"/>
      <c r="E47" s="821"/>
      <c r="F47" s="821"/>
      <c r="G47" s="821"/>
      <c r="H47" s="821"/>
      <c r="I47" s="821"/>
      <c r="J47" s="821"/>
      <c r="K47" s="821"/>
      <c r="L47" s="821"/>
      <c r="M47" s="821"/>
      <c r="N47" s="821"/>
      <c r="O47" s="821"/>
      <c r="P47" s="821"/>
      <c r="Q47" s="821"/>
      <c r="R47" s="806"/>
    </row>
    <row r="48" spans="1:18">
      <c r="A48" s="806"/>
      <c r="B48" s="821"/>
      <c r="C48" s="821"/>
      <c r="D48" s="821"/>
      <c r="E48" s="821"/>
      <c r="F48" s="821"/>
      <c r="G48" s="821"/>
      <c r="H48" s="821"/>
      <c r="I48" s="821"/>
      <c r="J48" s="821"/>
      <c r="K48" s="821"/>
      <c r="L48" s="821"/>
      <c r="M48" s="821"/>
      <c r="N48" s="821"/>
      <c r="O48" s="821"/>
      <c r="P48" s="821"/>
      <c r="Q48" s="821"/>
      <c r="R48" s="806"/>
    </row>
    <row r="49" spans="1:18">
      <c r="A49" s="806"/>
      <c r="B49" s="821"/>
      <c r="C49" s="821"/>
      <c r="D49" s="821"/>
      <c r="E49" s="821"/>
      <c r="F49" s="821"/>
      <c r="G49" s="821"/>
      <c r="H49" s="821"/>
      <c r="I49" s="821"/>
      <c r="J49" s="821"/>
      <c r="K49" s="821"/>
      <c r="L49" s="821"/>
      <c r="M49" s="821"/>
      <c r="N49" s="821"/>
      <c r="O49" s="821"/>
      <c r="P49" s="821"/>
      <c r="Q49" s="821"/>
      <c r="R49" s="806"/>
    </row>
    <row r="50" spans="1:18">
      <c r="A50" s="806"/>
      <c r="B50" s="821"/>
      <c r="C50" s="821"/>
      <c r="D50" s="821"/>
      <c r="E50" s="821"/>
      <c r="F50" s="821"/>
      <c r="G50" s="821"/>
      <c r="H50" s="821"/>
      <c r="I50" s="821"/>
      <c r="J50" s="821"/>
      <c r="K50" s="821"/>
      <c r="L50" s="821"/>
      <c r="M50" s="821"/>
      <c r="N50" s="821"/>
      <c r="O50" s="821"/>
      <c r="P50" s="821"/>
      <c r="Q50" s="821"/>
      <c r="R50" s="806"/>
    </row>
    <row r="51" spans="1:18">
      <c r="A51" s="806"/>
      <c r="B51" s="821"/>
      <c r="C51" s="821"/>
      <c r="D51" s="821"/>
      <c r="E51" s="821"/>
      <c r="F51" s="821"/>
      <c r="G51" s="821"/>
      <c r="H51" s="821"/>
      <c r="I51" s="821"/>
      <c r="J51" s="821"/>
      <c r="K51" s="821"/>
      <c r="L51" s="821"/>
      <c r="M51" s="821"/>
      <c r="N51" s="821"/>
      <c r="O51" s="821"/>
      <c r="P51" s="821"/>
      <c r="Q51" s="821"/>
      <c r="R51" s="806"/>
    </row>
    <row r="52" spans="1:18" ht="8.25" customHeight="1">
      <c r="A52" s="806"/>
      <c r="B52" s="807"/>
      <c r="C52" s="808"/>
      <c r="D52" s="808"/>
      <c r="E52" s="808"/>
      <c r="F52" s="808"/>
      <c r="G52" s="808"/>
      <c r="H52" s="808"/>
      <c r="I52" s="808"/>
      <c r="J52" s="808"/>
      <c r="K52" s="807"/>
      <c r="L52" s="809"/>
      <c r="M52" s="809"/>
      <c r="N52" s="809"/>
      <c r="O52" s="810"/>
      <c r="P52" s="808"/>
      <c r="Q52" s="807"/>
      <c r="R52" s="806"/>
    </row>
  </sheetData>
  <sheetProtection password="8355" sheet="1" objects="1" scenarios="1"/>
  <hyperlinks>
    <hyperlink ref="C37" r:id="rId1"/>
    <hyperlink ref="C38" r:id="rId2"/>
  </hyperlinks>
  <printOptions horizontalCentered="1"/>
  <pageMargins left="0.74803149606299213" right="0.74803149606299213" top="0.98425196850393704" bottom="0.98425196850393704" header="0.51181102362204722" footer="0.51181102362204722"/>
  <pageSetup paperSize="9" scale="76" fitToWidth="0" fitToHeight="0" orientation="portrait" r:id="rId3"/>
  <headerFooter alignWithMargins="0">
    <oddHeader>&amp;CKPN Investor Relations</oddHeader>
    <oddFooter>&amp;L&amp;8Q4 2012 (restated)&amp;C&amp;8&amp;A&amp;R&amp;8  &amp;P/&amp;N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BreakPreview" zoomScale="85" zoomScaleNormal="100" zoomScaleSheetLayoutView="85" workbookViewId="0"/>
  </sheetViews>
  <sheetFormatPr defaultRowHeight="12"/>
  <cols>
    <col min="1" max="2" width="1.7109375" style="229" customWidth="1"/>
    <col min="3" max="3" width="47" style="229" bestFit="1" customWidth="1"/>
    <col min="4" max="8" width="8.7109375" style="229" customWidth="1"/>
    <col min="9" max="9" width="1.7109375" style="229" customWidth="1"/>
    <col min="10" max="11" width="8.7109375" style="206" customWidth="1"/>
    <col min="12" max="12" width="1.7109375" style="229" customWidth="1"/>
    <col min="13" max="17" width="8.7109375" style="229" customWidth="1"/>
    <col min="18" max="19" width="1.7109375" style="229" customWidth="1"/>
    <col min="20" max="16384" width="9.140625" style="229"/>
  </cols>
  <sheetData>
    <row r="1" spans="1:20" ht="9" customHeight="1">
      <c r="A1" s="224"/>
      <c r="B1" s="225"/>
      <c r="C1" s="225"/>
      <c r="D1" s="225"/>
      <c r="E1" s="225"/>
      <c r="F1" s="225"/>
      <c r="G1" s="225"/>
      <c r="H1" s="225"/>
      <c r="I1" s="225"/>
      <c r="J1" s="843"/>
      <c r="K1" s="843"/>
      <c r="L1" s="225"/>
      <c r="M1" s="225"/>
      <c r="N1" s="225"/>
      <c r="O1" s="225"/>
      <c r="P1" s="225"/>
      <c r="Q1" s="225"/>
      <c r="R1" s="268"/>
      <c r="S1" s="228"/>
    </row>
    <row r="2" spans="1:20">
      <c r="A2" s="224"/>
      <c r="B2" s="230"/>
      <c r="C2" s="277" t="s">
        <v>397</v>
      </c>
      <c r="D2" s="232">
        <v>2012</v>
      </c>
      <c r="E2" s="158" t="s">
        <v>547</v>
      </c>
      <c r="F2" s="159" t="s">
        <v>501</v>
      </c>
      <c r="G2" s="159" t="s">
        <v>478</v>
      </c>
      <c r="H2" s="159" t="s">
        <v>407</v>
      </c>
      <c r="I2" s="159"/>
      <c r="J2" s="964" t="s">
        <v>468</v>
      </c>
      <c r="K2" s="830" t="s">
        <v>468</v>
      </c>
      <c r="L2" s="159"/>
      <c r="M2" s="232">
        <v>2011</v>
      </c>
      <c r="N2" s="158" t="s">
        <v>365</v>
      </c>
      <c r="O2" s="159" t="s">
        <v>333</v>
      </c>
      <c r="P2" s="159" t="s">
        <v>292</v>
      </c>
      <c r="Q2" s="990" t="s">
        <v>282</v>
      </c>
      <c r="R2" s="271"/>
      <c r="S2" s="228"/>
    </row>
    <row r="3" spans="1:20">
      <c r="A3" s="224"/>
      <c r="B3" s="11"/>
      <c r="C3" s="263"/>
      <c r="D3" s="157"/>
      <c r="E3" s="158"/>
      <c r="F3" s="141"/>
      <c r="G3" s="141"/>
      <c r="H3" s="141"/>
      <c r="I3" s="141"/>
      <c r="J3" s="964" t="s">
        <v>548</v>
      </c>
      <c r="K3" s="844" t="s">
        <v>549</v>
      </c>
      <c r="L3" s="141"/>
      <c r="M3" s="157"/>
      <c r="N3" s="158"/>
      <c r="O3" s="141"/>
      <c r="P3" s="141"/>
      <c r="Q3" s="1003"/>
      <c r="R3" s="273"/>
      <c r="S3" s="228"/>
    </row>
    <row r="4" spans="1:20">
      <c r="A4" s="224"/>
      <c r="B4" s="11"/>
      <c r="C4" s="236"/>
      <c r="D4" s="166"/>
      <c r="E4" s="187"/>
      <c r="F4" s="147"/>
      <c r="G4" s="147"/>
      <c r="H4" s="147"/>
      <c r="I4" s="147"/>
      <c r="J4" s="966"/>
      <c r="K4" s="168"/>
      <c r="L4" s="147"/>
      <c r="M4" s="166"/>
      <c r="N4" s="187"/>
      <c r="O4" s="147"/>
      <c r="P4" s="147"/>
      <c r="Q4" s="792"/>
      <c r="R4" s="273"/>
      <c r="S4" s="228"/>
    </row>
    <row r="5" spans="1:20" ht="14.25">
      <c r="A5" s="224"/>
      <c r="B5" s="11"/>
      <c r="C5" s="474" t="s">
        <v>391</v>
      </c>
      <c r="D5" s="514"/>
      <c r="E5" s="515"/>
      <c r="F5" s="516"/>
      <c r="G5" s="516"/>
      <c r="H5" s="516"/>
      <c r="I5" s="516"/>
      <c r="J5" s="1016"/>
      <c r="K5" s="858"/>
      <c r="L5" s="516"/>
      <c r="M5" s="514"/>
      <c r="N5" s="515"/>
      <c r="O5" s="516"/>
      <c r="P5" s="516"/>
      <c r="Q5" s="1004"/>
      <c r="R5" s="273"/>
      <c r="S5" s="228"/>
    </row>
    <row r="6" spans="1:20" ht="14.25">
      <c r="A6" s="292"/>
      <c r="B6" s="129"/>
      <c r="C6" s="244" t="s">
        <v>471</v>
      </c>
      <c r="D6" s="1033">
        <v>0.87</v>
      </c>
      <c r="E6" s="359">
        <v>0.87</v>
      </c>
      <c r="F6" s="358">
        <v>0.86</v>
      </c>
      <c r="G6" s="358">
        <v>0.86</v>
      </c>
      <c r="H6" s="358">
        <v>0.85</v>
      </c>
      <c r="I6" s="358"/>
      <c r="J6" s="967"/>
      <c r="K6" s="326"/>
      <c r="L6" s="358"/>
      <c r="M6" s="1033">
        <f>N6</f>
        <v>0.85</v>
      </c>
      <c r="N6" s="359">
        <v>0.85</v>
      </c>
      <c r="O6" s="358">
        <v>0.84</v>
      </c>
      <c r="P6" s="358">
        <v>0.84</v>
      </c>
      <c r="Q6" s="1005">
        <v>0.85</v>
      </c>
      <c r="R6" s="293"/>
      <c r="S6" s="294"/>
    </row>
    <row r="7" spans="1:20" ht="14.25">
      <c r="A7" s="292"/>
      <c r="B7" s="129"/>
      <c r="C7" s="244" t="s">
        <v>326</v>
      </c>
      <c r="D7" s="1033">
        <v>0.68</v>
      </c>
      <c r="E7" s="359">
        <v>0.68</v>
      </c>
      <c r="F7" s="358">
        <v>0.67</v>
      </c>
      <c r="G7" s="358">
        <v>0.66</v>
      </c>
      <c r="H7" s="358">
        <v>0.65</v>
      </c>
      <c r="I7" s="358"/>
      <c r="J7" s="967"/>
      <c r="K7" s="326"/>
      <c r="L7" s="358"/>
      <c r="M7" s="1033">
        <f>N7</f>
        <v>0.64</v>
      </c>
      <c r="N7" s="853">
        <v>0.64</v>
      </c>
      <c r="O7" s="358">
        <v>0.62</v>
      </c>
      <c r="P7" s="358">
        <v>0.62</v>
      </c>
      <c r="Q7" s="1005">
        <v>0.6</v>
      </c>
      <c r="R7" s="293"/>
      <c r="S7" s="294"/>
    </row>
    <row r="8" spans="1:20">
      <c r="A8" s="292"/>
      <c r="B8" s="129"/>
      <c r="C8" s="244" t="s">
        <v>260</v>
      </c>
      <c r="D8" s="1033">
        <v>0.17</v>
      </c>
      <c r="E8" s="853">
        <v>0.17</v>
      </c>
      <c r="F8" s="355">
        <v>0.17</v>
      </c>
      <c r="G8" s="355">
        <v>0.17</v>
      </c>
      <c r="H8" s="355">
        <v>0.17</v>
      </c>
      <c r="I8" s="355"/>
      <c r="J8" s="967"/>
      <c r="K8" s="326"/>
      <c r="L8" s="355"/>
      <c r="M8" s="1033">
        <f>N8</f>
        <v>0.17</v>
      </c>
      <c r="N8" s="853">
        <v>0.17</v>
      </c>
      <c r="O8" s="355">
        <v>0.17</v>
      </c>
      <c r="P8" s="355">
        <v>0.17</v>
      </c>
      <c r="Q8" s="1006">
        <v>0.17</v>
      </c>
      <c r="R8" s="293"/>
      <c r="S8" s="228"/>
    </row>
    <row r="9" spans="1:20">
      <c r="A9" s="224"/>
      <c r="B9" s="11"/>
      <c r="C9" s="236"/>
      <c r="D9" s="360"/>
      <c r="E9" s="361"/>
      <c r="F9" s="357"/>
      <c r="G9" s="357"/>
      <c r="H9" s="357"/>
      <c r="I9" s="357"/>
      <c r="J9" s="976"/>
      <c r="K9" s="859"/>
      <c r="L9" s="357"/>
      <c r="M9" s="360"/>
      <c r="N9" s="361"/>
      <c r="O9" s="357"/>
      <c r="P9" s="357"/>
      <c r="Q9" s="1007"/>
      <c r="R9" s="273"/>
      <c r="S9" s="292"/>
    </row>
    <row r="10" spans="1:20" ht="14.25">
      <c r="A10" s="292"/>
      <c r="B10" s="1"/>
      <c r="C10" s="1182" t="s">
        <v>63</v>
      </c>
      <c r="D10" s="1181"/>
      <c r="E10" s="518"/>
      <c r="F10" s="519"/>
      <c r="G10" s="519"/>
      <c r="H10" s="519"/>
      <c r="I10" s="519"/>
      <c r="J10" s="1017"/>
      <c r="K10" s="860"/>
      <c r="L10" s="519"/>
      <c r="M10" s="517"/>
      <c r="N10" s="518"/>
      <c r="O10" s="519"/>
      <c r="P10" s="519"/>
      <c r="Q10" s="1008"/>
      <c r="R10" s="273"/>
      <c r="S10" s="292"/>
    </row>
    <row r="11" spans="1:20" ht="14.25">
      <c r="A11" s="292"/>
      <c r="B11" s="129"/>
      <c r="C11" s="1183" t="s">
        <v>603</v>
      </c>
      <c r="D11" s="1171" t="str">
        <f t="shared" ref="D11:D15" si="0">E11</f>
        <v>&gt;45%</v>
      </c>
      <c r="E11" s="1172" t="s">
        <v>595</v>
      </c>
      <c r="F11" s="1173" t="s">
        <v>597</v>
      </c>
      <c r="G11" s="1173" t="s">
        <v>597</v>
      </c>
      <c r="H11" s="1173" t="s">
        <v>597</v>
      </c>
      <c r="I11" s="1173"/>
      <c r="J11" s="1174"/>
      <c r="K11" s="1175"/>
      <c r="L11" s="1173"/>
      <c r="M11" s="1176" t="str">
        <f t="shared" ref="M11:M15" si="1">N11</f>
        <v>&gt;45%</v>
      </c>
      <c r="N11" s="1172" t="s">
        <v>595</v>
      </c>
      <c r="O11" s="1173" t="s">
        <v>595</v>
      </c>
      <c r="P11" s="1173" t="s">
        <v>595</v>
      </c>
      <c r="Q11" s="1177" t="s">
        <v>595</v>
      </c>
      <c r="R11" s="293"/>
      <c r="S11" s="292"/>
      <c r="T11" s="256"/>
    </row>
    <row r="12" spans="1:20" ht="14.25">
      <c r="A12" s="292"/>
      <c r="B12" s="129"/>
      <c r="C12" s="1184" t="s">
        <v>604</v>
      </c>
      <c r="D12" s="1178" t="str">
        <f t="shared" si="0"/>
        <v>&gt;80%</v>
      </c>
      <c r="E12" s="1147" t="s">
        <v>596</v>
      </c>
      <c r="F12" s="1179" t="s">
        <v>596</v>
      </c>
      <c r="G12" s="1179" t="s">
        <v>596</v>
      </c>
      <c r="H12" s="1179" t="s">
        <v>596</v>
      </c>
      <c r="I12" s="1179"/>
      <c r="J12" s="1129"/>
      <c r="K12" s="1130"/>
      <c r="L12" s="1179"/>
      <c r="M12" s="1146" t="str">
        <f t="shared" si="1"/>
        <v>&gt;80%</v>
      </c>
      <c r="N12" s="1147" t="s">
        <v>596</v>
      </c>
      <c r="O12" s="1179" t="s">
        <v>596</v>
      </c>
      <c r="P12" s="1179" t="s">
        <v>596</v>
      </c>
      <c r="Q12" s="1180" t="s">
        <v>596</v>
      </c>
      <c r="R12" s="293"/>
      <c r="S12" s="294"/>
    </row>
    <row r="13" spans="1:20" ht="14.25">
      <c r="A13" s="292"/>
      <c r="B13" s="129"/>
      <c r="C13" s="244" t="s">
        <v>605</v>
      </c>
      <c r="D13" s="1034">
        <f t="shared" si="0"/>
        <v>0.37</v>
      </c>
      <c r="E13" s="520">
        <v>0.37</v>
      </c>
      <c r="F13" s="521">
        <v>0.34</v>
      </c>
      <c r="G13" s="521">
        <v>0.34</v>
      </c>
      <c r="H13" s="521">
        <v>0.34</v>
      </c>
      <c r="I13" s="521"/>
      <c r="J13" s="987"/>
      <c r="K13" s="845"/>
      <c r="L13" s="521"/>
      <c r="M13" s="1034">
        <f t="shared" si="1"/>
        <v>0.34</v>
      </c>
      <c r="N13" s="520">
        <v>0.34</v>
      </c>
      <c r="O13" s="521">
        <v>0.35</v>
      </c>
      <c r="P13" s="521">
        <v>0.35</v>
      </c>
      <c r="Q13" s="1009">
        <v>0.36</v>
      </c>
      <c r="R13" s="293"/>
      <c r="S13" s="294"/>
    </row>
    <row r="14" spans="1:20" ht="14.25">
      <c r="A14" s="292"/>
      <c r="B14" s="270"/>
      <c r="C14" s="244" t="s">
        <v>606</v>
      </c>
      <c r="D14" s="1146">
        <f t="shared" si="0"/>
        <v>0.41</v>
      </c>
      <c r="E14" s="1147">
        <v>0.41</v>
      </c>
      <c r="F14" s="1148">
        <v>0.39</v>
      </c>
      <c r="G14" s="1148">
        <v>0.39</v>
      </c>
      <c r="H14" s="1148">
        <v>0.39</v>
      </c>
      <c r="I14" s="1148"/>
      <c r="J14" s="1129"/>
      <c r="K14" s="1130"/>
      <c r="L14" s="1148"/>
      <c r="M14" s="1146">
        <f t="shared" si="1"/>
        <v>0.4</v>
      </c>
      <c r="N14" s="1147">
        <v>0.4</v>
      </c>
      <c r="O14" s="1148">
        <v>0.4</v>
      </c>
      <c r="P14" s="1148">
        <v>0.41</v>
      </c>
      <c r="Q14" s="1149">
        <v>0.41</v>
      </c>
      <c r="R14" s="293"/>
      <c r="S14" s="294"/>
    </row>
    <row r="15" spans="1:20" ht="14.25">
      <c r="A15" s="292"/>
      <c r="B15" s="272"/>
      <c r="C15" s="244" t="s">
        <v>607</v>
      </c>
      <c r="D15" s="1034">
        <f t="shared" si="0"/>
        <v>0.23</v>
      </c>
      <c r="E15" s="520">
        <v>0.23</v>
      </c>
      <c r="F15" s="522">
        <v>0.2</v>
      </c>
      <c r="G15" s="522">
        <v>0.19</v>
      </c>
      <c r="H15" s="522">
        <v>0.18</v>
      </c>
      <c r="I15" s="522"/>
      <c r="J15" s="987"/>
      <c r="K15" s="845"/>
      <c r="L15" s="522"/>
      <c r="M15" s="1034">
        <f t="shared" si="1"/>
        <v>0.17</v>
      </c>
      <c r="N15" s="520">
        <v>0.17</v>
      </c>
      <c r="O15" s="522">
        <v>0.17</v>
      </c>
      <c r="P15" s="522">
        <v>0.16</v>
      </c>
      <c r="Q15" s="1010">
        <v>0.16</v>
      </c>
      <c r="R15" s="293"/>
      <c r="S15" s="228"/>
    </row>
    <row r="16" spans="1:20">
      <c r="A16" s="224"/>
      <c r="B16" s="272"/>
      <c r="C16" s="236"/>
      <c r="D16" s="364"/>
      <c r="E16" s="362"/>
      <c r="F16" s="363"/>
      <c r="G16" s="363"/>
      <c r="H16" s="363"/>
      <c r="I16" s="363"/>
      <c r="J16" s="976"/>
      <c r="K16" s="859"/>
      <c r="L16" s="363"/>
      <c r="M16" s="364"/>
      <c r="N16" s="362"/>
      <c r="O16" s="363"/>
      <c r="P16" s="363"/>
      <c r="Q16" s="1011"/>
      <c r="R16" s="273"/>
      <c r="S16" s="292"/>
    </row>
    <row r="17" spans="1:22">
      <c r="A17" s="266"/>
      <c r="B17" s="7"/>
      <c r="C17" s="474" t="s">
        <v>275</v>
      </c>
      <c r="D17" s="351">
        <f>E17</f>
        <v>2752</v>
      </c>
      <c r="E17" s="854">
        <f>E18+E19</f>
        <v>2752</v>
      </c>
      <c r="F17" s="366">
        <f>F18+F19</f>
        <v>2655</v>
      </c>
      <c r="G17" s="366">
        <f>G18+G19</f>
        <v>2669</v>
      </c>
      <c r="H17" s="366">
        <f>H18+H19</f>
        <v>2688</v>
      </c>
      <c r="I17" s="366"/>
      <c r="J17" s="984">
        <f>D17/M17-1</f>
        <v>-3.2596885186526592E-3</v>
      </c>
      <c r="K17" s="852">
        <f>E17/N17-1</f>
        <v>-3.2596885186526592E-3</v>
      </c>
      <c r="L17" s="366"/>
      <c r="M17" s="351">
        <f>M18+M19</f>
        <v>2761</v>
      </c>
      <c r="N17" s="365">
        <f>N18+N19</f>
        <v>2761</v>
      </c>
      <c r="O17" s="366">
        <f>O18+O19</f>
        <v>2814</v>
      </c>
      <c r="P17" s="366">
        <f>P18+P19</f>
        <v>2868</v>
      </c>
      <c r="Q17" s="927">
        <f>Q18+Q19</f>
        <v>2919</v>
      </c>
      <c r="R17" s="7"/>
      <c r="S17" s="275"/>
    </row>
    <row r="18" spans="1:22">
      <c r="A18" s="228"/>
      <c r="B18" s="129"/>
      <c r="C18" s="244" t="s">
        <v>314</v>
      </c>
      <c r="D18" s="620">
        <f>E18</f>
        <v>1114</v>
      </c>
      <c r="E18" s="370">
        <v>1114</v>
      </c>
      <c r="F18" s="400">
        <v>1180</v>
      </c>
      <c r="G18" s="400">
        <v>1233</v>
      </c>
      <c r="H18" s="400">
        <v>1293</v>
      </c>
      <c r="I18" s="400"/>
      <c r="J18" s="1087">
        <f t="shared" ref="J18:J41" si="2">D18/M18-1</f>
        <v>-0.192168237853517</v>
      </c>
      <c r="K18" s="356">
        <f t="shared" ref="K18:K41" si="3">E18/N18-1</f>
        <v>-0.192168237853517</v>
      </c>
      <c r="L18" s="400"/>
      <c r="M18" s="620">
        <f>N18</f>
        <v>1379</v>
      </c>
      <c r="N18" s="370">
        <v>1379</v>
      </c>
      <c r="O18" s="400">
        <v>1454</v>
      </c>
      <c r="P18" s="400">
        <v>1526</v>
      </c>
      <c r="Q18" s="928">
        <v>1594</v>
      </c>
      <c r="R18" s="129"/>
      <c r="S18" s="292"/>
    </row>
    <row r="19" spans="1:22" ht="14.25">
      <c r="A19" s="228"/>
      <c r="B19" s="270"/>
      <c r="C19" s="244" t="s">
        <v>608</v>
      </c>
      <c r="D19" s="1150">
        <f>E19</f>
        <v>1638</v>
      </c>
      <c r="E19" s="1151">
        <v>1638</v>
      </c>
      <c r="F19" s="1152">
        <v>1475</v>
      </c>
      <c r="G19" s="1152">
        <v>1436</v>
      </c>
      <c r="H19" s="1152">
        <v>1395</v>
      </c>
      <c r="I19" s="1152"/>
      <c r="J19" s="1153">
        <f t="shared" si="2"/>
        <v>0.18523878437047747</v>
      </c>
      <c r="K19" s="1154">
        <f t="shared" si="3"/>
        <v>0.18523878437047747</v>
      </c>
      <c r="L19" s="1152"/>
      <c r="M19" s="1150">
        <f>N19</f>
        <v>1382</v>
      </c>
      <c r="N19" s="1155">
        <v>1382</v>
      </c>
      <c r="O19" s="1152">
        <v>1360</v>
      </c>
      <c r="P19" s="1152">
        <v>1342</v>
      </c>
      <c r="Q19" s="1156">
        <v>1325</v>
      </c>
      <c r="R19" s="129"/>
      <c r="S19" s="294"/>
      <c r="U19" s="249"/>
      <c r="V19" s="249"/>
    </row>
    <row r="20" spans="1:22">
      <c r="A20" s="294"/>
      <c r="B20" s="1"/>
      <c r="C20" s="236"/>
      <c r="D20" s="524"/>
      <c r="E20" s="495"/>
      <c r="F20" s="395"/>
      <c r="G20" s="395"/>
      <c r="H20" s="395"/>
      <c r="I20" s="395"/>
      <c r="J20" s="1018"/>
      <c r="K20" s="861"/>
      <c r="L20" s="395"/>
      <c r="M20" s="524"/>
      <c r="N20" s="495"/>
      <c r="O20" s="395"/>
      <c r="P20" s="395"/>
      <c r="Q20" s="1012"/>
      <c r="R20" s="273"/>
      <c r="S20" s="228"/>
    </row>
    <row r="21" spans="1:22" s="117" customFormat="1" ht="14.25">
      <c r="A21" s="295"/>
      <c r="B21" s="129"/>
      <c r="C21" s="474" t="s">
        <v>609</v>
      </c>
      <c r="D21" s="351">
        <f>G21+H21+F21+E21</f>
        <v>35</v>
      </c>
      <c r="E21" s="371">
        <v>130</v>
      </c>
      <c r="F21" s="372">
        <v>-25</v>
      </c>
      <c r="G21" s="372">
        <v>-20</v>
      </c>
      <c r="H21" s="372">
        <v>-50</v>
      </c>
      <c r="I21" s="372"/>
      <c r="J21" s="1019" t="s">
        <v>525</v>
      </c>
      <c r="K21" s="862" t="s">
        <v>525</v>
      </c>
      <c r="L21" s="372"/>
      <c r="M21" s="351">
        <f>Q21+P21+O21+N21</f>
        <v>-170</v>
      </c>
      <c r="N21" s="371">
        <v>-40</v>
      </c>
      <c r="O21" s="372">
        <v>-35</v>
      </c>
      <c r="P21" s="372">
        <v>-45</v>
      </c>
      <c r="Q21" s="1013">
        <v>-50</v>
      </c>
      <c r="R21" s="1"/>
      <c r="S21" s="296"/>
    </row>
    <row r="22" spans="1:22" s="117" customFormat="1">
      <c r="A22" s="295"/>
      <c r="B22" s="129"/>
      <c r="C22" s="2"/>
      <c r="D22" s="351"/>
      <c r="E22" s="371"/>
      <c r="F22" s="367"/>
      <c r="G22" s="367"/>
      <c r="H22" s="367"/>
      <c r="I22" s="367"/>
      <c r="J22" s="1019"/>
      <c r="K22" s="862"/>
      <c r="L22" s="367"/>
      <c r="M22" s="351"/>
      <c r="N22" s="371"/>
      <c r="O22" s="367"/>
      <c r="P22" s="367"/>
      <c r="Q22" s="993"/>
      <c r="R22" s="1"/>
      <c r="S22" s="296"/>
    </row>
    <row r="23" spans="1:22" s="117" customFormat="1" ht="14.25">
      <c r="A23" s="295"/>
      <c r="B23" s="129"/>
      <c r="C23" s="474" t="s">
        <v>610</v>
      </c>
      <c r="D23" s="1074">
        <f>E23</f>
        <v>2.0699999999999998</v>
      </c>
      <c r="E23" s="958">
        <v>2.0699999999999998</v>
      </c>
      <c r="F23" s="338">
        <v>2.0099999999999998</v>
      </c>
      <c r="G23" s="338">
        <v>1.97</v>
      </c>
      <c r="H23" s="338">
        <v>1.94</v>
      </c>
      <c r="I23" s="635"/>
      <c r="J23" s="1019">
        <f t="shared" si="2"/>
        <v>7.8125E-2</v>
      </c>
      <c r="K23" s="862">
        <f t="shared" si="3"/>
        <v>7.8125E-2</v>
      </c>
      <c r="L23" s="635"/>
      <c r="M23" s="1074">
        <v>1.92</v>
      </c>
      <c r="N23" s="958">
        <v>1.92</v>
      </c>
      <c r="O23" s="338">
        <v>1.89</v>
      </c>
      <c r="P23" s="338">
        <v>1.87</v>
      </c>
      <c r="Q23" s="787">
        <v>1.85</v>
      </c>
      <c r="R23" s="1"/>
      <c r="S23" s="296"/>
    </row>
    <row r="24" spans="1:22" s="117" customFormat="1">
      <c r="A24" s="295"/>
      <c r="B24" s="129"/>
      <c r="C24" s="2"/>
      <c r="D24" s="351"/>
      <c r="E24" s="371"/>
      <c r="F24" s="367"/>
      <c r="G24" s="367"/>
      <c r="H24" s="367"/>
      <c r="I24" s="367"/>
      <c r="J24" s="1019"/>
      <c r="K24" s="862"/>
      <c r="L24" s="367"/>
      <c r="M24" s="351"/>
      <c r="N24" s="371"/>
      <c r="O24" s="367"/>
      <c r="P24" s="367"/>
      <c r="Q24" s="993"/>
      <c r="R24" s="1"/>
      <c r="S24" s="296"/>
    </row>
    <row r="25" spans="1:22" s="117" customFormat="1">
      <c r="A25" s="295"/>
      <c r="B25" s="129"/>
      <c r="C25" s="474" t="s">
        <v>431</v>
      </c>
      <c r="D25" s="891">
        <v>40</v>
      </c>
      <c r="E25" s="375">
        <v>41</v>
      </c>
      <c r="F25" s="376">
        <v>40</v>
      </c>
      <c r="G25" s="376">
        <v>39</v>
      </c>
      <c r="H25" s="376">
        <v>39</v>
      </c>
      <c r="I25" s="635"/>
      <c r="J25" s="1019">
        <f t="shared" si="2"/>
        <v>2.564102564102555E-2</v>
      </c>
      <c r="K25" s="862">
        <f t="shared" si="3"/>
        <v>5.1282051282051322E-2</v>
      </c>
      <c r="L25" s="635"/>
      <c r="M25" s="891">
        <v>39</v>
      </c>
      <c r="N25" s="375">
        <v>39</v>
      </c>
      <c r="O25" s="376">
        <v>39</v>
      </c>
      <c r="P25" s="376">
        <v>38</v>
      </c>
      <c r="Q25" s="890">
        <v>38</v>
      </c>
      <c r="R25" s="1"/>
      <c r="S25" s="296"/>
    </row>
    <row r="26" spans="1:22" s="117" customFormat="1">
      <c r="A26" s="295"/>
      <c r="B26" s="129"/>
      <c r="C26" s="2"/>
      <c r="D26" s="351"/>
      <c r="E26" s="371"/>
      <c r="F26" s="367"/>
      <c r="G26" s="367"/>
      <c r="H26" s="367"/>
      <c r="I26" s="367"/>
      <c r="J26" s="1019"/>
      <c r="K26" s="862"/>
      <c r="L26" s="367"/>
      <c r="M26" s="351"/>
      <c r="N26" s="371"/>
      <c r="O26" s="367"/>
      <c r="P26" s="367"/>
      <c r="Q26" s="993"/>
      <c r="R26" s="1"/>
      <c r="S26" s="296"/>
    </row>
    <row r="27" spans="1:22" ht="14.25">
      <c r="A27" s="292"/>
      <c r="B27" s="272"/>
      <c r="C27" s="474" t="s">
        <v>611</v>
      </c>
      <c r="D27" s="351">
        <f>E27</f>
        <v>979</v>
      </c>
      <c r="E27" s="371">
        <v>979</v>
      </c>
      <c r="F27" s="367">
        <v>816</v>
      </c>
      <c r="G27" s="367">
        <v>753</v>
      </c>
      <c r="H27" s="367">
        <v>703</v>
      </c>
      <c r="I27" s="367"/>
      <c r="J27" s="1115">
        <f t="shared" si="2"/>
        <v>0.48784194528875391</v>
      </c>
      <c r="K27" s="1116">
        <f t="shared" si="3"/>
        <v>0.48784194528875391</v>
      </c>
      <c r="L27" s="367"/>
      <c r="M27" s="351">
        <f>N27</f>
        <v>658</v>
      </c>
      <c r="N27" s="371">
        <v>658</v>
      </c>
      <c r="O27" s="367">
        <v>607</v>
      </c>
      <c r="P27" s="367">
        <v>565</v>
      </c>
      <c r="Q27" s="993">
        <v>534</v>
      </c>
      <c r="R27" s="1"/>
      <c r="S27" s="292"/>
    </row>
    <row r="28" spans="1:22">
      <c r="A28" s="292"/>
      <c r="B28" s="272"/>
      <c r="C28" s="236"/>
      <c r="D28" s="385"/>
      <c r="E28" s="374"/>
      <c r="F28" s="369"/>
      <c r="G28" s="369"/>
      <c r="H28" s="369"/>
      <c r="I28" s="369"/>
      <c r="J28" s="976"/>
      <c r="K28" s="859"/>
      <c r="L28" s="369"/>
      <c r="M28" s="385"/>
      <c r="N28" s="374"/>
      <c r="O28" s="369"/>
      <c r="P28" s="369"/>
      <c r="Q28" s="1014"/>
      <c r="R28" s="273"/>
      <c r="S28" s="294"/>
    </row>
    <row r="29" spans="1:22">
      <c r="A29" s="292"/>
      <c r="B29" s="272"/>
      <c r="C29" s="474" t="s">
        <v>54</v>
      </c>
      <c r="D29" s="891">
        <v>27</v>
      </c>
      <c r="E29" s="375">
        <v>26</v>
      </c>
      <c r="F29" s="376">
        <v>26</v>
      </c>
      <c r="G29" s="376">
        <v>27</v>
      </c>
      <c r="H29" s="376">
        <v>27</v>
      </c>
      <c r="I29" s="376"/>
      <c r="J29" s="1019">
        <f t="shared" si="2"/>
        <v>0</v>
      </c>
      <c r="K29" s="862">
        <f t="shared" si="3"/>
        <v>-3.703703703703709E-2</v>
      </c>
      <c r="L29" s="376"/>
      <c r="M29" s="891">
        <v>27</v>
      </c>
      <c r="N29" s="375">
        <v>27</v>
      </c>
      <c r="O29" s="376">
        <v>27</v>
      </c>
      <c r="P29" s="376">
        <v>27</v>
      </c>
      <c r="Q29" s="890">
        <v>27</v>
      </c>
      <c r="R29" s="1"/>
      <c r="S29" s="228"/>
    </row>
    <row r="30" spans="1:22">
      <c r="A30" s="294"/>
      <c r="B30" s="270"/>
      <c r="C30" s="6"/>
      <c r="D30" s="368"/>
      <c r="E30" s="379"/>
      <c r="F30" s="380"/>
      <c r="G30" s="380"/>
      <c r="H30" s="380"/>
      <c r="I30" s="380"/>
      <c r="J30" s="967"/>
      <c r="K30" s="326"/>
      <c r="L30" s="380"/>
      <c r="M30" s="368"/>
      <c r="N30" s="379"/>
      <c r="O30" s="380"/>
      <c r="P30" s="380"/>
      <c r="Q30" s="933"/>
      <c r="R30" s="1"/>
      <c r="S30" s="292"/>
    </row>
    <row r="31" spans="1:22">
      <c r="A31" s="294"/>
      <c r="B31" s="272"/>
      <c r="C31" s="474" t="s">
        <v>417</v>
      </c>
      <c r="D31" s="1075">
        <v>166</v>
      </c>
      <c r="E31" s="383">
        <v>171</v>
      </c>
      <c r="F31" s="384">
        <v>158</v>
      </c>
      <c r="G31" s="384">
        <v>163</v>
      </c>
      <c r="H31" s="384">
        <v>173</v>
      </c>
      <c r="I31" s="384"/>
      <c r="J31" s="968">
        <f t="shared" si="2"/>
        <v>-3.4883720930232509E-2</v>
      </c>
      <c r="K31" s="331">
        <f t="shared" si="3"/>
        <v>-1.7241379310344862E-2</v>
      </c>
      <c r="L31" s="384"/>
      <c r="M31" s="1075">
        <v>172</v>
      </c>
      <c r="N31" s="383">
        <v>174</v>
      </c>
      <c r="O31" s="384">
        <v>164</v>
      </c>
      <c r="P31" s="384">
        <v>167</v>
      </c>
      <c r="Q31" s="1015">
        <v>180</v>
      </c>
      <c r="R31" s="1"/>
      <c r="S31" s="294"/>
    </row>
    <row r="32" spans="1:22">
      <c r="A32" s="294"/>
      <c r="B32" s="272"/>
      <c r="C32" s="2"/>
      <c r="D32" s="525"/>
      <c r="E32" s="526"/>
      <c r="F32" s="527"/>
      <c r="G32" s="527"/>
      <c r="H32" s="527"/>
      <c r="I32" s="527"/>
      <c r="J32" s="988"/>
      <c r="K32" s="847"/>
      <c r="L32" s="527"/>
      <c r="M32" s="525"/>
      <c r="N32" s="526"/>
      <c r="O32" s="527"/>
      <c r="P32" s="527"/>
      <c r="Q32" s="998"/>
      <c r="R32" s="1"/>
      <c r="S32" s="294"/>
    </row>
    <row r="33" spans="1:19" ht="14.25">
      <c r="A33" s="292"/>
      <c r="B33" s="270"/>
      <c r="C33" s="474" t="s">
        <v>612</v>
      </c>
      <c r="D33" s="351">
        <f>E33</f>
        <v>2697</v>
      </c>
      <c r="E33" s="371">
        <v>2697</v>
      </c>
      <c r="F33" s="367">
        <v>2546</v>
      </c>
      <c r="G33" s="367">
        <v>2528</v>
      </c>
      <c r="H33" s="367">
        <v>2516</v>
      </c>
      <c r="I33" s="367"/>
      <c r="J33" s="1019">
        <f t="shared" si="2"/>
        <v>6.2647754137115763E-2</v>
      </c>
      <c r="K33" s="862">
        <f t="shared" si="3"/>
        <v>6.2647754137115763E-2</v>
      </c>
      <c r="L33" s="367"/>
      <c r="M33" s="351">
        <f>N33</f>
        <v>2538</v>
      </c>
      <c r="N33" s="371">
        <v>2538</v>
      </c>
      <c r="O33" s="367">
        <v>2547</v>
      </c>
      <c r="P33" s="367">
        <v>2558</v>
      </c>
      <c r="Q33" s="993">
        <v>2569</v>
      </c>
      <c r="R33" s="1"/>
      <c r="S33" s="292"/>
    </row>
    <row r="34" spans="1:19">
      <c r="A34" s="224"/>
      <c r="B34" s="270"/>
      <c r="C34" s="236"/>
      <c r="D34" s="368"/>
      <c r="E34" s="373"/>
      <c r="F34" s="367"/>
      <c r="G34" s="367"/>
      <c r="H34" s="367"/>
      <c r="I34" s="367"/>
      <c r="J34" s="968"/>
      <c r="K34" s="331"/>
      <c r="L34" s="367"/>
      <c r="M34" s="368"/>
      <c r="N34" s="373"/>
      <c r="O34" s="367"/>
      <c r="P34" s="367"/>
      <c r="Q34" s="993"/>
      <c r="R34" s="273"/>
      <c r="S34" s="294"/>
    </row>
    <row r="35" spans="1:19">
      <c r="A35" s="292"/>
      <c r="B35" s="272"/>
      <c r="C35" s="474" t="s">
        <v>79</v>
      </c>
      <c r="D35" s="891">
        <v>33</v>
      </c>
      <c r="E35" s="375">
        <v>33</v>
      </c>
      <c r="F35" s="376">
        <v>33</v>
      </c>
      <c r="G35" s="376">
        <v>33</v>
      </c>
      <c r="H35" s="376">
        <v>33</v>
      </c>
      <c r="I35" s="376"/>
      <c r="J35" s="1019">
        <f t="shared" si="2"/>
        <v>0</v>
      </c>
      <c r="K35" s="862">
        <f t="shared" si="3"/>
        <v>0</v>
      </c>
      <c r="L35" s="376"/>
      <c r="M35" s="891">
        <v>33</v>
      </c>
      <c r="N35" s="375">
        <v>33</v>
      </c>
      <c r="O35" s="376">
        <v>33</v>
      </c>
      <c r="P35" s="376">
        <v>32</v>
      </c>
      <c r="Q35" s="890">
        <v>33</v>
      </c>
      <c r="R35" s="1"/>
      <c r="S35" s="228"/>
    </row>
    <row r="36" spans="1:19">
      <c r="A36" s="294"/>
      <c r="B36" s="129"/>
      <c r="C36" s="236"/>
      <c r="D36" s="382"/>
      <c r="E36" s="373"/>
      <c r="F36" s="367"/>
      <c r="G36" s="367"/>
      <c r="H36" s="367"/>
      <c r="I36" s="367"/>
      <c r="J36" s="968"/>
      <c r="K36" s="331"/>
      <c r="L36" s="367"/>
      <c r="M36" s="382"/>
      <c r="N36" s="373"/>
      <c r="O36" s="367"/>
      <c r="P36" s="367"/>
      <c r="Q36" s="993"/>
      <c r="R36" s="273"/>
      <c r="S36" s="292"/>
    </row>
    <row r="37" spans="1:19" ht="14.25" customHeight="1">
      <c r="A37" s="294"/>
      <c r="B37" s="270"/>
      <c r="C37" s="474" t="s">
        <v>613</v>
      </c>
      <c r="D37" s="351">
        <v>1766</v>
      </c>
      <c r="E37" s="365">
        <v>1766</v>
      </c>
      <c r="F37" s="366">
        <v>1570</v>
      </c>
      <c r="G37" s="366">
        <v>1512</v>
      </c>
      <c r="H37" s="366">
        <v>1453</v>
      </c>
      <c r="I37" s="366"/>
      <c r="J37" s="1118">
        <v>0.26142857142857134</v>
      </c>
      <c r="K37" s="1117">
        <v>0.26142857142857134</v>
      </c>
      <c r="L37" s="366"/>
      <c r="M37" s="351">
        <v>1400</v>
      </c>
      <c r="N37" s="365">
        <v>1400</v>
      </c>
      <c r="O37" s="366">
        <v>1342</v>
      </c>
      <c r="P37" s="366">
        <v>1284</v>
      </c>
      <c r="Q37" s="927">
        <v>1242</v>
      </c>
      <c r="R37" s="1"/>
      <c r="S37" s="294"/>
    </row>
    <row r="38" spans="1:19">
      <c r="A38" s="292"/>
      <c r="B38" s="273"/>
      <c r="C38" s="244" t="s">
        <v>416</v>
      </c>
      <c r="D38" s="621">
        <v>1012</v>
      </c>
      <c r="E38" s="523">
        <v>1012</v>
      </c>
      <c r="F38" s="409">
        <v>829</v>
      </c>
      <c r="G38" s="409">
        <v>741</v>
      </c>
      <c r="H38" s="409">
        <v>652</v>
      </c>
      <c r="I38" s="409"/>
      <c r="J38" s="1087">
        <v>0.7661431064572426</v>
      </c>
      <c r="K38" s="356">
        <v>0.7661431064572426</v>
      </c>
      <c r="L38" s="409"/>
      <c r="M38" s="621">
        <v>573</v>
      </c>
      <c r="N38" s="523">
        <v>573</v>
      </c>
      <c r="O38" s="409">
        <v>489</v>
      </c>
      <c r="P38" s="409">
        <v>416</v>
      </c>
      <c r="Q38" s="929">
        <v>360</v>
      </c>
      <c r="R38" s="129"/>
      <c r="S38" s="294"/>
    </row>
    <row r="39" spans="1:19" ht="14.25">
      <c r="A39" s="294"/>
      <c r="B39" s="272"/>
      <c r="C39" s="244" t="s">
        <v>614</v>
      </c>
      <c r="D39" s="620">
        <f>E39</f>
        <v>754</v>
      </c>
      <c r="E39" s="370">
        <v>754</v>
      </c>
      <c r="F39" s="400">
        <v>741</v>
      </c>
      <c r="G39" s="400">
        <v>771</v>
      </c>
      <c r="H39" s="400">
        <v>801</v>
      </c>
      <c r="I39" s="400"/>
      <c r="J39" s="967">
        <f t="shared" ref="J39" si="4">D39/M39-1</f>
        <v>-8.8270858524788443E-2</v>
      </c>
      <c r="K39" s="326">
        <f t="shared" ref="K39" si="5">E39/N39-1</f>
        <v>-8.8270858524788443E-2</v>
      </c>
      <c r="L39" s="400"/>
      <c r="M39" s="620">
        <f>N39</f>
        <v>827</v>
      </c>
      <c r="N39" s="370">
        <v>827</v>
      </c>
      <c r="O39" s="400">
        <v>853</v>
      </c>
      <c r="P39" s="400">
        <v>868</v>
      </c>
      <c r="Q39" s="928">
        <v>882</v>
      </c>
      <c r="R39" s="655"/>
      <c r="S39" s="294"/>
    </row>
    <row r="40" spans="1:19">
      <c r="A40" s="292"/>
      <c r="B40" s="1"/>
      <c r="C40" s="236"/>
      <c r="D40" s="524"/>
      <c r="E40" s="394"/>
      <c r="F40" s="487"/>
      <c r="G40" s="487"/>
      <c r="H40" s="487"/>
      <c r="I40" s="487"/>
      <c r="J40" s="986"/>
      <c r="K40" s="851"/>
      <c r="L40" s="487"/>
      <c r="M40" s="524"/>
      <c r="N40" s="394"/>
      <c r="O40" s="487"/>
      <c r="P40" s="487"/>
      <c r="Q40" s="992"/>
      <c r="R40" s="273"/>
      <c r="S40" s="228"/>
    </row>
    <row r="41" spans="1:19" ht="12" customHeight="1">
      <c r="A41" s="294"/>
      <c r="B41" s="129"/>
      <c r="C41" s="1157" t="s">
        <v>207</v>
      </c>
      <c r="D41" s="1158">
        <v>13</v>
      </c>
      <c r="E41" s="1159">
        <v>14</v>
      </c>
      <c r="F41" s="1160">
        <v>13</v>
      </c>
      <c r="G41" s="1160">
        <v>12</v>
      </c>
      <c r="H41" s="1160">
        <v>12</v>
      </c>
      <c r="I41" s="1160"/>
      <c r="J41" s="1161">
        <f t="shared" si="2"/>
        <v>0.18181818181818188</v>
      </c>
      <c r="K41" s="1162">
        <f t="shared" si="3"/>
        <v>0.16666666666666674</v>
      </c>
      <c r="L41" s="1160"/>
      <c r="M41" s="1158">
        <v>11</v>
      </c>
      <c r="N41" s="1159">
        <v>12</v>
      </c>
      <c r="O41" s="1160">
        <v>11</v>
      </c>
      <c r="P41" s="1160">
        <v>11</v>
      </c>
      <c r="Q41" s="1163">
        <v>11</v>
      </c>
      <c r="R41" s="1"/>
      <c r="S41" s="292"/>
    </row>
    <row r="42" spans="1:19">
      <c r="A42" s="292"/>
      <c r="B42" s="273"/>
      <c r="C42" s="244"/>
      <c r="D42" s="528"/>
      <c r="E42" s="452"/>
      <c r="F42" s="453"/>
      <c r="G42" s="453"/>
      <c r="H42" s="453"/>
      <c r="I42" s="453"/>
      <c r="J42" s="1002"/>
      <c r="K42" s="849"/>
      <c r="L42" s="453"/>
      <c r="M42" s="528"/>
      <c r="N42" s="452"/>
      <c r="O42" s="453"/>
      <c r="P42" s="453"/>
      <c r="Q42" s="996"/>
      <c r="R42" s="129"/>
      <c r="S42" s="292"/>
    </row>
    <row r="43" spans="1:19" ht="14.25">
      <c r="A43" s="292"/>
      <c r="B43" s="273"/>
      <c r="C43" s="1164" t="s">
        <v>615</v>
      </c>
      <c r="D43" s="1165">
        <f>E43</f>
        <v>368</v>
      </c>
      <c r="E43" s="1166">
        <v>368</v>
      </c>
      <c r="F43" s="1167">
        <v>198</v>
      </c>
      <c r="G43" s="1167">
        <v>164</v>
      </c>
      <c r="H43" s="1167">
        <v>125</v>
      </c>
      <c r="I43" s="1167"/>
      <c r="J43" s="1168" t="s">
        <v>567</v>
      </c>
      <c r="K43" s="1169" t="s">
        <v>567</v>
      </c>
      <c r="L43" s="1167"/>
      <c r="M43" s="1165">
        <f>N43</f>
        <v>102</v>
      </c>
      <c r="N43" s="1166">
        <v>102</v>
      </c>
      <c r="O43" s="1167">
        <v>77</v>
      </c>
      <c r="P43" s="1167">
        <v>61</v>
      </c>
      <c r="Q43" s="1170">
        <v>50</v>
      </c>
      <c r="R43" s="129"/>
      <c r="S43" s="292"/>
    </row>
    <row r="44" spans="1:19">
      <c r="A44" s="292"/>
      <c r="B44" s="273"/>
      <c r="C44" s="6"/>
      <c r="D44" s="189"/>
      <c r="E44" s="190"/>
      <c r="F44" s="162"/>
      <c r="G44" s="162"/>
      <c r="H44" s="162"/>
      <c r="I44" s="162"/>
      <c r="J44" s="989"/>
      <c r="K44" s="848"/>
      <c r="L44" s="162"/>
      <c r="M44" s="189"/>
      <c r="N44" s="190"/>
      <c r="O44" s="162"/>
      <c r="P44" s="162"/>
      <c r="Q44" s="999"/>
      <c r="R44" s="129"/>
      <c r="S44" s="292"/>
    </row>
    <row r="45" spans="1:19" ht="9" customHeight="1">
      <c r="A45" s="224"/>
      <c r="B45" s="225"/>
      <c r="C45" s="225"/>
      <c r="D45" s="225"/>
      <c r="E45" s="225"/>
      <c r="F45" s="225"/>
      <c r="G45" s="225"/>
      <c r="H45" s="225"/>
      <c r="I45" s="225"/>
      <c r="J45" s="843"/>
      <c r="K45" s="843"/>
      <c r="L45" s="225"/>
      <c r="M45" s="225"/>
      <c r="N45" s="225"/>
      <c r="O45" s="225"/>
      <c r="P45" s="225"/>
      <c r="Q45" s="225"/>
      <c r="R45" s="268"/>
      <c r="S45" s="228"/>
    </row>
    <row r="46" spans="1:19" s="247" customFormat="1" ht="14.25">
      <c r="A46" s="297"/>
      <c r="B46" s="895" t="s">
        <v>419</v>
      </c>
      <c r="D46" s="256"/>
      <c r="E46" s="256"/>
      <c r="F46" s="256"/>
      <c r="G46" s="256"/>
      <c r="H46" s="256"/>
      <c r="I46" s="256"/>
      <c r="J46" s="223"/>
      <c r="K46" s="223"/>
      <c r="L46" s="256"/>
      <c r="M46" s="256"/>
      <c r="N46" s="256"/>
      <c r="O46" s="256"/>
      <c r="P46" s="256"/>
      <c r="Q46" s="256"/>
      <c r="R46" s="298"/>
      <c r="S46" s="297"/>
    </row>
    <row r="47" spans="1:19" s="247" customFormat="1" ht="14.25">
      <c r="A47" s="297"/>
      <c r="B47" s="895" t="s">
        <v>420</v>
      </c>
      <c r="D47" s="256"/>
      <c r="E47" s="256"/>
      <c r="F47" s="256"/>
      <c r="G47" s="256"/>
      <c r="H47" s="256"/>
      <c r="I47" s="256"/>
      <c r="J47" s="223"/>
      <c r="K47" s="223"/>
      <c r="L47" s="256"/>
      <c r="M47" s="256"/>
      <c r="N47" s="256"/>
      <c r="O47" s="256"/>
      <c r="P47" s="256"/>
      <c r="Q47" s="256"/>
      <c r="R47" s="298"/>
      <c r="S47" s="297"/>
    </row>
    <row r="48" spans="1:19" s="247" customFormat="1" ht="14.25">
      <c r="A48" s="297"/>
      <c r="B48" s="895" t="s">
        <v>575</v>
      </c>
      <c r="D48" s="256"/>
      <c r="E48" s="256"/>
      <c r="F48" s="256"/>
      <c r="G48" s="256"/>
      <c r="H48" s="256"/>
      <c r="I48" s="256"/>
      <c r="J48" s="223"/>
      <c r="K48" s="223"/>
      <c r="L48" s="256"/>
      <c r="M48" s="256"/>
      <c r="N48" s="256"/>
      <c r="O48" s="256"/>
      <c r="P48" s="256"/>
      <c r="Q48" s="256"/>
      <c r="R48" s="298"/>
      <c r="S48" s="297"/>
    </row>
    <row r="49" spans="1:19" s="247" customFormat="1" ht="14.25">
      <c r="A49" s="297"/>
      <c r="B49" s="895" t="s">
        <v>598</v>
      </c>
      <c r="D49" s="256"/>
      <c r="E49" s="256"/>
      <c r="F49" s="256"/>
      <c r="G49" s="256"/>
      <c r="H49" s="256"/>
      <c r="I49" s="256"/>
      <c r="J49" s="223"/>
      <c r="K49" s="223"/>
      <c r="L49" s="256"/>
      <c r="M49" s="256"/>
      <c r="N49" s="256"/>
      <c r="O49" s="256"/>
      <c r="P49" s="256"/>
      <c r="Q49" s="256"/>
      <c r="R49" s="298"/>
      <c r="S49" s="297"/>
    </row>
    <row r="50" spans="1:19" s="247" customFormat="1" ht="14.25">
      <c r="A50" s="297"/>
      <c r="B50" s="895" t="s">
        <v>599</v>
      </c>
      <c r="D50" s="256"/>
      <c r="E50" s="256"/>
      <c r="F50" s="256"/>
      <c r="G50" s="256"/>
      <c r="H50" s="256"/>
      <c r="I50" s="256"/>
      <c r="J50" s="223"/>
      <c r="K50" s="223"/>
      <c r="L50" s="256"/>
      <c r="M50" s="256"/>
      <c r="N50" s="256"/>
      <c r="O50" s="256"/>
      <c r="P50" s="256"/>
      <c r="Q50" s="256"/>
      <c r="R50" s="298"/>
      <c r="S50" s="297"/>
    </row>
    <row r="51" spans="1:19" s="247" customFormat="1" ht="14.25">
      <c r="A51" s="297"/>
      <c r="B51" s="895" t="s">
        <v>600</v>
      </c>
      <c r="D51" s="256"/>
      <c r="E51" s="256"/>
      <c r="F51" s="256"/>
      <c r="G51" s="256"/>
      <c r="H51" s="256"/>
      <c r="I51" s="256"/>
      <c r="J51" s="223"/>
      <c r="K51" s="223"/>
      <c r="L51" s="256"/>
      <c r="M51" s="256"/>
      <c r="N51" s="256"/>
      <c r="O51" s="256"/>
      <c r="P51" s="256"/>
      <c r="Q51" s="256"/>
      <c r="R51" s="298"/>
      <c r="S51" s="297"/>
    </row>
    <row r="52" spans="1:19" s="247" customFormat="1" ht="14.25">
      <c r="A52" s="297"/>
      <c r="B52" s="895" t="s">
        <v>601</v>
      </c>
      <c r="D52" s="256"/>
      <c r="E52" s="256"/>
      <c r="F52" s="256"/>
      <c r="G52" s="256"/>
      <c r="H52" s="256"/>
      <c r="I52" s="256"/>
      <c r="J52" s="223"/>
      <c r="K52" s="223"/>
      <c r="L52" s="256"/>
      <c r="M52" s="256"/>
      <c r="N52" s="256"/>
      <c r="O52" s="256"/>
      <c r="P52" s="256"/>
      <c r="Q52" s="256"/>
      <c r="R52" s="298"/>
      <c r="S52" s="297"/>
    </row>
    <row r="53" spans="1:19" s="247" customFormat="1" ht="14.25">
      <c r="A53" s="297"/>
      <c r="B53" s="895" t="s">
        <v>602</v>
      </c>
      <c r="D53" s="256"/>
      <c r="E53" s="256"/>
      <c r="F53" s="256"/>
      <c r="G53" s="256"/>
      <c r="H53" s="256"/>
      <c r="I53" s="256"/>
      <c r="J53" s="223"/>
      <c r="K53" s="223"/>
      <c r="L53" s="256"/>
      <c r="M53" s="256"/>
      <c r="N53" s="256"/>
      <c r="O53" s="256"/>
      <c r="P53" s="256"/>
      <c r="Q53" s="256"/>
      <c r="R53" s="298"/>
      <c r="S53" s="297"/>
    </row>
    <row r="54" spans="1:19" s="247" customFormat="1" ht="14.25">
      <c r="A54" s="297"/>
      <c r="B54" s="895" t="s">
        <v>616</v>
      </c>
      <c r="D54" s="256"/>
      <c r="E54" s="256"/>
      <c r="F54" s="256"/>
      <c r="G54" s="256"/>
      <c r="H54" s="256"/>
      <c r="I54" s="256"/>
      <c r="J54" s="223"/>
      <c r="K54" s="223"/>
      <c r="L54" s="256"/>
      <c r="M54" s="256"/>
      <c r="N54" s="256"/>
      <c r="O54" s="256"/>
      <c r="P54" s="256"/>
      <c r="Q54" s="256"/>
      <c r="R54" s="298"/>
      <c r="S54" s="297"/>
    </row>
    <row r="55" spans="1:19" s="247" customFormat="1" ht="14.25">
      <c r="A55" s="297"/>
      <c r="D55" s="256"/>
      <c r="E55" s="256"/>
      <c r="F55" s="256"/>
      <c r="G55" s="256"/>
      <c r="H55" s="256"/>
      <c r="I55" s="256"/>
      <c r="J55" s="223"/>
      <c r="K55" s="223"/>
      <c r="L55" s="256"/>
      <c r="M55" s="256"/>
      <c r="N55" s="256"/>
      <c r="O55" s="256"/>
      <c r="P55" s="256"/>
      <c r="Q55" s="256"/>
      <c r="R55" s="298"/>
      <c r="S55" s="297"/>
    </row>
    <row r="56" spans="1:19">
      <c r="A56" s="297"/>
      <c r="B56" s="299"/>
      <c r="C56" s="299"/>
      <c r="D56" s="299"/>
      <c r="E56" s="299"/>
      <c r="F56" s="299"/>
      <c r="G56" s="299"/>
      <c r="H56" s="299"/>
      <c r="I56" s="299"/>
      <c r="J56" s="863"/>
      <c r="K56" s="863"/>
      <c r="L56" s="299"/>
      <c r="M56" s="299"/>
      <c r="N56" s="299"/>
      <c r="O56" s="299"/>
      <c r="P56" s="299"/>
      <c r="Q56" s="299"/>
      <c r="R56" s="298"/>
      <c r="S56" s="297"/>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view="pageBreakPreview" zoomScale="85" zoomScaleNormal="100" zoomScaleSheetLayoutView="85" workbookViewId="0"/>
  </sheetViews>
  <sheetFormatPr defaultRowHeight="12"/>
  <cols>
    <col min="1" max="2" width="1.7109375" style="229" customWidth="1"/>
    <col min="3" max="3" width="47" style="229" customWidth="1"/>
    <col min="4" max="8" width="8.7109375" style="229" customWidth="1"/>
    <col min="9" max="9" width="1.7109375" style="229" customWidth="1"/>
    <col min="10" max="11" width="8.7109375" style="206" customWidth="1"/>
    <col min="12" max="12" width="1.7109375" style="229" customWidth="1"/>
    <col min="13" max="17" width="8.7109375" style="229" customWidth="1"/>
    <col min="18" max="19" width="1.7109375" style="229" customWidth="1"/>
    <col min="20" max="16384" width="9.140625" style="229"/>
  </cols>
  <sheetData>
    <row r="1" spans="1:19" ht="9" customHeight="1">
      <c r="A1" s="224"/>
      <c r="B1" s="225"/>
      <c r="C1" s="225"/>
      <c r="D1" s="281"/>
      <c r="E1" s="225"/>
      <c r="F1" s="281"/>
      <c r="G1" s="281"/>
      <c r="H1" s="281"/>
      <c r="I1" s="281"/>
      <c r="J1" s="843"/>
      <c r="K1" s="843"/>
      <c r="L1" s="281"/>
      <c r="M1" s="281"/>
      <c r="N1" s="225"/>
      <c r="O1" s="281"/>
      <c r="P1" s="281"/>
      <c r="Q1" s="281"/>
      <c r="R1" s="282"/>
      <c r="S1" s="228"/>
    </row>
    <row r="2" spans="1:19">
      <c r="A2" s="224"/>
      <c r="B2" s="230"/>
      <c r="C2" s="277" t="s">
        <v>57</v>
      </c>
      <c r="D2" s="232">
        <v>2012</v>
      </c>
      <c r="E2" s="158" t="s">
        <v>547</v>
      </c>
      <c r="F2" s="159" t="s">
        <v>501</v>
      </c>
      <c r="G2" s="159" t="s">
        <v>478</v>
      </c>
      <c r="H2" s="159" t="s">
        <v>407</v>
      </c>
      <c r="I2" s="159"/>
      <c r="J2" s="964" t="s">
        <v>468</v>
      </c>
      <c r="K2" s="830" t="s">
        <v>468</v>
      </c>
      <c r="L2" s="159"/>
      <c r="M2" s="232">
        <v>2011</v>
      </c>
      <c r="N2" s="158" t="s">
        <v>365</v>
      </c>
      <c r="O2" s="159" t="s">
        <v>333</v>
      </c>
      <c r="P2" s="159" t="s">
        <v>292</v>
      </c>
      <c r="Q2" s="990" t="s">
        <v>282</v>
      </c>
      <c r="R2" s="271"/>
      <c r="S2" s="228"/>
    </row>
    <row r="3" spans="1:19">
      <c r="A3" s="224"/>
      <c r="B3" s="11"/>
      <c r="C3" s="278" t="s">
        <v>46</v>
      </c>
      <c r="D3" s="157"/>
      <c r="E3" s="158"/>
      <c r="F3" s="141"/>
      <c r="G3" s="141"/>
      <c r="H3" s="141"/>
      <c r="I3" s="141"/>
      <c r="J3" s="964" t="s">
        <v>548</v>
      </c>
      <c r="K3" s="844" t="s">
        <v>549</v>
      </c>
      <c r="L3" s="141"/>
      <c r="M3" s="157"/>
      <c r="N3" s="158"/>
      <c r="O3" s="141"/>
      <c r="P3" s="141"/>
      <c r="Q3" s="1003"/>
      <c r="R3" s="273"/>
      <c r="S3" s="228"/>
    </row>
    <row r="4" spans="1:19" ht="15.75">
      <c r="A4" s="224"/>
      <c r="B4" s="11"/>
      <c r="C4" s="236"/>
      <c r="D4" s="719"/>
      <c r="E4" s="729"/>
      <c r="F4" s="721"/>
      <c r="G4" s="721"/>
      <c r="H4" s="721"/>
      <c r="I4" s="721"/>
      <c r="J4" s="1035"/>
      <c r="K4" s="857"/>
      <c r="L4" s="721"/>
      <c r="M4" s="719"/>
      <c r="N4" s="729"/>
      <c r="O4" s="721"/>
      <c r="P4" s="721"/>
      <c r="Q4" s="1020"/>
      <c r="R4" s="265"/>
      <c r="S4" s="228"/>
    </row>
    <row r="5" spans="1:19" ht="12" customHeight="1">
      <c r="A5" s="266"/>
      <c r="B5" s="7"/>
      <c r="C5" s="474" t="s">
        <v>426</v>
      </c>
      <c r="D5" s="533">
        <f>E5</f>
        <v>1134</v>
      </c>
      <c r="E5" s="365">
        <v>1134</v>
      </c>
      <c r="F5" s="366">
        <v>1168</v>
      </c>
      <c r="G5" s="366">
        <v>1226</v>
      </c>
      <c r="H5" s="366">
        <f>H6+H7</f>
        <v>1253</v>
      </c>
      <c r="I5" s="366"/>
      <c r="J5" s="1118">
        <f>D5/M5-1</f>
        <v>-0.11750972762645917</v>
      </c>
      <c r="K5" s="1117">
        <f>E5/N5-1</f>
        <v>-0.11750972762645917</v>
      </c>
      <c r="L5" s="366"/>
      <c r="M5" s="533">
        <f t="shared" ref="M5:Q5" si="0">M6+M7</f>
        <v>1285</v>
      </c>
      <c r="N5" s="365">
        <f t="shared" si="0"/>
        <v>1285</v>
      </c>
      <c r="O5" s="366">
        <f>O6+O7</f>
        <v>1311</v>
      </c>
      <c r="P5" s="366">
        <f t="shared" si="0"/>
        <v>1344</v>
      </c>
      <c r="Q5" s="927">
        <f t="shared" si="0"/>
        <v>1317</v>
      </c>
      <c r="R5" s="7"/>
      <c r="S5" s="275"/>
    </row>
    <row r="6" spans="1:19" ht="14.25">
      <c r="A6" s="266"/>
      <c r="B6" s="532"/>
      <c r="C6" s="244" t="s">
        <v>464</v>
      </c>
      <c r="D6" s="659">
        <f>E6</f>
        <v>1091</v>
      </c>
      <c r="E6" s="379">
        <v>1091</v>
      </c>
      <c r="F6" s="933">
        <v>1128</v>
      </c>
      <c r="G6" s="933">
        <v>1191</v>
      </c>
      <c r="H6" s="933">
        <v>1220</v>
      </c>
      <c r="I6" s="380"/>
      <c r="J6" s="1087">
        <f t="shared" ref="J6:J20" si="1">D6/M6-1</f>
        <v>-0.12998405103668265</v>
      </c>
      <c r="K6" s="356">
        <f t="shared" ref="K6:K20" si="2">E6/N6-1</f>
        <v>-0.12998405103668265</v>
      </c>
      <c r="L6" s="380"/>
      <c r="M6" s="659">
        <v>1254</v>
      </c>
      <c r="N6" s="379">
        <v>1254</v>
      </c>
      <c r="O6" s="933">
        <v>1282</v>
      </c>
      <c r="P6" s="933">
        <v>1319</v>
      </c>
      <c r="Q6" s="933">
        <v>1294</v>
      </c>
      <c r="R6" s="532"/>
      <c r="S6" s="275"/>
    </row>
    <row r="7" spans="1:19" ht="12" customHeight="1">
      <c r="A7" s="224"/>
      <c r="B7" s="531"/>
      <c r="C7" s="244" t="s">
        <v>429</v>
      </c>
      <c r="D7" s="659">
        <f>E7</f>
        <v>43</v>
      </c>
      <c r="E7" s="379">
        <v>43</v>
      </c>
      <c r="F7" s="933">
        <v>40</v>
      </c>
      <c r="G7" s="933">
        <v>35</v>
      </c>
      <c r="H7" s="933">
        <v>33</v>
      </c>
      <c r="I7" s="380"/>
      <c r="J7" s="1087">
        <f t="shared" si="1"/>
        <v>0.38709677419354849</v>
      </c>
      <c r="K7" s="356">
        <f t="shared" si="2"/>
        <v>0.38709677419354849</v>
      </c>
      <c r="L7" s="380"/>
      <c r="M7" s="659">
        <v>31</v>
      </c>
      <c r="N7" s="379">
        <v>31</v>
      </c>
      <c r="O7" s="933">
        <v>29</v>
      </c>
      <c r="P7" s="933">
        <v>25</v>
      </c>
      <c r="Q7" s="933">
        <v>23</v>
      </c>
      <c r="R7" s="532"/>
      <c r="S7" s="275"/>
    </row>
    <row r="8" spans="1:19">
      <c r="A8" s="224"/>
      <c r="B8" s="11"/>
      <c r="C8" s="6"/>
      <c r="D8" s="533"/>
      <c r="E8" s="373"/>
      <c r="F8" s="367"/>
      <c r="G8" s="367"/>
      <c r="H8" s="367"/>
      <c r="I8" s="367"/>
      <c r="J8" s="968"/>
      <c r="K8" s="331"/>
      <c r="L8" s="367"/>
      <c r="M8" s="533"/>
      <c r="N8" s="373"/>
      <c r="O8" s="367"/>
      <c r="P8" s="367"/>
      <c r="Q8" s="993"/>
      <c r="R8" s="7"/>
      <c r="S8" s="275"/>
    </row>
    <row r="9" spans="1:19" s="117" customFormat="1">
      <c r="A9" s="114"/>
      <c r="B9" s="115"/>
      <c r="C9" s="474" t="s">
        <v>503</v>
      </c>
      <c r="D9" s="533">
        <f>E9</f>
        <v>174</v>
      </c>
      <c r="E9" s="383">
        <v>174</v>
      </c>
      <c r="F9" s="384">
        <v>176</v>
      </c>
      <c r="G9" s="384">
        <v>176</v>
      </c>
      <c r="H9" s="384">
        <v>179</v>
      </c>
      <c r="I9" s="384"/>
      <c r="J9" s="968">
        <f t="shared" si="1"/>
        <v>-1.1363636363636354E-2</v>
      </c>
      <c r="K9" s="331">
        <f t="shared" si="2"/>
        <v>-1.1363636363636354E-2</v>
      </c>
      <c r="L9" s="384"/>
      <c r="M9" s="533">
        <f>N9</f>
        <v>176</v>
      </c>
      <c r="N9" s="383">
        <v>176</v>
      </c>
      <c r="O9" s="384">
        <v>175</v>
      </c>
      <c r="P9" s="384">
        <v>171</v>
      </c>
      <c r="Q9" s="1015">
        <v>168</v>
      </c>
      <c r="R9" s="115"/>
      <c r="S9" s="116"/>
    </row>
    <row r="10" spans="1:19">
      <c r="A10" s="224"/>
      <c r="B10" s="11"/>
      <c r="C10" s="6"/>
      <c r="D10" s="393"/>
      <c r="E10" s="394"/>
      <c r="F10" s="487"/>
      <c r="G10" s="487"/>
      <c r="H10" s="487"/>
      <c r="I10" s="487"/>
      <c r="J10" s="986"/>
      <c r="K10" s="851"/>
      <c r="L10" s="487"/>
      <c r="M10" s="393"/>
      <c r="N10" s="394"/>
      <c r="O10" s="487"/>
      <c r="P10" s="487"/>
      <c r="Q10" s="992"/>
      <c r="R10" s="7"/>
      <c r="S10" s="275"/>
    </row>
    <row r="11" spans="1:19" ht="14.25">
      <c r="A11" s="224"/>
      <c r="B11" s="11"/>
      <c r="C11" s="474" t="s">
        <v>504</v>
      </c>
      <c r="D11" s="1032">
        <f>D12+D13</f>
        <v>52</v>
      </c>
      <c r="E11" s="391">
        <f>E12+E13</f>
        <v>52</v>
      </c>
      <c r="F11" s="392">
        <v>51</v>
      </c>
      <c r="G11" s="392">
        <f>G12+G13</f>
        <v>51</v>
      </c>
      <c r="H11" s="392">
        <f>H12+H13</f>
        <v>52</v>
      </c>
      <c r="I11" s="392"/>
      <c r="J11" s="968">
        <f t="shared" si="1"/>
        <v>1.9607843137254832E-2</v>
      </c>
      <c r="K11" s="331">
        <f t="shared" si="2"/>
        <v>1.9607843137254832E-2</v>
      </c>
      <c r="L11" s="392"/>
      <c r="M11" s="1032">
        <f>M12+M13</f>
        <v>51</v>
      </c>
      <c r="N11" s="391">
        <f>N12+N13</f>
        <v>51</v>
      </c>
      <c r="O11" s="392">
        <f>O12+O13</f>
        <v>50</v>
      </c>
      <c r="P11" s="392">
        <f>P12+P13</f>
        <v>53</v>
      </c>
      <c r="Q11" s="994">
        <f>Q12+Q13</f>
        <v>50</v>
      </c>
      <c r="R11" s="7"/>
      <c r="S11" s="275"/>
    </row>
    <row r="12" spans="1:19">
      <c r="A12" s="224"/>
      <c r="B12" s="531"/>
      <c r="C12" s="287" t="s">
        <v>499</v>
      </c>
      <c r="D12" s="948">
        <v>31</v>
      </c>
      <c r="E12" s="377">
        <v>34</v>
      </c>
      <c r="F12" s="378">
        <v>32</v>
      </c>
      <c r="G12" s="378">
        <v>29</v>
      </c>
      <c r="H12" s="378">
        <v>29</v>
      </c>
      <c r="I12" s="378"/>
      <c r="J12" s="967">
        <f t="shared" si="1"/>
        <v>6.8965517241379226E-2</v>
      </c>
      <c r="K12" s="356">
        <f t="shared" si="2"/>
        <v>0.17241379310344818</v>
      </c>
      <c r="L12" s="378"/>
      <c r="M12" s="948">
        <f>N12</f>
        <v>29</v>
      </c>
      <c r="N12" s="377">
        <v>29</v>
      </c>
      <c r="O12" s="378">
        <v>29</v>
      </c>
      <c r="P12" s="378">
        <v>31</v>
      </c>
      <c r="Q12" s="932">
        <v>28</v>
      </c>
      <c r="R12" s="532"/>
      <c r="S12" s="275"/>
    </row>
    <row r="13" spans="1:19" ht="12" customHeight="1">
      <c r="A13" s="224"/>
      <c r="B13" s="531"/>
      <c r="C13" s="287" t="s">
        <v>427</v>
      </c>
      <c r="D13" s="948">
        <v>21</v>
      </c>
      <c r="E13" s="377">
        <v>18</v>
      </c>
      <c r="F13" s="378">
        <v>19</v>
      </c>
      <c r="G13" s="378">
        <v>22</v>
      </c>
      <c r="H13" s="378">
        <v>23</v>
      </c>
      <c r="I13" s="378"/>
      <c r="J13" s="967">
        <f t="shared" si="1"/>
        <v>-4.5454545454545414E-2</v>
      </c>
      <c r="K13" s="356">
        <f t="shared" si="2"/>
        <v>-0.18181818181818177</v>
      </c>
      <c r="L13" s="378"/>
      <c r="M13" s="948">
        <f>N13</f>
        <v>22</v>
      </c>
      <c r="N13" s="377">
        <v>22</v>
      </c>
      <c r="O13" s="378">
        <v>21</v>
      </c>
      <c r="P13" s="378">
        <v>22</v>
      </c>
      <c r="Q13" s="932">
        <v>22</v>
      </c>
      <c r="R13" s="532"/>
      <c r="S13" s="275"/>
    </row>
    <row r="14" spans="1:19">
      <c r="A14" s="224"/>
      <c r="B14" s="11"/>
      <c r="C14" s="6"/>
      <c r="D14" s="1073"/>
      <c r="E14" s="397"/>
      <c r="F14" s="398"/>
      <c r="G14" s="398"/>
      <c r="H14" s="398"/>
      <c r="I14" s="398"/>
      <c r="J14" s="987"/>
      <c r="K14" s="845"/>
      <c r="L14" s="398"/>
      <c r="M14" s="396"/>
      <c r="N14" s="397"/>
      <c r="O14" s="398"/>
      <c r="P14" s="398"/>
      <c r="Q14" s="957"/>
      <c r="R14" s="7"/>
      <c r="S14" s="275"/>
    </row>
    <row r="15" spans="1:19">
      <c r="A15" s="224"/>
      <c r="B15" s="11"/>
      <c r="C15" s="474" t="s">
        <v>276</v>
      </c>
      <c r="D15" s="1076">
        <f t="shared" ref="D15:F15" si="3">D16+D17</f>
        <v>248</v>
      </c>
      <c r="E15" s="365">
        <f t="shared" si="3"/>
        <v>245</v>
      </c>
      <c r="F15" s="366">
        <f t="shared" si="3"/>
        <v>231</v>
      </c>
      <c r="G15" s="366">
        <f>G16+G17</f>
        <v>249</v>
      </c>
      <c r="H15" s="366">
        <f>H16+H17</f>
        <v>268</v>
      </c>
      <c r="I15" s="366"/>
      <c r="J15" s="984">
        <f t="shared" si="1"/>
        <v>-6.7669172932330879E-2</v>
      </c>
      <c r="K15" s="852">
        <f t="shared" si="2"/>
        <v>-8.582089552238803E-2</v>
      </c>
      <c r="L15" s="366"/>
      <c r="M15" s="1076">
        <v>266</v>
      </c>
      <c r="N15" s="365">
        <f>N16+N17</f>
        <v>268</v>
      </c>
      <c r="O15" s="366">
        <f>O16+O17</f>
        <v>256</v>
      </c>
      <c r="P15" s="366">
        <f>P16+P17</f>
        <v>269</v>
      </c>
      <c r="Q15" s="927">
        <f>Q16+Q17</f>
        <v>271</v>
      </c>
      <c r="R15" s="7"/>
      <c r="S15" s="275"/>
    </row>
    <row r="16" spans="1:19">
      <c r="A16" s="224"/>
      <c r="B16" s="531"/>
      <c r="C16" s="244" t="s">
        <v>58</v>
      </c>
      <c r="D16" s="931">
        <v>232</v>
      </c>
      <c r="E16" s="379">
        <v>229</v>
      </c>
      <c r="F16" s="380">
        <v>215</v>
      </c>
      <c r="G16" s="380">
        <v>233</v>
      </c>
      <c r="H16" s="380">
        <v>251</v>
      </c>
      <c r="I16" s="380"/>
      <c r="J16" s="967">
        <f t="shared" si="1"/>
        <v>-6.8273092369477872E-2</v>
      </c>
      <c r="K16" s="326">
        <f t="shared" si="2"/>
        <v>-8.764940239043828E-2</v>
      </c>
      <c r="L16" s="380"/>
      <c r="M16" s="931">
        <v>249</v>
      </c>
      <c r="N16" s="379">
        <v>251</v>
      </c>
      <c r="O16" s="380">
        <v>239</v>
      </c>
      <c r="P16" s="380">
        <v>252</v>
      </c>
      <c r="Q16" s="933">
        <v>254</v>
      </c>
      <c r="R16" s="532"/>
      <c r="S16" s="275"/>
    </row>
    <row r="17" spans="1:19">
      <c r="A17" s="224"/>
      <c r="B17" s="531"/>
      <c r="C17" s="244" t="s">
        <v>59</v>
      </c>
      <c r="D17" s="931">
        <v>16</v>
      </c>
      <c r="E17" s="379">
        <v>16</v>
      </c>
      <c r="F17" s="380">
        <v>16</v>
      </c>
      <c r="G17" s="380">
        <v>16</v>
      </c>
      <c r="H17" s="380">
        <v>17</v>
      </c>
      <c r="I17" s="380"/>
      <c r="J17" s="967">
        <f t="shared" si="1"/>
        <v>-5.8823529411764719E-2</v>
      </c>
      <c r="K17" s="326">
        <f t="shared" si="2"/>
        <v>-5.8823529411764719E-2</v>
      </c>
      <c r="L17" s="380"/>
      <c r="M17" s="931">
        <v>17</v>
      </c>
      <c r="N17" s="379">
        <v>17</v>
      </c>
      <c r="O17" s="380">
        <v>17</v>
      </c>
      <c r="P17" s="380">
        <v>17</v>
      </c>
      <c r="Q17" s="933">
        <v>17</v>
      </c>
      <c r="R17" s="532"/>
      <c r="S17" s="275"/>
    </row>
    <row r="18" spans="1:19">
      <c r="A18" s="224"/>
      <c r="B18" s="11"/>
      <c r="C18" s="244"/>
      <c r="D18" s="498"/>
      <c r="E18" s="379"/>
      <c r="F18" s="380"/>
      <c r="G18" s="380"/>
      <c r="H18" s="380"/>
      <c r="I18" s="380"/>
      <c r="J18" s="967"/>
      <c r="K18" s="326"/>
      <c r="L18" s="380"/>
      <c r="M18" s="498"/>
      <c r="N18" s="379"/>
      <c r="O18" s="380"/>
      <c r="P18" s="380"/>
      <c r="Q18" s="933"/>
      <c r="R18" s="115"/>
      <c r="S18" s="275"/>
    </row>
    <row r="19" spans="1:19">
      <c r="A19" s="266"/>
      <c r="B19" s="7"/>
      <c r="C19" s="474" t="s">
        <v>277</v>
      </c>
      <c r="D19" s="498"/>
      <c r="E19" s="379"/>
      <c r="F19" s="380"/>
      <c r="G19" s="380"/>
      <c r="H19" s="380"/>
      <c r="I19" s="380"/>
      <c r="J19" s="967"/>
      <c r="K19" s="326"/>
      <c r="L19" s="380"/>
      <c r="M19" s="498"/>
      <c r="N19" s="379"/>
      <c r="O19" s="380"/>
      <c r="P19" s="380"/>
      <c r="Q19" s="933"/>
      <c r="R19" s="7"/>
      <c r="S19" s="275"/>
    </row>
    <row r="20" spans="1:19">
      <c r="A20" s="266"/>
      <c r="B20" s="532"/>
      <c r="C20" s="244" t="s">
        <v>344</v>
      </c>
      <c r="D20" s="498">
        <f>E20</f>
        <v>125</v>
      </c>
      <c r="E20" s="379">
        <v>125</v>
      </c>
      <c r="F20" s="380">
        <v>119</v>
      </c>
      <c r="G20" s="380">
        <v>114</v>
      </c>
      <c r="H20" s="380">
        <v>108</v>
      </c>
      <c r="I20" s="380"/>
      <c r="J20" s="1087">
        <f t="shared" si="1"/>
        <v>0.22549019607843146</v>
      </c>
      <c r="K20" s="356">
        <f t="shared" si="2"/>
        <v>0.22549019607843146</v>
      </c>
      <c r="L20" s="380"/>
      <c r="M20" s="498">
        <f>N20</f>
        <v>102</v>
      </c>
      <c r="N20" s="379">
        <v>102</v>
      </c>
      <c r="O20" s="380">
        <v>94</v>
      </c>
      <c r="P20" s="380">
        <v>86</v>
      </c>
      <c r="Q20" s="933">
        <v>78</v>
      </c>
      <c r="R20" s="532"/>
      <c r="S20" s="275"/>
    </row>
    <row r="21" spans="1:19">
      <c r="A21" s="266"/>
      <c r="B21" s="115"/>
      <c r="C21" s="244"/>
      <c r="D21" s="534"/>
      <c r="E21" s="233"/>
      <c r="F21" s="237"/>
      <c r="G21" s="237"/>
      <c r="H21" s="237"/>
      <c r="I21" s="237"/>
      <c r="J21" s="964"/>
      <c r="K21" s="844"/>
      <c r="L21" s="237"/>
      <c r="M21" s="534"/>
      <c r="N21" s="233"/>
      <c r="O21" s="237"/>
      <c r="P21" s="237"/>
      <c r="Q21" s="1021"/>
      <c r="R21" s="115"/>
      <c r="S21" s="275"/>
    </row>
    <row r="22" spans="1:19" ht="9" customHeight="1">
      <c r="A22" s="224"/>
      <c r="B22" s="225"/>
      <c r="C22" s="225"/>
      <c r="D22" s="268"/>
      <c r="E22" s="225"/>
      <c r="F22" s="268"/>
      <c r="G22" s="268"/>
      <c r="H22" s="268"/>
      <c r="I22" s="268"/>
      <c r="J22" s="843"/>
      <c r="K22" s="843"/>
      <c r="L22" s="268"/>
      <c r="M22" s="268"/>
      <c r="N22" s="225"/>
      <c r="O22" s="268"/>
      <c r="P22" s="268"/>
      <c r="Q22" s="268"/>
      <c r="R22" s="268"/>
      <c r="S22" s="228"/>
    </row>
    <row r="23" spans="1:19" s="247" customFormat="1" ht="14.25">
      <c r="A23" s="289"/>
      <c r="B23" s="256" t="s">
        <v>518</v>
      </c>
      <c r="D23" s="289"/>
      <c r="E23" s="256"/>
      <c r="F23" s="289"/>
      <c r="G23" s="289"/>
      <c r="H23" s="289"/>
      <c r="I23" s="289"/>
      <c r="J23" s="223"/>
      <c r="K23" s="223"/>
      <c r="L23" s="289"/>
      <c r="M23" s="289"/>
      <c r="N23" s="256"/>
      <c r="O23" s="289"/>
      <c r="P23" s="289"/>
      <c r="Q23" s="289"/>
      <c r="R23" s="289"/>
      <c r="S23" s="290"/>
    </row>
    <row r="24" spans="1:19" s="247" customFormat="1" ht="14.25">
      <c r="A24" s="289"/>
      <c r="B24" s="256" t="s">
        <v>489</v>
      </c>
      <c r="C24" s="289"/>
      <c r="D24" s="289"/>
      <c r="E24" s="289"/>
      <c r="F24" s="289"/>
      <c r="G24" s="289"/>
      <c r="H24" s="289"/>
      <c r="I24" s="289"/>
      <c r="J24" s="863"/>
      <c r="K24" s="863"/>
      <c r="L24" s="289"/>
      <c r="M24" s="289"/>
      <c r="N24" s="289"/>
      <c r="O24" s="289"/>
      <c r="P24" s="289"/>
      <c r="Q24" s="289"/>
      <c r="R24" s="289"/>
      <c r="S24" s="290"/>
    </row>
    <row r="25" spans="1:19" ht="14.25">
      <c r="A25" s="289"/>
      <c r="B25" s="256"/>
      <c r="C25" s="289"/>
      <c r="D25" s="289"/>
      <c r="E25" s="289"/>
      <c r="F25" s="289"/>
      <c r="G25" s="289"/>
      <c r="H25" s="289"/>
      <c r="I25" s="289"/>
      <c r="J25" s="863"/>
      <c r="K25" s="863"/>
      <c r="L25" s="289"/>
      <c r="M25" s="289"/>
      <c r="N25" s="289"/>
      <c r="O25" s="289"/>
      <c r="P25" s="289"/>
      <c r="Q25" s="289"/>
      <c r="R25" s="289"/>
      <c r="S25" s="290"/>
    </row>
    <row r="26" spans="1:19" ht="9" customHeight="1">
      <c r="A26" s="224"/>
      <c r="B26" s="225"/>
      <c r="C26" s="225"/>
      <c r="D26" s="268"/>
      <c r="E26" s="225"/>
      <c r="F26" s="268"/>
      <c r="G26" s="268"/>
      <c r="H26" s="268"/>
      <c r="I26" s="268"/>
      <c r="J26" s="843"/>
      <c r="K26" s="843"/>
      <c r="L26" s="268"/>
      <c r="M26" s="268"/>
      <c r="N26" s="225"/>
      <c r="O26" s="268"/>
      <c r="P26" s="268"/>
      <c r="Q26" s="268"/>
      <c r="R26" s="268"/>
      <c r="S26" s="228"/>
    </row>
    <row r="27" spans="1:19">
      <c r="A27" s="224"/>
      <c r="B27" s="230"/>
      <c r="C27" s="277" t="s">
        <v>57</v>
      </c>
      <c r="D27" s="232">
        <v>2012</v>
      </c>
      <c r="E27" s="158" t="s">
        <v>547</v>
      </c>
      <c r="F27" s="159" t="s">
        <v>501</v>
      </c>
      <c r="G27" s="159" t="s">
        <v>478</v>
      </c>
      <c r="H27" s="159" t="s">
        <v>407</v>
      </c>
      <c r="I27" s="159"/>
      <c r="J27" s="964" t="s">
        <v>468</v>
      </c>
      <c r="K27" s="830" t="s">
        <v>468</v>
      </c>
      <c r="L27" s="159"/>
      <c r="M27" s="232">
        <v>2011</v>
      </c>
      <c r="N27" s="158" t="s">
        <v>365</v>
      </c>
      <c r="O27" s="159" t="s">
        <v>333</v>
      </c>
      <c r="P27" s="159" t="s">
        <v>292</v>
      </c>
      <c r="Q27" s="990" t="s">
        <v>282</v>
      </c>
      <c r="R27" s="270"/>
      <c r="S27" s="228"/>
    </row>
    <row r="28" spans="1:19">
      <c r="A28" s="224"/>
      <c r="B28" s="11"/>
      <c r="C28" s="278" t="s">
        <v>44</v>
      </c>
      <c r="D28" s="157"/>
      <c r="E28" s="158"/>
      <c r="F28" s="162"/>
      <c r="G28" s="162"/>
      <c r="H28" s="162"/>
      <c r="I28" s="162"/>
      <c r="J28" s="964" t="s">
        <v>548</v>
      </c>
      <c r="K28" s="844" t="s">
        <v>549</v>
      </c>
      <c r="L28" s="162"/>
      <c r="M28" s="157"/>
      <c r="N28" s="158"/>
      <c r="O28" s="162"/>
      <c r="P28" s="162"/>
      <c r="Q28" s="792"/>
      <c r="R28" s="272"/>
      <c r="S28" s="228"/>
    </row>
    <row r="29" spans="1:19">
      <c r="A29" s="224"/>
      <c r="B29" s="11"/>
      <c r="C29" s="236"/>
      <c r="D29" s="232"/>
      <c r="E29" s="288"/>
      <c r="F29" s="126"/>
      <c r="G29" s="126"/>
      <c r="H29" s="126"/>
      <c r="I29" s="126"/>
      <c r="J29" s="966"/>
      <c r="K29" s="168"/>
      <c r="L29" s="126"/>
      <c r="M29" s="232"/>
      <c r="N29" s="288"/>
      <c r="O29" s="126"/>
      <c r="P29" s="126"/>
      <c r="Q29" s="1022"/>
      <c r="R29" s="265"/>
      <c r="S29" s="228"/>
    </row>
    <row r="30" spans="1:19" ht="14.25">
      <c r="A30" s="224"/>
      <c r="B30" s="11"/>
      <c r="C30" s="474" t="s">
        <v>463</v>
      </c>
      <c r="D30" s="399">
        <f>E30</f>
        <v>2337</v>
      </c>
      <c r="E30" s="365">
        <v>2337</v>
      </c>
      <c r="F30" s="366">
        <v>2261</v>
      </c>
      <c r="G30" s="366">
        <v>2219</v>
      </c>
      <c r="H30" s="366">
        <v>2154</v>
      </c>
      <c r="I30" s="366"/>
      <c r="J30" s="1118">
        <f>D30/M30-1</f>
        <v>0.11021377672209032</v>
      </c>
      <c r="K30" s="1117">
        <f>E30/N30-1</f>
        <v>0.11021377672209032</v>
      </c>
      <c r="L30" s="366"/>
      <c r="M30" s="399">
        <f>N30</f>
        <v>2105</v>
      </c>
      <c r="N30" s="365">
        <v>2105</v>
      </c>
      <c r="O30" s="366">
        <v>2043</v>
      </c>
      <c r="P30" s="366">
        <v>1987</v>
      </c>
      <c r="Q30" s="927">
        <v>1942</v>
      </c>
      <c r="R30" s="7"/>
      <c r="S30" s="228"/>
    </row>
    <row r="31" spans="1:19" ht="14.25">
      <c r="A31" s="224"/>
      <c r="B31" s="11"/>
      <c r="C31" s="6" t="s">
        <v>461</v>
      </c>
      <c r="D31" s="1077">
        <f>E31</f>
        <v>0.75</v>
      </c>
      <c r="E31" s="493">
        <v>0.75</v>
      </c>
      <c r="F31" s="489">
        <v>0.73</v>
      </c>
      <c r="G31" s="489">
        <v>0.71</v>
      </c>
      <c r="H31" s="489">
        <v>0.68</v>
      </c>
      <c r="I31" s="489"/>
      <c r="J31" s="1120">
        <f t="shared" ref="J31:J42" si="4">D31/M31-1</f>
        <v>0.15384615384615374</v>
      </c>
      <c r="K31" s="1119">
        <f t="shared" ref="K31:K42" si="5">E31/N31-1</f>
        <v>0.15384615384615374</v>
      </c>
      <c r="L31" s="489"/>
      <c r="M31" s="1077">
        <v>0.65</v>
      </c>
      <c r="N31" s="493">
        <v>0.65</v>
      </c>
      <c r="O31" s="489">
        <v>0.62</v>
      </c>
      <c r="P31" s="489">
        <v>0.59</v>
      </c>
      <c r="Q31" s="1023">
        <v>0.56999999999999995</v>
      </c>
      <c r="R31" s="265"/>
      <c r="S31" s="228"/>
    </row>
    <row r="32" spans="1:19">
      <c r="A32" s="224"/>
      <c r="B32" s="11"/>
      <c r="C32" s="236"/>
      <c r="D32" s="1185"/>
      <c r="E32" s="1186"/>
      <c r="F32" s="1187"/>
      <c r="G32" s="1187"/>
      <c r="H32" s="1187"/>
      <c r="I32" s="1187"/>
      <c r="J32" s="1036"/>
      <c r="K32" s="866"/>
      <c r="L32" s="1187"/>
      <c r="M32" s="1185"/>
      <c r="N32" s="1186"/>
      <c r="O32" s="1187"/>
      <c r="P32" s="1187"/>
      <c r="Q32" s="1188"/>
      <c r="R32" s="265"/>
      <c r="S32" s="228"/>
    </row>
    <row r="33" spans="1:19" ht="14.25">
      <c r="A33" s="224"/>
      <c r="B33" s="11"/>
      <c r="C33" s="1189" t="s">
        <v>462</v>
      </c>
      <c r="D33" s="1190">
        <v>996</v>
      </c>
      <c r="E33" s="1191">
        <v>246</v>
      </c>
      <c r="F33" s="1192">
        <v>245</v>
      </c>
      <c r="G33" s="1192">
        <v>253</v>
      </c>
      <c r="H33" s="1192">
        <v>252</v>
      </c>
      <c r="I33" s="1192"/>
      <c r="J33" s="1193">
        <v>-9.9403578528827197E-3</v>
      </c>
      <c r="K33" s="1194">
        <v>-3.1496062992126039E-2</v>
      </c>
      <c r="L33" s="1192"/>
      <c r="M33" s="1190">
        <v>1006</v>
      </c>
      <c r="N33" s="1191">
        <v>254</v>
      </c>
      <c r="O33" s="1192">
        <v>254</v>
      </c>
      <c r="P33" s="1192">
        <v>253</v>
      </c>
      <c r="Q33" s="1195">
        <v>245</v>
      </c>
      <c r="R33" s="7"/>
      <c r="S33" s="228"/>
    </row>
    <row r="34" spans="1:19">
      <c r="A34" s="224"/>
      <c r="B34" s="11"/>
      <c r="C34" s="236"/>
      <c r="D34" s="535"/>
      <c r="E34" s="408"/>
      <c r="F34" s="407"/>
      <c r="G34" s="407"/>
      <c r="H34" s="407"/>
      <c r="I34" s="407"/>
      <c r="J34" s="1037"/>
      <c r="K34" s="867"/>
      <c r="L34" s="407"/>
      <c r="M34" s="535"/>
      <c r="N34" s="408"/>
      <c r="O34" s="407"/>
      <c r="P34" s="407"/>
      <c r="Q34" s="1025"/>
      <c r="R34" s="265"/>
      <c r="S34" s="228"/>
    </row>
    <row r="35" spans="1:19" ht="14.25">
      <c r="A35" s="224"/>
      <c r="B35" s="11"/>
      <c r="C35" s="474" t="s">
        <v>388</v>
      </c>
      <c r="D35" s="1196">
        <v>37</v>
      </c>
      <c r="E35" s="403">
        <v>36</v>
      </c>
      <c r="F35" s="404">
        <v>36</v>
      </c>
      <c r="G35" s="404">
        <v>39</v>
      </c>
      <c r="H35" s="404">
        <v>39</v>
      </c>
      <c r="I35" s="404"/>
      <c r="J35" s="1197">
        <f t="shared" si="4"/>
        <v>-0.11904761904761907</v>
      </c>
      <c r="K35" s="1198">
        <f t="shared" si="5"/>
        <v>-0.12195121951219512</v>
      </c>
      <c r="L35" s="404"/>
      <c r="M35" s="1196">
        <v>42</v>
      </c>
      <c r="N35" s="403">
        <v>41</v>
      </c>
      <c r="O35" s="404">
        <v>42</v>
      </c>
      <c r="P35" s="404">
        <v>43</v>
      </c>
      <c r="Q35" s="1024">
        <v>42</v>
      </c>
      <c r="R35" s="7"/>
      <c r="S35" s="228"/>
    </row>
    <row r="36" spans="1:19" ht="14.25">
      <c r="A36" s="224"/>
      <c r="B36" s="11"/>
      <c r="C36" s="6" t="s">
        <v>405</v>
      </c>
      <c r="D36" s="1199">
        <v>0.4</v>
      </c>
      <c r="E36" s="1200">
        <v>0.4</v>
      </c>
      <c r="F36" s="1201">
        <v>0.43</v>
      </c>
      <c r="G36" s="1201">
        <v>0.38</v>
      </c>
      <c r="H36" s="1201">
        <v>0.37</v>
      </c>
      <c r="I36" s="1201"/>
      <c r="J36" s="1202">
        <f t="shared" si="4"/>
        <v>0.14285714285714302</v>
      </c>
      <c r="K36" s="1203">
        <f t="shared" si="5"/>
        <v>0.14285714285714302</v>
      </c>
      <c r="L36" s="1201"/>
      <c r="M36" s="1204">
        <v>0.35</v>
      </c>
      <c r="N36" s="1200">
        <v>0.35</v>
      </c>
      <c r="O36" s="1201">
        <v>0.43</v>
      </c>
      <c r="P36" s="1201">
        <v>0.3</v>
      </c>
      <c r="Q36" s="1205">
        <v>0.33</v>
      </c>
      <c r="R36" s="265"/>
      <c r="S36" s="228"/>
    </row>
    <row r="37" spans="1:19">
      <c r="A37" s="224"/>
      <c r="B37" s="11"/>
      <c r="C37" s="236"/>
      <c r="D37" s="535"/>
      <c r="E37" s="405"/>
      <c r="F37" s="406"/>
      <c r="G37" s="406"/>
      <c r="H37" s="406"/>
      <c r="I37" s="406"/>
      <c r="J37" s="1039"/>
      <c r="K37" s="869"/>
      <c r="L37" s="406"/>
      <c r="M37" s="535"/>
      <c r="N37" s="405"/>
      <c r="O37" s="406"/>
      <c r="P37" s="406"/>
      <c r="Q37" s="1027"/>
      <c r="R37" s="265"/>
      <c r="S37" s="228"/>
    </row>
    <row r="38" spans="1:19">
      <c r="A38" s="224"/>
      <c r="B38" s="11"/>
      <c r="C38" s="474" t="s">
        <v>331</v>
      </c>
      <c r="D38" s="1000">
        <v>210</v>
      </c>
      <c r="E38" s="365">
        <v>211</v>
      </c>
      <c r="F38" s="366">
        <v>191</v>
      </c>
      <c r="G38" s="366">
        <v>214</v>
      </c>
      <c r="H38" s="366">
        <v>224</v>
      </c>
      <c r="I38" s="366"/>
      <c r="J38" s="984">
        <f t="shared" si="4"/>
        <v>-6.6666666666666652E-2</v>
      </c>
      <c r="K38" s="852">
        <f t="shared" si="5"/>
        <v>-8.260869565217388E-2</v>
      </c>
      <c r="L38" s="366"/>
      <c r="M38" s="1000">
        <v>225</v>
      </c>
      <c r="N38" s="365">
        <v>230</v>
      </c>
      <c r="O38" s="366">
        <v>211</v>
      </c>
      <c r="P38" s="366">
        <v>239</v>
      </c>
      <c r="Q38" s="927">
        <v>221</v>
      </c>
      <c r="R38" s="7"/>
      <c r="S38" s="228"/>
    </row>
    <row r="39" spans="1:19">
      <c r="A39" s="224"/>
      <c r="B39" s="11"/>
      <c r="C39" s="236"/>
      <c r="D39" s="536"/>
      <c r="E39" s="494"/>
      <c r="F39" s="490"/>
      <c r="G39" s="490"/>
      <c r="H39" s="490"/>
      <c r="I39" s="490"/>
      <c r="J39" s="984"/>
      <c r="K39" s="852"/>
      <c r="L39" s="490"/>
      <c r="M39" s="536"/>
      <c r="N39" s="494"/>
      <c r="O39" s="490"/>
      <c r="P39" s="490"/>
      <c r="Q39" s="1028"/>
      <c r="R39" s="265"/>
      <c r="S39" s="228"/>
    </row>
    <row r="40" spans="1:19">
      <c r="A40" s="224"/>
      <c r="B40" s="11"/>
      <c r="C40" s="474" t="s">
        <v>56</v>
      </c>
      <c r="D40" s="1078">
        <v>291</v>
      </c>
      <c r="E40" s="401">
        <v>311</v>
      </c>
      <c r="F40" s="402">
        <v>320</v>
      </c>
      <c r="G40" s="402">
        <v>277</v>
      </c>
      <c r="H40" s="402">
        <v>258</v>
      </c>
      <c r="I40" s="402"/>
      <c r="J40" s="1118">
        <f t="shared" si="4"/>
        <v>0.22784810126582289</v>
      </c>
      <c r="K40" s="1117">
        <f t="shared" si="5"/>
        <v>0.24899598393574296</v>
      </c>
      <c r="L40" s="402"/>
      <c r="M40" s="1078">
        <v>237</v>
      </c>
      <c r="N40" s="401">
        <v>249</v>
      </c>
      <c r="O40" s="402">
        <v>227</v>
      </c>
      <c r="P40" s="402">
        <v>242</v>
      </c>
      <c r="Q40" s="1026">
        <v>229</v>
      </c>
      <c r="R40" s="7"/>
      <c r="S40" s="228"/>
    </row>
    <row r="41" spans="1:19">
      <c r="A41" s="224"/>
      <c r="B41" s="11"/>
      <c r="C41" s="236"/>
      <c r="D41" s="536"/>
      <c r="E41" s="494"/>
      <c r="F41" s="490"/>
      <c r="G41" s="490"/>
      <c r="H41" s="490"/>
      <c r="I41" s="490"/>
      <c r="J41" s="984"/>
      <c r="K41" s="852"/>
      <c r="L41" s="490"/>
      <c r="M41" s="536"/>
      <c r="N41" s="494"/>
      <c r="O41" s="490"/>
      <c r="P41" s="490"/>
      <c r="Q41" s="1028"/>
      <c r="R41" s="265"/>
      <c r="S41" s="228"/>
    </row>
    <row r="42" spans="1:19">
      <c r="A42" s="224"/>
      <c r="B42" s="11"/>
      <c r="C42" s="474" t="s">
        <v>258</v>
      </c>
      <c r="D42" s="399">
        <f>G42+H42+F42+E42</f>
        <v>621</v>
      </c>
      <c r="E42" s="365">
        <v>147</v>
      </c>
      <c r="F42" s="366">
        <v>152</v>
      </c>
      <c r="G42" s="366">
        <v>160</v>
      </c>
      <c r="H42" s="366">
        <v>162</v>
      </c>
      <c r="I42" s="366"/>
      <c r="J42" s="984">
        <f t="shared" si="4"/>
        <v>-5.1908396946564905E-2</v>
      </c>
      <c r="K42" s="1117">
        <f t="shared" si="5"/>
        <v>-0.11445783132530118</v>
      </c>
      <c r="L42" s="366"/>
      <c r="M42" s="399">
        <f>Q42+P42+O42+N42</f>
        <v>655</v>
      </c>
      <c r="N42" s="365">
        <v>166</v>
      </c>
      <c r="O42" s="366">
        <v>164</v>
      </c>
      <c r="P42" s="366">
        <v>172</v>
      </c>
      <c r="Q42" s="927">
        <v>153</v>
      </c>
      <c r="R42" s="7"/>
      <c r="S42" s="228"/>
    </row>
    <row r="43" spans="1:19">
      <c r="A43" s="224"/>
      <c r="B43" s="11"/>
      <c r="C43" s="236"/>
      <c r="D43" s="291"/>
      <c r="E43" s="233"/>
      <c r="F43" s="237"/>
      <c r="G43" s="237"/>
      <c r="H43" s="237"/>
      <c r="I43" s="237"/>
      <c r="J43" s="964"/>
      <c r="K43" s="844"/>
      <c r="L43" s="237"/>
      <c r="M43" s="291"/>
      <c r="N43" s="233"/>
      <c r="O43" s="237"/>
      <c r="P43" s="237"/>
      <c r="Q43" s="1021"/>
      <c r="R43" s="130"/>
      <c r="S43" s="228"/>
    </row>
    <row r="44" spans="1:19" ht="9" customHeight="1">
      <c r="A44" s="224"/>
      <c r="B44" s="225"/>
      <c r="C44" s="225"/>
      <c r="D44" s="268"/>
      <c r="E44" s="225"/>
      <c r="F44" s="268"/>
      <c r="G44" s="268"/>
      <c r="H44" s="268"/>
      <c r="I44" s="268"/>
      <c r="J44" s="843"/>
      <c r="K44" s="843"/>
      <c r="L44" s="268"/>
      <c r="M44" s="268"/>
      <c r="N44" s="225"/>
      <c r="O44" s="268"/>
      <c r="P44" s="268"/>
      <c r="Q44" s="268"/>
      <c r="R44" s="268"/>
      <c r="S44" s="228"/>
    </row>
    <row r="45" spans="1:19" s="247" customFormat="1" ht="14.25">
      <c r="A45" s="289"/>
      <c r="B45" s="256" t="s">
        <v>519</v>
      </c>
      <c r="D45" s="289"/>
      <c r="E45" s="256"/>
      <c r="F45" s="289"/>
      <c r="G45" s="289"/>
      <c r="H45" s="289"/>
      <c r="I45" s="289"/>
      <c r="J45" s="223"/>
      <c r="K45" s="223"/>
      <c r="L45" s="289"/>
      <c r="M45" s="289"/>
      <c r="N45" s="256"/>
      <c r="O45" s="289"/>
      <c r="P45" s="289"/>
      <c r="Q45" s="289"/>
      <c r="R45" s="289"/>
      <c r="S45" s="290"/>
    </row>
    <row r="46" spans="1:19" s="247" customFormat="1" ht="14.25">
      <c r="A46" s="289"/>
      <c r="B46" s="256" t="s">
        <v>465</v>
      </c>
      <c r="C46" s="256"/>
      <c r="D46" s="289"/>
      <c r="E46" s="289"/>
      <c r="F46" s="289"/>
      <c r="G46" s="289"/>
      <c r="H46" s="289"/>
      <c r="I46" s="289"/>
      <c r="J46" s="863"/>
      <c r="K46" s="863"/>
      <c r="L46" s="289"/>
      <c r="M46" s="289"/>
      <c r="N46" s="289"/>
      <c r="O46" s="289"/>
      <c r="P46" s="289"/>
      <c r="Q46" s="289"/>
      <c r="R46" s="289"/>
      <c r="S46" s="290"/>
    </row>
    <row r="47" spans="1:19" s="247" customFormat="1" ht="14.25">
      <c r="A47" s="289"/>
      <c r="B47" s="256"/>
      <c r="C47" s="289"/>
      <c r="D47" s="289"/>
      <c r="E47" s="289"/>
      <c r="F47" s="289"/>
      <c r="G47" s="289"/>
      <c r="H47" s="289"/>
      <c r="I47" s="289"/>
      <c r="J47" s="863"/>
      <c r="K47" s="863"/>
      <c r="L47" s="289"/>
      <c r="M47" s="289"/>
      <c r="N47" s="289"/>
      <c r="O47" s="289"/>
      <c r="P47" s="289"/>
      <c r="Q47" s="289"/>
      <c r="R47" s="289"/>
      <c r="S47" s="290"/>
    </row>
    <row r="48" spans="1:19" ht="9" customHeight="1">
      <c r="A48" s="224"/>
      <c r="B48" s="225"/>
      <c r="C48" s="225"/>
      <c r="D48" s="268"/>
      <c r="E48" s="225"/>
      <c r="F48" s="268"/>
      <c r="G48" s="268"/>
      <c r="H48" s="268"/>
      <c r="I48" s="268"/>
      <c r="J48" s="843"/>
      <c r="K48" s="843"/>
      <c r="L48" s="268"/>
      <c r="M48" s="268"/>
      <c r="N48" s="225"/>
      <c r="O48" s="268"/>
      <c r="P48" s="268"/>
      <c r="Q48" s="268"/>
      <c r="R48" s="268"/>
      <c r="S48" s="228"/>
    </row>
    <row r="49" spans="1:19">
      <c r="A49" s="224"/>
      <c r="B49" s="230"/>
      <c r="C49" s="277" t="s">
        <v>57</v>
      </c>
      <c r="D49" s="232">
        <v>2012</v>
      </c>
      <c r="E49" s="158" t="s">
        <v>547</v>
      </c>
      <c r="F49" s="159" t="s">
        <v>502</v>
      </c>
      <c r="G49" s="159" t="s">
        <v>478</v>
      </c>
      <c r="H49" s="159" t="s">
        <v>407</v>
      </c>
      <c r="I49" s="159"/>
      <c r="J49" s="964" t="s">
        <v>468</v>
      </c>
      <c r="K49" s="830" t="s">
        <v>468</v>
      </c>
      <c r="L49" s="159"/>
      <c r="M49" s="232">
        <v>2011</v>
      </c>
      <c r="N49" s="158" t="s">
        <v>365</v>
      </c>
      <c r="O49" s="159" t="s">
        <v>333</v>
      </c>
      <c r="P49" s="159" t="s">
        <v>292</v>
      </c>
      <c r="Q49" s="990" t="s">
        <v>282</v>
      </c>
      <c r="R49" s="271"/>
      <c r="S49" s="228"/>
    </row>
    <row r="50" spans="1:19">
      <c r="A50" s="224"/>
      <c r="B50" s="11"/>
      <c r="C50" s="278" t="s">
        <v>60</v>
      </c>
      <c r="D50" s="157"/>
      <c r="E50" s="158"/>
      <c r="F50" s="162"/>
      <c r="G50" s="162"/>
      <c r="H50" s="162"/>
      <c r="I50" s="162"/>
      <c r="J50" s="964" t="s">
        <v>548</v>
      </c>
      <c r="K50" s="844" t="s">
        <v>549</v>
      </c>
      <c r="L50" s="162"/>
      <c r="M50" s="157"/>
      <c r="N50" s="158"/>
      <c r="O50" s="162"/>
      <c r="P50" s="162"/>
      <c r="Q50" s="792"/>
      <c r="R50" s="273"/>
      <c r="S50" s="228"/>
    </row>
    <row r="51" spans="1:19">
      <c r="A51" s="224"/>
      <c r="B51" s="11"/>
      <c r="C51" s="236"/>
      <c r="D51" s="291"/>
      <c r="E51" s="233"/>
      <c r="F51" s="237"/>
      <c r="G51" s="237"/>
      <c r="H51" s="237"/>
      <c r="I51" s="237"/>
      <c r="J51" s="964"/>
      <c r="K51" s="844"/>
      <c r="L51" s="237"/>
      <c r="M51" s="291"/>
      <c r="N51" s="233"/>
      <c r="O51" s="237"/>
      <c r="P51" s="237"/>
      <c r="Q51" s="1021"/>
      <c r="R51" s="265"/>
      <c r="S51" s="228"/>
    </row>
    <row r="52" spans="1:19">
      <c r="A52" s="266"/>
      <c r="B52" s="7"/>
      <c r="C52" s="474" t="s">
        <v>440</v>
      </c>
      <c r="D52" s="586">
        <f>E52</f>
        <v>9.6999999999999993</v>
      </c>
      <c r="E52" s="410">
        <v>9.6999999999999993</v>
      </c>
      <c r="F52" s="411">
        <v>10.4</v>
      </c>
      <c r="G52" s="411">
        <v>11.2</v>
      </c>
      <c r="H52" s="411">
        <f>H53+H54</f>
        <v>12.2</v>
      </c>
      <c r="I52" s="411"/>
      <c r="J52" s="1118">
        <f>D52/M52-1</f>
        <v>-0.28148148148148155</v>
      </c>
      <c r="K52" s="1117">
        <f>E52/N52-1</f>
        <v>-0.28148148148148155</v>
      </c>
      <c r="L52" s="411"/>
      <c r="M52" s="586">
        <f>M53+M54</f>
        <v>13.5</v>
      </c>
      <c r="N52" s="410">
        <f>N53+N54</f>
        <v>13.5</v>
      </c>
      <c r="O52" s="411">
        <f>O53+O54</f>
        <v>14.899999999999999</v>
      </c>
      <c r="P52" s="411">
        <f>P53+P54</f>
        <v>16.099999999999998</v>
      </c>
      <c r="Q52" s="934">
        <f>Q53+Q54</f>
        <v>17.2</v>
      </c>
      <c r="R52" s="660"/>
      <c r="S52" s="275"/>
    </row>
    <row r="53" spans="1:19">
      <c r="A53" s="266"/>
      <c r="B53" s="115"/>
      <c r="C53" s="244" t="s">
        <v>61</v>
      </c>
      <c r="D53" s="506">
        <f>E53</f>
        <v>6.4</v>
      </c>
      <c r="E53" s="413">
        <v>6.4</v>
      </c>
      <c r="F53" s="412">
        <v>7</v>
      </c>
      <c r="G53" s="412">
        <v>7.7</v>
      </c>
      <c r="H53" s="412">
        <v>8.6</v>
      </c>
      <c r="I53" s="412"/>
      <c r="J53" s="1087">
        <f t="shared" ref="J53:J61" si="6">D53/M53-1</f>
        <v>-0.34693877551020413</v>
      </c>
      <c r="K53" s="356">
        <f t="shared" ref="K53:K61" si="7">E53/N53-1</f>
        <v>-0.34693877551020413</v>
      </c>
      <c r="L53" s="412"/>
      <c r="M53" s="506">
        <f>N53</f>
        <v>9.8000000000000007</v>
      </c>
      <c r="N53" s="413">
        <v>9.8000000000000007</v>
      </c>
      <c r="O53" s="412">
        <v>11.1</v>
      </c>
      <c r="P53" s="412">
        <v>12.2</v>
      </c>
      <c r="Q53" s="935">
        <v>13.2</v>
      </c>
      <c r="R53" s="661"/>
      <c r="S53" s="275"/>
    </row>
    <row r="54" spans="1:19">
      <c r="A54" s="266"/>
      <c r="B54" s="115"/>
      <c r="C54" s="244" t="s">
        <v>62</v>
      </c>
      <c r="D54" s="506">
        <f>E54</f>
        <v>3.3</v>
      </c>
      <c r="E54" s="413">
        <v>3.3</v>
      </c>
      <c r="F54" s="412">
        <v>3.4</v>
      </c>
      <c r="G54" s="412">
        <v>3.5</v>
      </c>
      <c r="H54" s="412">
        <v>3.6</v>
      </c>
      <c r="I54" s="412"/>
      <c r="J54" s="1087">
        <f t="shared" si="6"/>
        <v>-0.10810810810810823</v>
      </c>
      <c r="K54" s="356">
        <f t="shared" si="7"/>
        <v>-0.10810810810810823</v>
      </c>
      <c r="L54" s="412"/>
      <c r="M54" s="506">
        <f>N54</f>
        <v>3.7</v>
      </c>
      <c r="N54" s="413">
        <v>3.7</v>
      </c>
      <c r="O54" s="412">
        <v>3.8</v>
      </c>
      <c r="P54" s="412">
        <v>3.9</v>
      </c>
      <c r="Q54" s="935">
        <v>4</v>
      </c>
      <c r="R54" s="661"/>
      <c r="S54" s="275"/>
    </row>
    <row r="55" spans="1:19">
      <c r="A55" s="224"/>
      <c r="B55" s="11"/>
      <c r="C55" s="236"/>
      <c r="D55" s="533"/>
      <c r="E55" s="492"/>
      <c r="F55" s="491"/>
      <c r="G55" s="491"/>
      <c r="H55" s="491"/>
      <c r="I55" s="491"/>
      <c r="J55" s="968"/>
      <c r="K55" s="331"/>
      <c r="L55" s="491"/>
      <c r="M55" s="533"/>
      <c r="N55" s="492"/>
      <c r="O55" s="491"/>
      <c r="P55" s="491"/>
      <c r="Q55" s="1029"/>
      <c r="R55" s="662"/>
      <c r="S55" s="228"/>
    </row>
    <row r="56" spans="1:19">
      <c r="A56" s="266"/>
      <c r="B56" s="7"/>
      <c r="C56" s="474" t="s">
        <v>389</v>
      </c>
      <c r="D56" s="586"/>
      <c r="E56" s="414"/>
      <c r="F56" s="415"/>
      <c r="G56" s="415"/>
      <c r="H56" s="415"/>
      <c r="I56" s="415"/>
      <c r="J56" s="968"/>
      <c r="K56" s="331"/>
      <c r="L56" s="415"/>
      <c r="M56" s="586"/>
      <c r="N56" s="414"/>
      <c r="O56" s="415"/>
      <c r="P56" s="415"/>
      <c r="Q56" s="1030"/>
      <c r="R56" s="660"/>
      <c r="S56" s="275"/>
    </row>
    <row r="57" spans="1:19">
      <c r="A57" s="266"/>
      <c r="B57" s="115"/>
      <c r="C57" s="244" t="s">
        <v>220</v>
      </c>
      <c r="D57" s="506">
        <f>E57</f>
        <v>10.9</v>
      </c>
      <c r="E57" s="413">
        <v>10.9</v>
      </c>
      <c r="F57" s="412">
        <v>10.8</v>
      </c>
      <c r="G57" s="412">
        <v>10.6</v>
      </c>
      <c r="H57" s="412">
        <v>10.5</v>
      </c>
      <c r="I57" s="412"/>
      <c r="J57" s="967">
        <f t="shared" si="6"/>
        <v>9.000000000000008E-2</v>
      </c>
      <c r="K57" s="326">
        <f t="shared" si="7"/>
        <v>9.000000000000008E-2</v>
      </c>
      <c r="L57" s="412"/>
      <c r="M57" s="936">
        <f>N57</f>
        <v>10</v>
      </c>
      <c r="N57" s="413">
        <v>10</v>
      </c>
      <c r="O57" s="412">
        <v>10</v>
      </c>
      <c r="P57" s="412">
        <v>9.9</v>
      </c>
      <c r="Q57" s="935">
        <v>9.6999999999999993</v>
      </c>
      <c r="R57" s="661"/>
      <c r="S57" s="275"/>
    </row>
    <row r="58" spans="1:19">
      <c r="A58" s="224"/>
      <c r="B58" s="11"/>
      <c r="C58" s="236"/>
      <c r="D58" s="586"/>
      <c r="E58" s="492"/>
      <c r="F58" s="491"/>
      <c r="G58" s="491"/>
      <c r="H58" s="491"/>
      <c r="I58" s="491"/>
      <c r="J58" s="968"/>
      <c r="K58" s="331"/>
      <c r="L58" s="491"/>
      <c r="M58" s="586"/>
      <c r="N58" s="492"/>
      <c r="O58" s="491"/>
      <c r="P58" s="491"/>
      <c r="Q58" s="1029"/>
      <c r="R58" s="662"/>
      <c r="S58" s="228"/>
    </row>
    <row r="59" spans="1:19">
      <c r="A59" s="266"/>
      <c r="B59" s="7"/>
      <c r="C59" s="474" t="s">
        <v>390</v>
      </c>
      <c r="D59" s="947">
        <f>E59</f>
        <v>64.400000000000006</v>
      </c>
      <c r="E59" s="864">
        <f>E60+E61</f>
        <v>64.400000000000006</v>
      </c>
      <c r="F59" s="934">
        <f>F60+F61</f>
        <v>64.099999999999994</v>
      </c>
      <c r="G59" s="934">
        <v>64.099999999999994</v>
      </c>
      <c r="H59" s="934">
        <f>H60+H61</f>
        <v>63.5</v>
      </c>
      <c r="I59" s="411"/>
      <c r="J59" s="984">
        <f t="shared" si="6"/>
        <v>7.8247261345854024E-3</v>
      </c>
      <c r="K59" s="852">
        <f t="shared" si="7"/>
        <v>7.8247261345854024E-3</v>
      </c>
      <c r="L59" s="411"/>
      <c r="M59" s="947">
        <f>M60+M61</f>
        <v>63.9</v>
      </c>
      <c r="N59" s="864">
        <f>N60+N61</f>
        <v>63.9</v>
      </c>
      <c r="O59" s="934">
        <f>O60+O61</f>
        <v>64.2</v>
      </c>
      <c r="P59" s="934">
        <f>P60+P61</f>
        <v>62.1</v>
      </c>
      <c r="Q59" s="934">
        <f>Q60+Q61</f>
        <v>61.1</v>
      </c>
      <c r="R59" s="660"/>
      <c r="S59" s="275"/>
    </row>
    <row r="60" spans="1:19">
      <c r="A60" s="266"/>
      <c r="B60" s="115"/>
      <c r="C60" s="244" t="s">
        <v>253</v>
      </c>
      <c r="D60" s="936">
        <f>E60</f>
        <v>31</v>
      </c>
      <c r="E60" s="865">
        <v>31</v>
      </c>
      <c r="F60" s="935">
        <v>30.7</v>
      </c>
      <c r="G60" s="935">
        <v>30.7</v>
      </c>
      <c r="H60" s="935">
        <v>30.8</v>
      </c>
      <c r="I60" s="412"/>
      <c r="J60" s="967">
        <f t="shared" si="6"/>
        <v>-1.2738853503184711E-2</v>
      </c>
      <c r="K60" s="326">
        <f t="shared" si="7"/>
        <v>-1.2738853503184711E-2</v>
      </c>
      <c r="L60" s="412"/>
      <c r="M60" s="936">
        <f>N60</f>
        <v>31.4</v>
      </c>
      <c r="N60" s="865">
        <v>31.4</v>
      </c>
      <c r="O60" s="935">
        <v>31.1</v>
      </c>
      <c r="P60" s="935">
        <v>30.6</v>
      </c>
      <c r="Q60" s="935">
        <v>28.9</v>
      </c>
      <c r="R60" s="661"/>
      <c r="S60" s="275"/>
    </row>
    <row r="61" spans="1:19">
      <c r="A61" s="266"/>
      <c r="B61" s="115"/>
      <c r="C61" s="244" t="s">
        <v>221</v>
      </c>
      <c r="D61" s="936">
        <f>E61</f>
        <v>33.4</v>
      </c>
      <c r="E61" s="865">
        <v>33.4</v>
      </c>
      <c r="F61" s="935">
        <v>33.4</v>
      </c>
      <c r="G61" s="935">
        <v>33.4</v>
      </c>
      <c r="H61" s="935">
        <v>32.700000000000003</v>
      </c>
      <c r="I61" s="412"/>
      <c r="J61" s="967">
        <f t="shared" si="6"/>
        <v>2.7692307692307683E-2</v>
      </c>
      <c r="K61" s="326">
        <f t="shared" si="7"/>
        <v>2.7692307692307683E-2</v>
      </c>
      <c r="L61" s="412"/>
      <c r="M61" s="936">
        <f>N61</f>
        <v>32.5</v>
      </c>
      <c r="N61" s="865">
        <v>32.5</v>
      </c>
      <c r="O61" s="935">
        <v>33.1</v>
      </c>
      <c r="P61" s="935">
        <v>31.5</v>
      </c>
      <c r="Q61" s="935">
        <v>32.200000000000003</v>
      </c>
      <c r="R61" s="661"/>
      <c r="S61" s="275"/>
    </row>
    <row r="62" spans="1:19">
      <c r="A62" s="266"/>
      <c r="B62" s="115"/>
      <c r="C62" s="244"/>
      <c r="D62" s="488"/>
      <c r="E62" s="246"/>
      <c r="F62" s="274"/>
      <c r="G62" s="274"/>
      <c r="H62" s="274"/>
      <c r="I62" s="274"/>
      <c r="J62" s="972"/>
      <c r="K62" s="119"/>
      <c r="L62" s="274"/>
      <c r="M62" s="488"/>
      <c r="N62" s="246"/>
      <c r="O62" s="274"/>
      <c r="P62" s="274"/>
      <c r="Q62" s="1031"/>
      <c r="R62" s="115"/>
      <c r="S62" s="275"/>
    </row>
    <row r="63" spans="1:19" ht="9" customHeight="1">
      <c r="A63" s="224"/>
      <c r="B63" s="225"/>
      <c r="C63" s="225"/>
      <c r="D63" s="268"/>
      <c r="E63" s="225"/>
      <c r="F63" s="268"/>
      <c r="G63" s="268"/>
      <c r="H63" s="268"/>
      <c r="I63" s="268"/>
      <c r="J63" s="843"/>
      <c r="K63" s="843"/>
      <c r="L63" s="268"/>
      <c r="M63" s="268"/>
      <c r="N63" s="225"/>
      <c r="O63" s="268"/>
      <c r="P63" s="268"/>
      <c r="Q63" s="268"/>
      <c r="R63" s="268"/>
      <c r="S63" s="228"/>
    </row>
    <row r="64" spans="1:19" s="242" customFormat="1">
      <c r="J64" s="207"/>
      <c r="K64" s="207"/>
    </row>
    <row r="65" spans="10:11" s="242" customFormat="1">
      <c r="J65" s="207"/>
      <c r="K65" s="207"/>
    </row>
    <row r="66" spans="10:11" s="242" customFormat="1">
      <c r="J66" s="207"/>
      <c r="K66" s="207"/>
    </row>
    <row r="67" spans="10:11" s="242" customFormat="1">
      <c r="J67" s="207"/>
      <c r="K67" s="207"/>
    </row>
    <row r="68" spans="10:11" s="242" customFormat="1">
      <c r="J68" s="207"/>
      <c r="K68" s="207"/>
    </row>
    <row r="69" spans="10:11" s="242" customFormat="1">
      <c r="J69" s="207"/>
      <c r="K69" s="207"/>
    </row>
    <row r="70" spans="10:11" s="242" customFormat="1">
      <c r="J70" s="207"/>
      <c r="K70" s="207"/>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BreakPreview" zoomScale="85" zoomScaleNormal="100" zoomScaleSheetLayoutView="85" workbookViewId="0"/>
  </sheetViews>
  <sheetFormatPr defaultRowHeight="12"/>
  <cols>
    <col min="1" max="2" width="1.7109375" style="229" customWidth="1"/>
    <col min="3" max="3" width="47" style="229" customWidth="1"/>
    <col min="4" max="8" width="8.7109375" style="229" customWidth="1"/>
    <col min="9" max="9" width="1.7109375" style="229" customWidth="1"/>
    <col min="10" max="11" width="8.7109375" style="206" customWidth="1"/>
    <col min="12" max="12" width="1.7109375" style="229" customWidth="1"/>
    <col min="13" max="17" width="8.7109375" style="229" customWidth="1"/>
    <col min="18" max="19" width="1.7109375" style="229" customWidth="1"/>
    <col min="20" max="16384" width="9.140625" style="229"/>
  </cols>
  <sheetData>
    <row r="1" spans="1:30" ht="9" customHeight="1">
      <c r="A1" s="224"/>
      <c r="B1" s="225"/>
      <c r="C1" s="225"/>
      <c r="D1" s="281"/>
      <c r="E1" s="225"/>
      <c r="F1" s="281"/>
      <c r="G1" s="281"/>
      <c r="H1" s="281"/>
      <c r="I1" s="281"/>
      <c r="J1" s="843"/>
      <c r="K1" s="843"/>
      <c r="L1" s="281"/>
      <c r="M1" s="281"/>
      <c r="N1" s="225"/>
      <c r="O1" s="281"/>
      <c r="P1" s="281"/>
      <c r="Q1" s="281"/>
      <c r="R1" s="282"/>
      <c r="S1" s="228"/>
    </row>
    <row r="2" spans="1:30">
      <c r="A2" s="224"/>
      <c r="B2" s="230"/>
      <c r="C2" s="231" t="s">
        <v>401</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9"/>
      <c r="S2" s="228"/>
    </row>
    <row r="3" spans="1:30">
      <c r="A3" s="224"/>
      <c r="B3" s="11"/>
      <c r="C3" s="236"/>
      <c r="D3" s="157"/>
      <c r="E3" s="158"/>
      <c r="F3" s="141"/>
      <c r="G3" s="141"/>
      <c r="H3" s="141"/>
      <c r="I3" s="141"/>
      <c r="J3" s="964" t="s">
        <v>548</v>
      </c>
      <c r="K3" s="844" t="s">
        <v>549</v>
      </c>
      <c r="L3" s="141"/>
      <c r="M3" s="157"/>
      <c r="N3" s="158"/>
      <c r="O3" s="141"/>
      <c r="P3" s="141"/>
      <c r="Q3" s="141"/>
      <c r="R3" s="273"/>
      <c r="S3" s="228"/>
    </row>
    <row r="4" spans="1:30" ht="15.75">
      <c r="A4" s="224"/>
      <c r="B4" s="11"/>
      <c r="C4" s="236"/>
      <c r="D4" s="722"/>
      <c r="E4" s="728"/>
      <c r="F4" s="720"/>
      <c r="G4" s="720"/>
      <c r="H4" s="720"/>
      <c r="I4" s="720"/>
      <c r="J4" s="1035"/>
      <c r="K4" s="857"/>
      <c r="L4" s="720"/>
      <c r="M4" s="722"/>
      <c r="N4" s="728"/>
      <c r="O4" s="720"/>
      <c r="P4" s="720"/>
      <c r="Q4" s="720"/>
      <c r="R4" s="265"/>
      <c r="S4" s="228"/>
    </row>
    <row r="5" spans="1:30">
      <c r="A5" s="224"/>
      <c r="B5" s="11"/>
      <c r="C5" s="474" t="s">
        <v>449</v>
      </c>
      <c r="D5" s="498"/>
      <c r="E5" s="416"/>
      <c r="F5" s="417"/>
      <c r="G5" s="417"/>
      <c r="H5" s="417"/>
      <c r="I5" s="417"/>
      <c r="J5" s="967"/>
      <c r="K5" s="326"/>
      <c r="L5" s="417"/>
      <c r="M5" s="498"/>
      <c r="N5" s="416"/>
      <c r="O5" s="417"/>
      <c r="P5" s="417"/>
      <c r="Q5" s="417"/>
      <c r="R5" s="265"/>
      <c r="S5" s="228"/>
    </row>
    <row r="6" spans="1:30" ht="14.25">
      <c r="A6" s="224"/>
      <c r="B6" s="11"/>
      <c r="C6" s="244" t="s">
        <v>274</v>
      </c>
      <c r="D6" s="498">
        <f>E6</f>
        <v>3476</v>
      </c>
      <c r="E6" s="870">
        <v>3476</v>
      </c>
      <c r="F6" s="417">
        <v>3491</v>
      </c>
      <c r="G6" s="417">
        <v>3509</v>
      </c>
      <c r="H6" s="417">
        <v>3545</v>
      </c>
      <c r="I6" s="417"/>
      <c r="J6" s="967">
        <f>D6/M6-1</f>
        <v>-3.6852313660293734E-2</v>
      </c>
      <c r="K6" s="326">
        <f>E6/N6-1</f>
        <v>-3.6852313660293734E-2</v>
      </c>
      <c r="L6" s="417"/>
      <c r="M6" s="498">
        <f>N6</f>
        <v>3609</v>
      </c>
      <c r="N6" s="870">
        <v>3609</v>
      </c>
      <c r="O6" s="417">
        <v>3646</v>
      </c>
      <c r="P6" s="417">
        <v>3678</v>
      </c>
      <c r="Q6" s="417">
        <v>3697</v>
      </c>
      <c r="R6" s="265"/>
      <c r="S6" s="228"/>
      <c r="U6" s="242"/>
      <c r="V6" s="242"/>
      <c r="W6" s="242"/>
      <c r="X6" s="242"/>
      <c r="Y6" s="242"/>
      <c r="Z6" s="242"/>
      <c r="AA6" s="242"/>
      <c r="AB6" s="242"/>
      <c r="AC6" s="242"/>
      <c r="AD6" s="242"/>
    </row>
    <row r="7" spans="1:30" s="604" customFormat="1" ht="14.25">
      <c r="A7" s="600"/>
      <c r="B7" s="601"/>
      <c r="C7" s="682" t="s">
        <v>360</v>
      </c>
      <c r="D7" s="678">
        <f>E7</f>
        <v>831</v>
      </c>
      <c r="E7" s="871">
        <v>831</v>
      </c>
      <c r="F7" s="937">
        <v>887</v>
      </c>
      <c r="G7" s="937">
        <v>933</v>
      </c>
      <c r="H7" s="937">
        <v>979</v>
      </c>
      <c r="I7" s="679"/>
      <c r="J7" s="1111">
        <f t="shared" ref="J7:J27" si="0">D7/M7-1</f>
        <v>-0.20096153846153841</v>
      </c>
      <c r="K7" s="1121">
        <f t="shared" ref="K7:K27" si="1">E7/N7-1</f>
        <v>-0.20096153846153841</v>
      </c>
      <c r="L7" s="679"/>
      <c r="M7" s="678">
        <f>N7</f>
        <v>1040</v>
      </c>
      <c r="N7" s="871">
        <v>1040</v>
      </c>
      <c r="O7" s="937">
        <v>1090</v>
      </c>
      <c r="P7" s="937">
        <v>1151</v>
      </c>
      <c r="Q7" s="937">
        <v>1199</v>
      </c>
      <c r="R7" s="680"/>
      <c r="S7" s="603"/>
      <c r="U7" s="681"/>
      <c r="V7" s="681"/>
      <c r="W7" s="681"/>
      <c r="X7" s="681"/>
      <c r="Y7" s="681"/>
      <c r="Z7" s="681"/>
      <c r="AA7" s="681"/>
      <c r="AB7" s="681"/>
      <c r="AC7" s="681"/>
      <c r="AD7" s="681"/>
    </row>
    <row r="8" spans="1:30">
      <c r="A8" s="224"/>
      <c r="B8" s="11"/>
      <c r="C8" s="244"/>
      <c r="D8" s="613"/>
      <c r="E8" s="421"/>
      <c r="F8" s="420"/>
      <c r="G8" s="420"/>
      <c r="H8" s="420"/>
      <c r="I8" s="420"/>
      <c r="J8" s="967"/>
      <c r="K8" s="326"/>
      <c r="L8" s="420"/>
      <c r="M8" s="613"/>
      <c r="N8" s="421"/>
      <c r="O8" s="420"/>
      <c r="P8" s="420"/>
      <c r="Q8" s="420"/>
      <c r="R8" s="130"/>
      <c r="S8" s="228"/>
      <c r="U8" s="285"/>
      <c r="V8" s="285"/>
      <c r="W8" s="285"/>
      <c r="X8" s="285"/>
      <c r="Y8" s="285"/>
      <c r="Z8" s="285"/>
    </row>
    <row r="9" spans="1:30" s="117" customFormat="1">
      <c r="A9" s="606"/>
      <c r="B9" s="11"/>
      <c r="C9" s="2" t="s">
        <v>315</v>
      </c>
      <c r="D9" s="637"/>
      <c r="E9" s="427"/>
      <c r="F9" s="428"/>
      <c r="G9" s="428"/>
      <c r="H9" s="428"/>
      <c r="I9" s="428"/>
      <c r="J9" s="968"/>
      <c r="K9" s="331"/>
      <c r="L9" s="428"/>
      <c r="M9" s="637"/>
      <c r="N9" s="427"/>
      <c r="O9" s="428"/>
      <c r="P9" s="428"/>
      <c r="Q9" s="428"/>
      <c r="R9" s="607"/>
      <c r="S9" s="295"/>
      <c r="U9" s="608"/>
      <c r="V9" s="608"/>
      <c r="W9" s="608"/>
      <c r="X9" s="608"/>
      <c r="Y9" s="608"/>
      <c r="Z9" s="608"/>
    </row>
    <row r="10" spans="1:30">
      <c r="A10" s="224"/>
      <c r="B10" s="11"/>
      <c r="C10" s="244"/>
      <c r="D10" s="613"/>
      <c r="E10" s="421"/>
      <c r="F10" s="420"/>
      <c r="G10" s="420"/>
      <c r="H10" s="420"/>
      <c r="I10" s="420"/>
      <c r="J10" s="967"/>
      <c r="K10" s="326"/>
      <c r="L10" s="420"/>
      <c r="M10" s="613"/>
      <c r="N10" s="421"/>
      <c r="O10" s="420"/>
      <c r="P10" s="420"/>
      <c r="Q10" s="420"/>
      <c r="R10" s="130"/>
      <c r="S10" s="228"/>
      <c r="U10" s="285"/>
      <c r="V10" s="285"/>
      <c r="W10" s="285"/>
      <c r="X10" s="285"/>
      <c r="Y10" s="285"/>
      <c r="Z10" s="285"/>
    </row>
    <row r="11" spans="1:30">
      <c r="A11" s="224"/>
      <c r="B11" s="11"/>
      <c r="C11" s="474" t="s">
        <v>308</v>
      </c>
      <c r="D11" s="537"/>
      <c r="E11" s="356"/>
      <c r="F11" s="422"/>
      <c r="G11" s="422"/>
      <c r="H11" s="422"/>
      <c r="I11" s="422"/>
      <c r="J11" s="967"/>
      <c r="K11" s="326"/>
      <c r="L11" s="422"/>
      <c r="M11" s="537"/>
      <c r="N11" s="356"/>
      <c r="O11" s="422"/>
      <c r="P11" s="422"/>
      <c r="Q11" s="422"/>
      <c r="R11" s="265"/>
      <c r="S11" s="228"/>
    </row>
    <row r="12" spans="1:30">
      <c r="A12" s="224"/>
      <c r="B12" s="11"/>
      <c r="C12" s="6" t="s">
        <v>300</v>
      </c>
      <c r="D12" s="498">
        <f>E12</f>
        <v>589</v>
      </c>
      <c r="E12" s="614">
        <v>589</v>
      </c>
      <c r="F12" s="617">
        <v>606</v>
      </c>
      <c r="G12" s="617">
        <v>616</v>
      </c>
      <c r="H12" s="617">
        <v>625</v>
      </c>
      <c r="I12" s="617"/>
      <c r="J12" s="967">
        <f t="shared" si="0"/>
        <v>-8.3981337480559914E-2</v>
      </c>
      <c r="K12" s="326">
        <f t="shared" si="1"/>
        <v>-8.3981337480559914E-2</v>
      </c>
      <c r="L12" s="617"/>
      <c r="M12" s="498">
        <f>N12</f>
        <v>643</v>
      </c>
      <c r="N12" s="614">
        <v>643</v>
      </c>
      <c r="O12" s="617">
        <v>655</v>
      </c>
      <c r="P12" s="617">
        <v>667</v>
      </c>
      <c r="Q12" s="617">
        <v>669</v>
      </c>
      <c r="R12" s="130"/>
      <c r="S12" s="228"/>
      <c r="U12" s="285"/>
      <c r="V12" s="285"/>
      <c r="W12" s="285"/>
      <c r="X12" s="285"/>
      <c r="Y12" s="285"/>
      <c r="Z12" s="285"/>
    </row>
    <row r="13" spans="1:30">
      <c r="A13" s="224"/>
      <c r="B13" s="11"/>
      <c r="C13" s="6" t="s">
        <v>301</v>
      </c>
      <c r="D13" s="498">
        <f>E13</f>
        <v>271</v>
      </c>
      <c r="E13" s="614">
        <v>271</v>
      </c>
      <c r="F13" s="617">
        <v>387</v>
      </c>
      <c r="G13" s="617">
        <v>379</v>
      </c>
      <c r="H13" s="617">
        <v>268</v>
      </c>
      <c r="I13" s="617"/>
      <c r="J13" s="967">
        <f t="shared" si="0"/>
        <v>5.0387596899224896E-2</v>
      </c>
      <c r="K13" s="326">
        <f t="shared" si="1"/>
        <v>5.0387596899224896E-2</v>
      </c>
      <c r="L13" s="617"/>
      <c r="M13" s="498">
        <f>N13</f>
        <v>258</v>
      </c>
      <c r="N13" s="614">
        <v>258</v>
      </c>
      <c r="O13" s="617">
        <v>244</v>
      </c>
      <c r="P13" s="617">
        <v>238</v>
      </c>
      <c r="Q13" s="617">
        <v>234</v>
      </c>
      <c r="R13" s="130"/>
      <c r="S13" s="228"/>
      <c r="U13" s="285"/>
      <c r="V13" s="285"/>
      <c r="W13" s="285"/>
      <c r="X13" s="285"/>
      <c r="Y13" s="285"/>
      <c r="Z13" s="285"/>
    </row>
    <row r="14" spans="1:30" s="604" customFormat="1">
      <c r="A14" s="600"/>
      <c r="B14" s="601"/>
      <c r="C14" s="682" t="s">
        <v>302</v>
      </c>
      <c r="D14" s="678">
        <f>E14</f>
        <v>248</v>
      </c>
      <c r="E14" s="615">
        <v>248</v>
      </c>
      <c r="F14" s="618">
        <v>248</v>
      </c>
      <c r="G14" s="618">
        <v>247</v>
      </c>
      <c r="H14" s="618">
        <v>245</v>
      </c>
      <c r="I14" s="618"/>
      <c r="J14" s="969">
        <f t="shared" si="0"/>
        <v>2.9045643153526868E-2</v>
      </c>
      <c r="K14" s="872">
        <f t="shared" si="1"/>
        <v>2.9045643153526868E-2</v>
      </c>
      <c r="L14" s="618"/>
      <c r="M14" s="678">
        <f>N14</f>
        <v>241</v>
      </c>
      <c r="N14" s="615">
        <v>241</v>
      </c>
      <c r="O14" s="618">
        <v>235</v>
      </c>
      <c r="P14" s="618">
        <v>234</v>
      </c>
      <c r="Q14" s="618">
        <v>231</v>
      </c>
      <c r="R14" s="602"/>
      <c r="S14" s="603"/>
      <c r="U14" s="605"/>
      <c r="V14" s="605"/>
      <c r="W14" s="605"/>
      <c r="X14" s="605"/>
      <c r="Y14" s="605"/>
      <c r="Z14" s="605"/>
    </row>
    <row r="15" spans="1:30" s="604" customFormat="1" ht="14.25">
      <c r="A15" s="600"/>
      <c r="B15" s="601"/>
      <c r="C15" s="682" t="s">
        <v>492</v>
      </c>
      <c r="D15" s="678">
        <f>E15</f>
        <v>23</v>
      </c>
      <c r="E15" s="615">
        <v>23</v>
      </c>
      <c r="F15" s="618">
        <v>139</v>
      </c>
      <c r="G15" s="618">
        <v>132</v>
      </c>
      <c r="H15" s="618">
        <v>24</v>
      </c>
      <c r="I15" s="618"/>
      <c r="J15" s="1111">
        <f t="shared" si="0"/>
        <v>0.35294117647058831</v>
      </c>
      <c r="K15" s="1121">
        <f t="shared" si="1"/>
        <v>0.35294117647058831</v>
      </c>
      <c r="L15" s="618"/>
      <c r="M15" s="678">
        <f>N15</f>
        <v>17</v>
      </c>
      <c r="N15" s="615">
        <v>17</v>
      </c>
      <c r="O15" s="618">
        <v>9</v>
      </c>
      <c r="P15" s="618">
        <v>4</v>
      </c>
      <c r="Q15" s="618">
        <v>3</v>
      </c>
      <c r="R15" s="602"/>
      <c r="S15" s="603"/>
      <c r="U15" s="605"/>
      <c r="V15" s="605"/>
      <c r="W15" s="605"/>
      <c r="X15" s="605"/>
      <c r="Y15" s="605"/>
      <c r="Z15" s="605"/>
    </row>
    <row r="16" spans="1:30" s="604" customFormat="1">
      <c r="A16" s="600"/>
      <c r="B16" s="601"/>
      <c r="C16" s="682" t="s">
        <v>361</v>
      </c>
      <c r="D16" s="678">
        <f>E16</f>
        <v>143</v>
      </c>
      <c r="E16" s="615">
        <v>143</v>
      </c>
      <c r="F16" s="618">
        <v>152</v>
      </c>
      <c r="G16" s="618">
        <v>160</v>
      </c>
      <c r="H16" s="618">
        <v>168</v>
      </c>
      <c r="I16" s="618"/>
      <c r="J16" s="1111">
        <f t="shared" si="0"/>
        <v>-0.2011173184357542</v>
      </c>
      <c r="K16" s="1121">
        <f t="shared" si="1"/>
        <v>-0.2011173184357542</v>
      </c>
      <c r="L16" s="618"/>
      <c r="M16" s="678">
        <f>N16</f>
        <v>179</v>
      </c>
      <c r="N16" s="615">
        <v>179</v>
      </c>
      <c r="O16" s="618">
        <v>189</v>
      </c>
      <c r="P16" s="618">
        <v>197</v>
      </c>
      <c r="Q16" s="618">
        <v>205</v>
      </c>
      <c r="R16" s="602"/>
      <c r="S16" s="603"/>
      <c r="U16" s="605"/>
      <c r="V16" s="605"/>
      <c r="W16" s="605"/>
      <c r="X16" s="605"/>
      <c r="Y16" s="605"/>
      <c r="Z16" s="605"/>
    </row>
    <row r="17" spans="1:30" s="604" customFormat="1">
      <c r="A17" s="600"/>
      <c r="B17" s="601"/>
      <c r="C17" s="610"/>
      <c r="D17" s="612"/>
      <c r="E17" s="615"/>
      <c r="F17" s="618"/>
      <c r="G17" s="618"/>
      <c r="H17" s="618"/>
      <c r="I17" s="618"/>
      <c r="J17" s="969"/>
      <c r="K17" s="872"/>
      <c r="L17" s="618"/>
      <c r="M17" s="612"/>
      <c r="N17" s="615"/>
      <c r="O17" s="618"/>
      <c r="P17" s="618"/>
      <c r="Q17" s="618"/>
      <c r="R17" s="602"/>
      <c r="S17" s="603"/>
      <c r="U17" s="605"/>
      <c r="V17" s="605"/>
      <c r="W17" s="605"/>
      <c r="X17" s="605"/>
      <c r="Y17" s="605"/>
      <c r="Z17" s="605"/>
    </row>
    <row r="18" spans="1:30" s="604" customFormat="1">
      <c r="A18" s="600"/>
      <c r="B18" s="601"/>
      <c r="C18" s="474" t="s">
        <v>307</v>
      </c>
      <c r="D18" s="612"/>
      <c r="E18" s="615"/>
      <c r="F18" s="618"/>
      <c r="G18" s="618"/>
      <c r="H18" s="618"/>
      <c r="I18" s="618"/>
      <c r="J18" s="969"/>
      <c r="K18" s="872"/>
      <c r="L18" s="618"/>
      <c r="M18" s="612"/>
      <c r="N18" s="615"/>
      <c r="O18" s="618"/>
      <c r="P18" s="618"/>
      <c r="Q18" s="618"/>
      <c r="R18" s="602"/>
      <c r="S18" s="603"/>
      <c r="U18" s="605"/>
      <c r="V18" s="605"/>
      <c r="W18" s="605"/>
      <c r="X18" s="605"/>
      <c r="Y18" s="605"/>
      <c r="Z18" s="605"/>
    </row>
    <row r="19" spans="1:30">
      <c r="A19" s="224"/>
      <c r="B19" s="11"/>
      <c r="C19" s="6" t="s">
        <v>303</v>
      </c>
      <c r="D19" s="498">
        <f>E19</f>
        <v>70</v>
      </c>
      <c r="E19" s="614">
        <v>70</v>
      </c>
      <c r="F19" s="617">
        <v>70</v>
      </c>
      <c r="G19" s="617">
        <v>71</v>
      </c>
      <c r="H19" s="617">
        <v>71</v>
      </c>
      <c r="I19" s="617"/>
      <c r="J19" s="967">
        <f t="shared" si="0"/>
        <v>0</v>
      </c>
      <c r="K19" s="326">
        <f t="shared" si="1"/>
        <v>0</v>
      </c>
      <c r="L19" s="617"/>
      <c r="M19" s="498">
        <f>N19</f>
        <v>70</v>
      </c>
      <c r="N19" s="614">
        <v>70</v>
      </c>
      <c r="O19" s="617">
        <v>69</v>
      </c>
      <c r="P19" s="617">
        <v>69</v>
      </c>
      <c r="Q19" s="617">
        <v>68</v>
      </c>
      <c r="R19" s="130"/>
      <c r="S19" s="228"/>
      <c r="U19" s="285"/>
      <c r="V19" s="285"/>
      <c r="W19" s="285"/>
      <c r="X19" s="285"/>
      <c r="Y19" s="285"/>
      <c r="Z19" s="285"/>
    </row>
    <row r="20" spans="1:30">
      <c r="A20" s="224"/>
      <c r="B20" s="11"/>
      <c r="C20" s="6" t="s">
        <v>304</v>
      </c>
      <c r="D20" s="498">
        <f>E20</f>
        <v>12</v>
      </c>
      <c r="E20" s="614">
        <v>12</v>
      </c>
      <c r="F20" s="617">
        <v>12</v>
      </c>
      <c r="G20" s="617">
        <v>12</v>
      </c>
      <c r="H20" s="617">
        <v>13</v>
      </c>
      <c r="I20" s="617"/>
      <c r="J20" s="967">
        <f t="shared" si="0"/>
        <v>-7.6923076923076872E-2</v>
      </c>
      <c r="K20" s="326">
        <f t="shared" si="1"/>
        <v>-7.6923076923076872E-2</v>
      </c>
      <c r="L20" s="617"/>
      <c r="M20" s="498">
        <f>N20</f>
        <v>13</v>
      </c>
      <c r="N20" s="614">
        <v>13</v>
      </c>
      <c r="O20" s="617">
        <v>14</v>
      </c>
      <c r="P20" s="617">
        <v>14</v>
      </c>
      <c r="Q20" s="617">
        <v>14</v>
      </c>
      <c r="R20" s="130"/>
      <c r="S20" s="228"/>
      <c r="U20" s="285"/>
      <c r="V20" s="285"/>
      <c r="W20" s="285"/>
      <c r="X20" s="285"/>
      <c r="Y20" s="285"/>
      <c r="Z20" s="285"/>
    </row>
    <row r="21" spans="1:30" s="604" customFormat="1">
      <c r="A21" s="600"/>
      <c r="B21" s="601"/>
      <c r="C21" s="682" t="s">
        <v>359</v>
      </c>
      <c r="D21" s="678">
        <f>E21</f>
        <v>5</v>
      </c>
      <c r="E21" s="615">
        <v>5</v>
      </c>
      <c r="F21" s="618">
        <v>5</v>
      </c>
      <c r="G21" s="618">
        <v>6</v>
      </c>
      <c r="H21" s="618">
        <v>6</v>
      </c>
      <c r="I21" s="618"/>
      <c r="J21" s="1111">
        <f t="shared" si="0"/>
        <v>-0.16666666666666663</v>
      </c>
      <c r="K21" s="1121">
        <f t="shared" si="1"/>
        <v>-0.16666666666666663</v>
      </c>
      <c r="L21" s="618"/>
      <c r="M21" s="678">
        <f>N21</f>
        <v>6</v>
      </c>
      <c r="N21" s="615">
        <v>6</v>
      </c>
      <c r="O21" s="618">
        <v>6</v>
      </c>
      <c r="P21" s="618">
        <v>7</v>
      </c>
      <c r="Q21" s="618">
        <v>7</v>
      </c>
      <c r="R21" s="602"/>
      <c r="S21" s="603"/>
      <c r="U21" s="605"/>
      <c r="V21" s="605"/>
      <c r="W21" s="605"/>
      <c r="X21" s="605"/>
      <c r="Y21" s="605"/>
      <c r="Z21" s="605"/>
    </row>
    <row r="22" spans="1:30">
      <c r="A22" s="224"/>
      <c r="B22" s="11"/>
      <c r="C22" s="609"/>
      <c r="D22" s="611"/>
      <c r="E22" s="614"/>
      <c r="F22" s="617"/>
      <c r="G22" s="617"/>
      <c r="H22" s="617"/>
      <c r="I22" s="617"/>
      <c r="J22" s="967"/>
      <c r="K22" s="326"/>
      <c r="L22" s="617"/>
      <c r="M22" s="611"/>
      <c r="N22" s="614"/>
      <c r="O22" s="617"/>
      <c r="P22" s="617"/>
      <c r="Q22" s="617"/>
      <c r="R22" s="130"/>
      <c r="S22" s="228"/>
      <c r="U22" s="285"/>
      <c r="V22" s="285"/>
      <c r="W22" s="285"/>
      <c r="X22" s="285"/>
      <c r="Y22" s="285"/>
      <c r="Z22" s="285"/>
    </row>
    <row r="23" spans="1:30" s="117" customFormat="1">
      <c r="A23" s="606"/>
      <c r="B23" s="11"/>
      <c r="C23" s="474" t="s">
        <v>358</v>
      </c>
      <c r="D23" s="497">
        <f>E23</f>
        <v>292</v>
      </c>
      <c r="E23" s="616">
        <v>292</v>
      </c>
      <c r="F23" s="619">
        <v>295</v>
      </c>
      <c r="G23" s="619">
        <v>285</v>
      </c>
      <c r="H23" s="619">
        <v>290</v>
      </c>
      <c r="I23" s="619"/>
      <c r="J23" s="968">
        <f t="shared" si="0"/>
        <v>-6.8027210884353817E-3</v>
      </c>
      <c r="K23" s="331">
        <f t="shared" si="1"/>
        <v>-6.8027210884353817E-3</v>
      </c>
      <c r="L23" s="619"/>
      <c r="M23" s="497">
        <f>N23</f>
        <v>294</v>
      </c>
      <c r="N23" s="616">
        <v>294</v>
      </c>
      <c r="O23" s="619">
        <v>300</v>
      </c>
      <c r="P23" s="619">
        <v>306</v>
      </c>
      <c r="Q23" s="619">
        <v>313</v>
      </c>
      <c r="R23" s="607"/>
      <c r="S23" s="295"/>
      <c r="U23" s="608"/>
      <c r="V23" s="608"/>
      <c r="W23" s="608"/>
      <c r="X23" s="608"/>
      <c r="Y23" s="608"/>
      <c r="Z23" s="608"/>
    </row>
    <row r="24" spans="1:30" s="117" customFormat="1">
      <c r="A24" s="606"/>
      <c r="B24" s="11"/>
      <c r="C24" s="654"/>
      <c r="D24" s="663"/>
      <c r="E24" s="664"/>
      <c r="F24" s="665"/>
      <c r="G24" s="665"/>
      <c r="H24" s="665"/>
      <c r="I24" s="665"/>
      <c r="J24" s="988"/>
      <c r="K24" s="847"/>
      <c r="L24" s="665"/>
      <c r="M24" s="663"/>
      <c r="N24" s="664"/>
      <c r="O24" s="665"/>
      <c r="P24" s="665"/>
      <c r="Q24" s="665"/>
      <c r="R24" s="9"/>
      <c r="S24" s="295"/>
      <c r="U24" s="666"/>
      <c r="V24" s="666"/>
      <c r="W24" s="666"/>
      <c r="X24" s="666"/>
      <c r="Y24" s="666"/>
      <c r="Z24" s="666"/>
      <c r="AA24" s="666"/>
      <c r="AB24" s="666"/>
      <c r="AC24" s="666"/>
      <c r="AD24" s="666"/>
    </row>
    <row r="25" spans="1:30" s="117" customFormat="1">
      <c r="A25" s="606"/>
      <c r="B25" s="11"/>
      <c r="C25" s="474" t="s">
        <v>472</v>
      </c>
      <c r="D25" s="940">
        <f>E25</f>
        <v>1098</v>
      </c>
      <c r="E25" s="950">
        <f>E26+E27</f>
        <v>1098</v>
      </c>
      <c r="F25" s="938">
        <f>F26+F27</f>
        <v>1224</v>
      </c>
      <c r="G25" s="938">
        <f>G26+G27</f>
        <v>1209</v>
      </c>
      <c r="H25" s="938">
        <f>H26+H27</f>
        <v>1103</v>
      </c>
      <c r="I25" s="418"/>
      <c r="J25" s="968">
        <f t="shared" si="0"/>
        <v>-3.6297640653357721E-3</v>
      </c>
      <c r="K25" s="331">
        <f t="shared" si="1"/>
        <v>-3.6297640653357721E-3</v>
      </c>
      <c r="L25" s="418"/>
      <c r="M25" s="940">
        <v>1102</v>
      </c>
      <c r="N25" s="950">
        <v>1102</v>
      </c>
      <c r="O25" s="938">
        <v>1094</v>
      </c>
      <c r="P25" s="938">
        <v>1099</v>
      </c>
      <c r="Q25" s="938">
        <v>1094</v>
      </c>
      <c r="R25" s="9"/>
      <c r="S25" s="295"/>
      <c r="U25" s="666"/>
      <c r="V25" s="666"/>
      <c r="W25" s="666"/>
      <c r="X25" s="666"/>
      <c r="Y25" s="666"/>
      <c r="Z25" s="666"/>
      <c r="AA25" s="666"/>
      <c r="AB25" s="666"/>
      <c r="AC25" s="666"/>
      <c r="AD25" s="666"/>
    </row>
    <row r="26" spans="1:30" ht="14.25">
      <c r="A26" s="224"/>
      <c r="B26" s="11"/>
      <c r="C26" s="244" t="s">
        <v>493</v>
      </c>
      <c r="D26" s="931">
        <f>E26</f>
        <v>936</v>
      </c>
      <c r="E26" s="870">
        <v>936</v>
      </c>
      <c r="F26" s="939">
        <v>1063</v>
      </c>
      <c r="G26" s="939">
        <v>1056</v>
      </c>
      <c r="H26" s="939">
        <v>951</v>
      </c>
      <c r="I26" s="420"/>
      <c r="J26" s="967">
        <f t="shared" si="0"/>
        <v>-1.6806722689075682E-2</v>
      </c>
      <c r="K26" s="326">
        <f t="shared" si="1"/>
        <v>-1.6806722689075682E-2</v>
      </c>
      <c r="L26" s="420"/>
      <c r="M26" s="931">
        <v>952</v>
      </c>
      <c r="N26" s="870">
        <v>952</v>
      </c>
      <c r="O26" s="939">
        <v>946</v>
      </c>
      <c r="P26" s="939">
        <v>951</v>
      </c>
      <c r="Q26" s="939">
        <v>947</v>
      </c>
      <c r="R26" s="265"/>
      <c r="S26" s="228"/>
      <c r="U26" s="242"/>
      <c r="V26" s="242"/>
      <c r="W26" s="242"/>
      <c r="X26" s="242"/>
      <c r="Y26" s="242"/>
      <c r="Z26" s="242"/>
      <c r="AA26" s="242"/>
      <c r="AB26" s="242"/>
      <c r="AC26" s="242"/>
      <c r="AD26" s="242"/>
    </row>
    <row r="27" spans="1:30" ht="14.25">
      <c r="A27" s="224"/>
      <c r="B27" s="11"/>
      <c r="C27" s="244" t="s">
        <v>494</v>
      </c>
      <c r="D27" s="931">
        <f>E27</f>
        <v>162</v>
      </c>
      <c r="E27" s="870">
        <v>162</v>
      </c>
      <c r="F27" s="939">
        <v>161</v>
      </c>
      <c r="G27" s="939">
        <v>153</v>
      </c>
      <c r="H27" s="939">
        <v>152</v>
      </c>
      <c r="I27" s="420"/>
      <c r="J27" s="967">
        <f t="shared" si="0"/>
        <v>8.0000000000000071E-2</v>
      </c>
      <c r="K27" s="326">
        <f t="shared" si="1"/>
        <v>8.0000000000000071E-2</v>
      </c>
      <c r="L27" s="420"/>
      <c r="M27" s="931">
        <v>150</v>
      </c>
      <c r="N27" s="870">
        <v>150</v>
      </c>
      <c r="O27" s="939">
        <v>148</v>
      </c>
      <c r="P27" s="939">
        <v>148</v>
      </c>
      <c r="Q27" s="939">
        <v>147</v>
      </c>
      <c r="R27" s="265"/>
      <c r="S27" s="228"/>
      <c r="U27" s="242"/>
      <c r="V27" s="242"/>
      <c r="W27" s="242"/>
      <c r="X27" s="242"/>
      <c r="Y27" s="242"/>
      <c r="Z27" s="242"/>
      <c r="AA27" s="242"/>
      <c r="AB27" s="242"/>
      <c r="AC27" s="242"/>
      <c r="AD27" s="242"/>
    </row>
    <row r="28" spans="1:30">
      <c r="A28" s="224"/>
      <c r="B28" s="11"/>
      <c r="C28" s="881"/>
      <c r="D28" s="885"/>
      <c r="E28" s="882"/>
      <c r="F28" s="883"/>
      <c r="G28" s="883"/>
      <c r="H28" s="883"/>
      <c r="I28" s="883"/>
      <c r="J28" s="1040"/>
      <c r="K28" s="884"/>
      <c r="L28" s="883"/>
      <c r="M28" s="885"/>
      <c r="N28" s="882"/>
      <c r="O28" s="883"/>
      <c r="P28" s="883"/>
      <c r="Q28" s="883"/>
      <c r="R28" s="265"/>
      <c r="S28" s="228"/>
    </row>
    <row r="29" spans="1:30" ht="9" customHeight="1">
      <c r="A29" s="224"/>
      <c r="B29" s="225"/>
      <c r="C29" s="225"/>
      <c r="D29" s="281"/>
      <c r="E29" s="225"/>
      <c r="F29" s="281"/>
      <c r="G29" s="281"/>
      <c r="H29" s="281"/>
      <c r="I29" s="281"/>
      <c r="J29" s="843"/>
      <c r="K29" s="843"/>
      <c r="L29" s="281"/>
      <c r="M29" s="281"/>
      <c r="N29" s="225"/>
      <c r="O29" s="281"/>
      <c r="P29" s="281"/>
      <c r="Q29" s="281"/>
      <c r="R29" s="282"/>
      <c r="S29" s="228"/>
    </row>
    <row r="30" spans="1:30" s="247" customFormat="1" ht="14.25">
      <c r="A30" s="276"/>
      <c r="B30" s="286" t="s">
        <v>569</v>
      </c>
      <c r="C30" s="897"/>
      <c r="D30" s="276"/>
      <c r="E30" s="286"/>
      <c r="F30" s="276"/>
      <c r="G30" s="276"/>
      <c r="H30" s="276"/>
      <c r="I30" s="276"/>
      <c r="J30" s="874"/>
      <c r="K30" s="874"/>
      <c r="L30" s="276"/>
      <c r="M30" s="276"/>
      <c r="N30" s="286"/>
      <c r="O30" s="276"/>
      <c r="P30" s="276"/>
      <c r="Q30" s="276"/>
      <c r="R30" s="276"/>
      <c r="S30" s="276"/>
    </row>
    <row r="31" spans="1:30" s="247" customFormat="1" ht="14.25">
      <c r="A31" s="276"/>
      <c r="B31" s="286" t="s">
        <v>428</v>
      </c>
      <c r="C31" s="897"/>
      <c r="D31" s="276"/>
      <c r="E31" s="286"/>
      <c r="F31" s="276"/>
      <c r="G31" s="276"/>
      <c r="H31" s="276"/>
      <c r="I31" s="276"/>
      <c r="J31" s="874"/>
      <c r="K31" s="874"/>
      <c r="L31" s="276"/>
      <c r="M31" s="276"/>
      <c r="N31" s="286"/>
      <c r="O31" s="276"/>
      <c r="P31" s="276"/>
      <c r="Q31" s="276"/>
      <c r="R31" s="276"/>
      <c r="S31" s="276"/>
    </row>
    <row r="32" spans="1:30" s="247" customFormat="1" ht="14.25">
      <c r="A32" s="276"/>
      <c r="B32" s="286" t="s">
        <v>497</v>
      </c>
      <c r="C32" s="897"/>
      <c r="D32" s="276"/>
      <c r="E32" s="286"/>
      <c r="F32" s="276"/>
      <c r="G32" s="276"/>
      <c r="H32" s="276"/>
      <c r="I32" s="276"/>
      <c r="J32" s="874"/>
      <c r="K32" s="874"/>
      <c r="L32" s="276"/>
      <c r="M32" s="276"/>
      <c r="N32" s="286"/>
      <c r="O32" s="276"/>
      <c r="P32" s="276"/>
      <c r="Q32" s="276"/>
      <c r="R32" s="276"/>
      <c r="S32" s="276"/>
    </row>
    <row r="33" spans="1:21" s="247" customFormat="1" ht="14.25">
      <c r="A33" s="276"/>
      <c r="B33" s="286" t="s">
        <v>495</v>
      </c>
      <c r="C33" s="897"/>
      <c r="D33" s="276"/>
      <c r="E33" s="286"/>
      <c r="F33" s="276"/>
      <c r="G33" s="276"/>
      <c r="H33" s="276"/>
      <c r="I33" s="276"/>
      <c r="J33" s="874"/>
      <c r="K33" s="874"/>
      <c r="L33" s="276"/>
      <c r="M33" s="276"/>
      <c r="N33" s="286"/>
      <c r="O33" s="276"/>
      <c r="P33" s="276"/>
      <c r="Q33" s="276"/>
      <c r="R33" s="276"/>
      <c r="S33" s="276"/>
    </row>
    <row r="34" spans="1:21" ht="14.25">
      <c r="A34" s="276"/>
      <c r="B34" s="896" t="s">
        <v>496</v>
      </c>
      <c r="C34" s="896"/>
      <c r="D34" s="276"/>
      <c r="E34" s="276"/>
      <c r="F34" s="276"/>
      <c r="G34" s="276"/>
      <c r="H34" s="276"/>
      <c r="I34" s="276"/>
      <c r="J34" s="850"/>
      <c r="K34" s="850"/>
      <c r="L34" s="276"/>
      <c r="M34" s="276"/>
      <c r="N34" s="276"/>
      <c r="O34" s="276"/>
      <c r="P34" s="276"/>
      <c r="Q34" s="276"/>
      <c r="R34" s="276"/>
      <c r="S34" s="276"/>
    </row>
    <row r="35" spans="1:21" ht="9" customHeight="1"/>
    <row r="39" spans="1:21">
      <c r="U39" s="285"/>
    </row>
    <row r="43" spans="1:21" ht="9" customHeight="1"/>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view="pageBreakPreview" zoomScale="85" zoomScaleNormal="100" zoomScaleSheetLayoutView="85" workbookViewId="0"/>
  </sheetViews>
  <sheetFormatPr defaultRowHeight="12"/>
  <cols>
    <col min="1" max="2" width="1.7109375" style="229" customWidth="1"/>
    <col min="3" max="3" width="47" style="229" customWidth="1"/>
    <col min="4" max="8" width="8.7109375" style="229" customWidth="1"/>
    <col min="9" max="9" width="1.7109375" style="229" customWidth="1"/>
    <col min="10" max="11" width="8.7109375" style="229" customWidth="1"/>
    <col min="12" max="12" width="1.7109375" style="229" customWidth="1"/>
    <col min="13" max="17" width="8.7109375" style="229" customWidth="1"/>
    <col min="18" max="19" width="1.7109375" style="229" customWidth="1"/>
    <col min="20" max="16384" width="9.140625" style="229"/>
  </cols>
  <sheetData>
    <row r="1" spans="1:19" ht="9" customHeight="1">
      <c r="A1" s="224"/>
      <c r="B1" s="225"/>
      <c r="C1" s="225"/>
      <c r="D1" s="268"/>
      <c r="E1" s="225"/>
      <c r="F1" s="268"/>
      <c r="G1" s="268"/>
      <c r="H1" s="268"/>
      <c r="I1" s="268"/>
      <c r="J1" s="268"/>
      <c r="K1" s="268"/>
      <c r="L1" s="268"/>
      <c r="M1" s="268"/>
      <c r="N1" s="225"/>
      <c r="O1" s="268"/>
      <c r="P1" s="268"/>
      <c r="Q1" s="268"/>
      <c r="R1" s="268"/>
      <c r="S1" s="228"/>
    </row>
    <row r="2" spans="1:19">
      <c r="A2" s="224"/>
      <c r="B2" s="230"/>
      <c r="C2" s="269" t="s">
        <v>625</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271"/>
      <c r="S2" s="228"/>
    </row>
    <row r="3" spans="1:19">
      <c r="A3" s="224"/>
      <c r="B3" s="11"/>
      <c r="C3" s="9"/>
      <c r="D3" s="157"/>
      <c r="E3" s="158"/>
      <c r="F3" s="141"/>
      <c r="G3" s="141"/>
      <c r="H3" s="141"/>
      <c r="I3" s="141"/>
      <c r="J3" s="965" t="s">
        <v>548</v>
      </c>
      <c r="K3" s="831" t="s">
        <v>549</v>
      </c>
      <c r="L3" s="141"/>
      <c r="M3" s="157"/>
      <c r="N3" s="158"/>
      <c r="O3" s="141"/>
      <c r="P3" s="141"/>
      <c r="Q3" s="141"/>
      <c r="R3" s="273"/>
      <c r="S3" s="228"/>
    </row>
    <row r="4" spans="1:19" ht="15.75">
      <c r="A4" s="224"/>
      <c r="B4" s="11"/>
      <c r="C4" s="9"/>
      <c r="D4" s="722"/>
      <c r="E4" s="728"/>
      <c r="F4" s="720"/>
      <c r="G4" s="720"/>
      <c r="H4" s="720"/>
      <c r="I4" s="720"/>
      <c r="J4" s="1041"/>
      <c r="K4" s="875"/>
      <c r="L4" s="720"/>
      <c r="M4" s="722"/>
      <c r="N4" s="728"/>
      <c r="O4" s="720"/>
      <c r="P4" s="720"/>
      <c r="Q4" s="720"/>
      <c r="R4" s="273"/>
      <c r="S4" s="228"/>
    </row>
    <row r="5" spans="1:19" ht="14.25">
      <c r="A5" s="224"/>
      <c r="B5" s="11"/>
      <c r="C5" s="793" t="s">
        <v>462</v>
      </c>
      <c r="D5" s="891">
        <f>H5+G5+F5+E5</f>
        <v>783</v>
      </c>
      <c r="E5" s="855">
        <v>164</v>
      </c>
      <c r="F5" s="890">
        <v>159</v>
      </c>
      <c r="G5" s="890">
        <v>197</v>
      </c>
      <c r="H5" s="890">
        <v>263</v>
      </c>
      <c r="I5" s="376"/>
      <c r="J5" s="1115">
        <f>D5/M5-1</f>
        <v>-0.27634011090573007</v>
      </c>
      <c r="K5" s="1122">
        <f>E5/N5-1</f>
        <v>-0.4204946996466431</v>
      </c>
      <c r="L5" s="376"/>
      <c r="M5" s="891">
        <f>Q5+P5+O5+N5</f>
        <v>1082</v>
      </c>
      <c r="N5" s="855">
        <v>283</v>
      </c>
      <c r="O5" s="890">
        <v>262</v>
      </c>
      <c r="P5" s="890">
        <v>268</v>
      </c>
      <c r="Q5" s="890">
        <v>269</v>
      </c>
      <c r="R5" s="132"/>
      <c r="S5" s="228"/>
    </row>
    <row r="6" spans="1:19">
      <c r="A6" s="224"/>
      <c r="B6" s="11"/>
      <c r="C6" s="9"/>
      <c r="D6" s="667"/>
      <c r="E6" s="657"/>
      <c r="F6" s="658"/>
      <c r="G6" s="658"/>
      <c r="H6" s="658"/>
      <c r="I6" s="658"/>
      <c r="J6" s="1019"/>
      <c r="K6" s="876"/>
      <c r="L6" s="658"/>
      <c r="M6" s="667"/>
      <c r="N6" s="657"/>
      <c r="O6" s="658"/>
      <c r="P6" s="658"/>
      <c r="Q6" s="658"/>
      <c r="R6" s="132"/>
      <c r="S6" s="228"/>
    </row>
    <row r="7" spans="1:19">
      <c r="A7" s="266"/>
      <c r="B7" s="7"/>
      <c r="C7" s="474" t="s">
        <v>500</v>
      </c>
      <c r="D7" s="498"/>
      <c r="E7" s="421"/>
      <c r="F7" s="420"/>
      <c r="G7" s="420"/>
      <c r="H7" s="420"/>
      <c r="I7" s="420"/>
      <c r="J7" s="1042"/>
      <c r="K7" s="959"/>
      <c r="L7" s="420"/>
      <c r="M7" s="498"/>
      <c r="N7" s="421"/>
      <c r="O7" s="420"/>
      <c r="P7" s="420"/>
      <c r="Q7" s="420"/>
      <c r="R7" s="7"/>
      <c r="S7" s="275"/>
    </row>
    <row r="8" spans="1:19" ht="14.25">
      <c r="A8" s="266"/>
      <c r="B8" s="115"/>
      <c r="C8" s="244" t="s">
        <v>273</v>
      </c>
      <c r="D8" s="506">
        <f>E8</f>
        <v>25</v>
      </c>
      <c r="E8" s="496">
        <v>25</v>
      </c>
      <c r="F8" s="420">
        <v>25</v>
      </c>
      <c r="G8" s="420">
        <v>25</v>
      </c>
      <c r="H8" s="420">
        <v>25</v>
      </c>
      <c r="I8" s="420"/>
      <c r="J8" s="1042">
        <f t="shared" ref="J8:J9" si="0">D8/M8-1</f>
        <v>0</v>
      </c>
      <c r="K8" s="959">
        <f t="shared" ref="K8:K9" si="1">E8/N8-1</f>
        <v>0</v>
      </c>
      <c r="L8" s="420"/>
      <c r="M8" s="506">
        <f>N8</f>
        <v>25</v>
      </c>
      <c r="N8" s="496">
        <v>25</v>
      </c>
      <c r="O8" s="420">
        <v>25</v>
      </c>
      <c r="P8" s="420">
        <v>25</v>
      </c>
      <c r="Q8" s="420">
        <v>25</v>
      </c>
      <c r="R8" s="115"/>
      <c r="S8" s="275"/>
    </row>
    <row r="9" spans="1:19">
      <c r="A9" s="266"/>
      <c r="B9" s="115"/>
      <c r="C9" s="244" t="s">
        <v>70</v>
      </c>
      <c r="D9" s="506">
        <f>E9</f>
        <v>12.2</v>
      </c>
      <c r="E9" s="421">
        <v>12.2</v>
      </c>
      <c r="F9" s="420">
        <v>12.9</v>
      </c>
      <c r="G9" s="420">
        <v>12.9</v>
      </c>
      <c r="H9" s="420">
        <v>14.2</v>
      </c>
      <c r="I9" s="420"/>
      <c r="J9" s="1124">
        <f t="shared" si="0"/>
        <v>-0.19205298013245031</v>
      </c>
      <c r="K9" s="1123">
        <f t="shared" si="1"/>
        <v>-0.19205298013245031</v>
      </c>
      <c r="L9" s="420"/>
      <c r="M9" s="506">
        <f>N9</f>
        <v>15.1</v>
      </c>
      <c r="N9" s="421">
        <v>15.1</v>
      </c>
      <c r="O9" s="420">
        <v>16</v>
      </c>
      <c r="P9" s="420">
        <v>15.1</v>
      </c>
      <c r="Q9" s="420">
        <v>14.6</v>
      </c>
      <c r="R9" s="115"/>
      <c r="S9" s="275"/>
    </row>
    <row r="10" spans="1:19">
      <c r="A10" s="224"/>
      <c r="B10" s="11"/>
      <c r="C10" s="236"/>
      <c r="D10" s="538"/>
      <c r="E10" s="252"/>
      <c r="F10" s="131"/>
      <c r="G10" s="131"/>
      <c r="H10" s="131"/>
      <c r="I10" s="131"/>
      <c r="J10" s="1043"/>
      <c r="K10" s="877"/>
      <c r="L10" s="131"/>
      <c r="M10" s="538"/>
      <c r="N10" s="252"/>
      <c r="O10" s="131"/>
      <c r="P10" s="131"/>
      <c r="Q10" s="131"/>
      <c r="R10" s="265"/>
      <c r="S10" s="228"/>
    </row>
    <row r="11" spans="1:19" ht="9" customHeight="1">
      <c r="A11" s="224"/>
      <c r="B11" s="225"/>
      <c r="C11" s="225"/>
      <c r="D11" s="268"/>
      <c r="E11" s="225"/>
      <c r="F11" s="268"/>
      <c r="G11" s="268"/>
      <c r="H11" s="268"/>
      <c r="I11" s="268"/>
      <c r="J11" s="268"/>
      <c r="K11" s="268"/>
      <c r="L11" s="268"/>
      <c r="M11" s="268"/>
      <c r="N11" s="225"/>
      <c r="O11" s="268"/>
      <c r="P11" s="268"/>
      <c r="Q11" s="268"/>
      <c r="R11" s="268"/>
      <c r="S11" s="228"/>
    </row>
    <row r="12" spans="1:19" s="242" customFormat="1" ht="14.25">
      <c r="A12" s="276"/>
      <c r="B12" s="183" t="s">
        <v>586</v>
      </c>
      <c r="C12" s="247"/>
      <c r="D12" s="276"/>
      <c r="E12" s="279"/>
      <c r="F12" s="276"/>
      <c r="G12" s="276"/>
      <c r="H12" s="276"/>
      <c r="I12" s="276"/>
      <c r="J12" s="276"/>
      <c r="K12" s="276"/>
      <c r="L12" s="276"/>
      <c r="M12" s="276"/>
      <c r="N12" s="279"/>
      <c r="O12" s="276"/>
      <c r="P12" s="276"/>
      <c r="Q12" s="276"/>
      <c r="R12" s="276"/>
      <c r="S12" s="276"/>
    </row>
    <row r="13" spans="1:19" s="242" customFormat="1"/>
    <row r="126" spans="1:19" s="280" customFormat="1">
      <c r="A126" s="229"/>
      <c r="B126" s="229"/>
      <c r="C126" s="229"/>
      <c r="D126" s="229"/>
      <c r="E126" s="229"/>
      <c r="F126" s="229"/>
      <c r="G126" s="229"/>
      <c r="H126" s="229"/>
      <c r="I126" s="229"/>
      <c r="J126" s="229"/>
      <c r="K126" s="229"/>
      <c r="L126" s="229"/>
      <c r="M126" s="229"/>
      <c r="N126" s="229"/>
      <c r="O126" s="229"/>
      <c r="P126" s="229"/>
      <c r="Q126" s="229"/>
      <c r="R126" s="229"/>
      <c r="S126" s="229"/>
    </row>
    <row r="138" spans="1:19" s="280" customFormat="1">
      <c r="A138" s="229"/>
      <c r="B138" s="229"/>
      <c r="C138" s="229"/>
      <c r="D138" s="229"/>
      <c r="E138" s="229"/>
      <c r="F138" s="229"/>
      <c r="G138" s="229"/>
      <c r="H138" s="229"/>
      <c r="I138" s="229"/>
      <c r="J138" s="229"/>
      <c r="K138" s="229"/>
      <c r="L138" s="229"/>
      <c r="M138" s="229"/>
      <c r="N138" s="229"/>
      <c r="O138" s="229"/>
      <c r="P138" s="229"/>
      <c r="Q138" s="229"/>
      <c r="R138" s="229"/>
      <c r="S138" s="229"/>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view="pageBreakPreview" zoomScale="85" zoomScaleNormal="100" zoomScaleSheetLayoutView="85" workbookViewId="0"/>
  </sheetViews>
  <sheetFormatPr defaultRowHeight="12"/>
  <cols>
    <col min="1" max="2" width="1.7109375" style="229" customWidth="1"/>
    <col min="3" max="3" width="47" style="229" customWidth="1"/>
    <col min="4" max="8" width="8.7109375" style="229" customWidth="1"/>
    <col min="9" max="9" width="1.7109375" style="229" customWidth="1"/>
    <col min="10" max="11" width="8.7109375" style="229" customWidth="1"/>
    <col min="12" max="12" width="1.7109375" style="229" customWidth="1"/>
    <col min="13" max="17" width="8.7109375" style="229" customWidth="1"/>
    <col min="18" max="19" width="1.7109375" style="229" customWidth="1"/>
    <col min="20" max="16384" width="9.140625" style="229"/>
  </cols>
  <sheetData>
    <row r="1" spans="1:19" ht="9" customHeight="1">
      <c r="A1" s="224"/>
      <c r="B1" s="225"/>
      <c r="C1" s="225"/>
      <c r="D1" s="268"/>
      <c r="E1" s="225"/>
      <c r="F1" s="268"/>
      <c r="G1" s="268"/>
      <c r="H1" s="268"/>
      <c r="I1" s="268"/>
      <c r="J1" s="225"/>
      <c r="K1" s="225"/>
      <c r="L1" s="268"/>
      <c r="M1" s="268"/>
      <c r="N1" s="225"/>
      <c r="O1" s="268"/>
      <c r="P1" s="268"/>
      <c r="Q1" s="268"/>
      <c r="R1" s="268"/>
      <c r="S1" s="228"/>
    </row>
    <row r="2" spans="1:19" s="242" customFormat="1">
      <c r="A2" s="224"/>
      <c r="B2" s="230"/>
      <c r="C2" s="277" t="s">
        <v>219</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9"/>
      <c r="S2" s="228"/>
    </row>
    <row r="3" spans="1:19" s="242" customFormat="1">
      <c r="A3" s="261"/>
      <c r="B3" s="262"/>
      <c r="C3" s="278" t="s">
        <v>362</v>
      </c>
      <c r="D3" s="157"/>
      <c r="E3" s="158"/>
      <c r="F3" s="162"/>
      <c r="G3" s="162"/>
      <c r="H3" s="162"/>
      <c r="I3" s="162"/>
      <c r="J3" s="983" t="s">
        <v>548</v>
      </c>
      <c r="K3" s="158" t="s">
        <v>549</v>
      </c>
      <c r="L3" s="162"/>
      <c r="M3" s="157"/>
      <c r="N3" s="158"/>
      <c r="O3" s="162"/>
      <c r="P3" s="162"/>
      <c r="Q3" s="162"/>
      <c r="R3" s="126"/>
      <c r="S3" s="261"/>
    </row>
    <row r="4" spans="1:19" s="242" customFormat="1">
      <c r="A4" s="224"/>
      <c r="B4" s="11"/>
      <c r="C4" s="236"/>
      <c r="D4" s="283"/>
      <c r="E4" s="284"/>
      <c r="F4" s="245"/>
      <c r="G4" s="245"/>
      <c r="H4" s="245"/>
      <c r="I4" s="245"/>
      <c r="J4" s="1044"/>
      <c r="K4" s="284"/>
      <c r="L4" s="245"/>
      <c r="M4" s="283"/>
      <c r="N4" s="284"/>
      <c r="O4" s="245"/>
      <c r="P4" s="245"/>
      <c r="Q4" s="245"/>
      <c r="R4" s="265"/>
      <c r="S4" s="228"/>
    </row>
    <row r="5" spans="1:19" s="242" customFormat="1" ht="14.25">
      <c r="A5" s="266"/>
      <c r="B5" s="115"/>
      <c r="C5" s="244" t="s">
        <v>459</v>
      </c>
      <c r="D5" s="419">
        <f>H5+G5+F5+E5</f>
        <v>26.200000000000003</v>
      </c>
      <c r="E5" s="1091">
        <v>6.4</v>
      </c>
      <c r="F5" s="941">
        <v>6.7</v>
      </c>
      <c r="G5" s="941">
        <v>6.8</v>
      </c>
      <c r="H5" s="941">
        <v>6.3</v>
      </c>
      <c r="I5" s="420"/>
      <c r="J5" s="967">
        <f>D5/M5-1</f>
        <v>2.34375E-2</v>
      </c>
      <c r="K5" s="326">
        <f>E5/N5-1</f>
        <v>1.5873015873016039E-2</v>
      </c>
      <c r="L5" s="420"/>
      <c r="M5" s="419">
        <v>25.6</v>
      </c>
      <c r="N5" s="421">
        <v>6.3</v>
      </c>
      <c r="O5" s="941">
        <v>6.6</v>
      </c>
      <c r="P5" s="941">
        <v>6.4</v>
      </c>
      <c r="Q5" s="941">
        <v>6.3</v>
      </c>
      <c r="R5" s="115"/>
      <c r="S5" s="266"/>
    </row>
    <row r="6" spans="1:19" s="242" customFormat="1">
      <c r="A6" s="266"/>
      <c r="B6" s="115"/>
      <c r="C6" s="244"/>
      <c r="D6" s="419"/>
      <c r="E6" s="1091"/>
      <c r="F6" s="420"/>
      <c r="G6" s="420"/>
      <c r="H6" s="420"/>
      <c r="I6" s="420"/>
      <c r="J6" s="967"/>
      <c r="K6" s="326"/>
      <c r="L6" s="420"/>
      <c r="M6" s="419"/>
      <c r="N6" s="421"/>
      <c r="O6" s="420"/>
      <c r="P6" s="420"/>
      <c r="Q6" s="420"/>
      <c r="R6" s="115"/>
      <c r="S6" s="266"/>
    </row>
    <row r="7" spans="1:19" s="242" customFormat="1" ht="14.25">
      <c r="A7" s="266"/>
      <c r="B7" s="115"/>
      <c r="C7" s="287" t="s">
        <v>460</v>
      </c>
      <c r="D7" s="1079">
        <v>4</v>
      </c>
      <c r="E7" s="1091">
        <v>4</v>
      </c>
      <c r="F7" s="420">
        <v>3.9</v>
      </c>
      <c r="G7" s="420">
        <v>3.9</v>
      </c>
      <c r="H7" s="420">
        <v>4</v>
      </c>
      <c r="I7" s="420"/>
      <c r="J7" s="967">
        <f>D7/M7-1</f>
        <v>5.2631578947368363E-2</v>
      </c>
      <c r="K7" s="326">
        <f>E7/N7-1</f>
        <v>2.5641025641025772E-2</v>
      </c>
      <c r="L7" s="420"/>
      <c r="M7" s="1079">
        <v>3.8</v>
      </c>
      <c r="N7" s="421">
        <v>3.9</v>
      </c>
      <c r="O7" s="420">
        <v>3.9</v>
      </c>
      <c r="P7" s="420">
        <v>3.8</v>
      </c>
      <c r="Q7" s="420">
        <v>3.6</v>
      </c>
      <c r="R7" s="115"/>
      <c r="S7" s="266"/>
    </row>
    <row r="8" spans="1:19" s="242" customFormat="1">
      <c r="A8" s="224"/>
      <c r="B8" s="11"/>
      <c r="C8" s="236"/>
      <c r="D8" s="488"/>
      <c r="E8" s="246"/>
      <c r="F8" s="274"/>
      <c r="G8" s="274"/>
      <c r="H8" s="274"/>
      <c r="I8" s="274"/>
      <c r="J8" s="1045"/>
      <c r="K8" s="246"/>
      <c r="L8" s="274"/>
      <c r="M8" s="488"/>
      <c r="N8" s="246"/>
      <c r="O8" s="274"/>
      <c r="P8" s="274"/>
      <c r="Q8" s="274"/>
      <c r="R8" s="265"/>
      <c r="S8" s="228"/>
    </row>
    <row r="9" spans="1:19" ht="9" customHeight="1">
      <c r="A9" s="224"/>
      <c r="B9" s="225"/>
      <c r="C9" s="225"/>
      <c r="D9" s="268"/>
      <c r="E9" s="225"/>
      <c r="F9" s="268"/>
      <c r="G9" s="268"/>
      <c r="H9" s="268"/>
      <c r="I9" s="268"/>
      <c r="J9" s="225"/>
      <c r="K9" s="225"/>
      <c r="L9" s="268"/>
      <c r="M9" s="268"/>
      <c r="N9" s="225"/>
      <c r="O9" s="268"/>
      <c r="P9" s="268"/>
      <c r="Q9" s="268"/>
      <c r="R9" s="268"/>
      <c r="S9" s="228"/>
    </row>
    <row r="10" spans="1:19" s="242" customFormat="1" ht="14.25">
      <c r="A10" s="276"/>
      <c r="B10" s="279" t="s">
        <v>569</v>
      </c>
      <c r="C10" s="247"/>
      <c r="D10" s="276"/>
      <c r="E10" s="279"/>
      <c r="F10" s="276"/>
      <c r="G10" s="276"/>
      <c r="H10" s="276"/>
      <c r="I10" s="276"/>
      <c r="J10" s="279"/>
      <c r="K10" s="279"/>
      <c r="L10" s="276"/>
      <c r="M10" s="276"/>
      <c r="N10" s="279"/>
      <c r="O10" s="276"/>
      <c r="P10" s="276"/>
      <c r="Q10" s="276"/>
      <c r="R10" s="276"/>
      <c r="S10" s="276"/>
    </row>
    <row r="11" spans="1:19" s="242" customFormat="1">
      <c r="A11" s="960"/>
      <c r="B11" s="960"/>
      <c r="C11" s="960"/>
      <c r="D11" s="960"/>
      <c r="E11" s="960"/>
      <c r="F11" s="960"/>
      <c r="G11" s="960"/>
      <c r="H11" s="960"/>
      <c r="I11" s="960"/>
      <c r="J11" s="960"/>
      <c r="K11" s="960"/>
      <c r="L11" s="960"/>
      <c r="M11" s="960"/>
      <c r="N11" s="960"/>
      <c r="O11" s="960"/>
      <c r="P11" s="960"/>
      <c r="Q11" s="960"/>
      <c r="R11" s="960"/>
      <c r="S11" s="960"/>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view="pageBreakPreview" zoomScale="85" zoomScaleNormal="100" zoomScaleSheetLayoutView="85" workbookViewId="0"/>
  </sheetViews>
  <sheetFormatPr defaultRowHeight="12"/>
  <cols>
    <col min="1" max="2" width="1.7109375" style="229" customWidth="1"/>
    <col min="3" max="3" width="47" style="229" customWidth="1"/>
    <col min="4" max="8" width="8.7109375" style="229" customWidth="1"/>
    <col min="9" max="9" width="1.7109375" style="229" customWidth="1"/>
    <col min="10" max="11" width="8.7109375" style="206" customWidth="1"/>
    <col min="12" max="12" width="1.7109375" style="229" customWidth="1"/>
    <col min="13" max="17" width="8.7109375" style="229" customWidth="1"/>
    <col min="18" max="19" width="1.7109375" style="229" customWidth="1"/>
    <col min="20" max="20" width="1.140625" style="247" customWidth="1"/>
    <col min="21" max="16384" width="9.140625" style="229"/>
  </cols>
  <sheetData>
    <row r="1" spans="1:23" ht="8.25" customHeight="1">
      <c r="A1" s="228"/>
      <c r="B1" s="225"/>
      <c r="C1" s="225"/>
      <c r="D1" s="226"/>
      <c r="E1" s="226"/>
      <c r="F1" s="226"/>
      <c r="G1" s="226"/>
      <c r="H1" s="226"/>
      <c r="I1" s="226"/>
      <c r="J1" s="152"/>
      <c r="K1" s="152"/>
      <c r="L1" s="226"/>
      <c r="M1" s="226"/>
      <c r="N1" s="226"/>
      <c r="O1" s="226"/>
      <c r="P1" s="226"/>
      <c r="Q1" s="226"/>
      <c r="R1" s="227"/>
      <c r="S1" s="228"/>
    </row>
    <row r="2" spans="1:23">
      <c r="A2" s="224"/>
      <c r="B2" s="230"/>
      <c r="C2" s="231" t="s">
        <v>39</v>
      </c>
      <c r="D2" s="232">
        <v>2012</v>
      </c>
      <c r="E2" s="158" t="s">
        <v>547</v>
      </c>
      <c r="F2" s="159" t="s">
        <v>501</v>
      </c>
      <c r="G2" s="159" t="s">
        <v>478</v>
      </c>
      <c r="H2" s="159" t="s">
        <v>407</v>
      </c>
      <c r="I2" s="159"/>
      <c r="J2" s="964" t="s">
        <v>468</v>
      </c>
      <c r="K2" s="830" t="s">
        <v>468</v>
      </c>
      <c r="L2" s="159"/>
      <c r="M2" s="232">
        <v>2011</v>
      </c>
      <c r="N2" s="158" t="s">
        <v>365</v>
      </c>
      <c r="O2" s="159" t="s">
        <v>333</v>
      </c>
      <c r="P2" s="159" t="s">
        <v>292</v>
      </c>
      <c r="Q2" s="990" t="s">
        <v>282</v>
      </c>
      <c r="R2" s="235"/>
      <c r="S2" s="228"/>
    </row>
    <row r="3" spans="1:23">
      <c r="A3" s="224"/>
      <c r="B3" s="11"/>
      <c r="C3" s="236"/>
      <c r="D3" s="157"/>
      <c r="E3" s="158"/>
      <c r="F3" s="141"/>
      <c r="G3" s="141"/>
      <c r="H3" s="141"/>
      <c r="I3" s="141"/>
      <c r="J3" s="964" t="s">
        <v>548</v>
      </c>
      <c r="K3" s="844" t="s">
        <v>549</v>
      </c>
      <c r="L3" s="141"/>
      <c r="M3" s="157"/>
      <c r="N3" s="158"/>
      <c r="O3" s="141"/>
      <c r="P3" s="141"/>
      <c r="Q3" s="1003"/>
      <c r="R3" s="238"/>
      <c r="S3" s="228"/>
    </row>
    <row r="4" spans="1:23" ht="15.75">
      <c r="A4" s="224"/>
      <c r="B4" s="11"/>
      <c r="C4" s="236"/>
      <c r="D4" s="722"/>
      <c r="E4" s="728"/>
      <c r="F4" s="720"/>
      <c r="G4" s="720"/>
      <c r="H4" s="720"/>
      <c r="I4" s="720"/>
      <c r="J4" s="1035"/>
      <c r="K4" s="857"/>
      <c r="L4" s="720"/>
      <c r="M4" s="722"/>
      <c r="N4" s="728"/>
      <c r="O4" s="720"/>
      <c r="P4" s="720"/>
      <c r="Q4" s="1046"/>
      <c r="R4" s="238"/>
      <c r="S4" s="228"/>
    </row>
    <row r="5" spans="1:23">
      <c r="A5" s="239"/>
      <c r="B5" s="5"/>
      <c r="C5" s="475" t="s">
        <v>364</v>
      </c>
      <c r="D5" s="891">
        <f>H5+G5+F5+E5</f>
        <v>3996</v>
      </c>
      <c r="E5" s="375">
        <f>E6+E7+E8</f>
        <v>994</v>
      </c>
      <c r="F5" s="376">
        <f>F6+F7+F8</f>
        <v>1023</v>
      </c>
      <c r="G5" s="376">
        <f>G6+G7+G8</f>
        <v>1008</v>
      </c>
      <c r="H5" s="376">
        <f>H6+H7+H8</f>
        <v>971</v>
      </c>
      <c r="I5" s="376"/>
      <c r="J5" s="1019">
        <f>D5/M5-1</f>
        <v>4.272430258859039E-3</v>
      </c>
      <c r="K5" s="876">
        <f>E5/N5-1</f>
        <v>-1.6815034619188873E-2</v>
      </c>
      <c r="L5" s="376"/>
      <c r="M5" s="891">
        <f>M6+M7+M8</f>
        <v>3979</v>
      </c>
      <c r="N5" s="375">
        <f>N6+N7+N8</f>
        <v>1011</v>
      </c>
      <c r="O5" s="376">
        <f>O6+O7+O8</f>
        <v>1033</v>
      </c>
      <c r="P5" s="376">
        <f>P6+P7+P8</f>
        <v>989</v>
      </c>
      <c r="Q5" s="890">
        <f>Q6+Q7+Q8</f>
        <v>946</v>
      </c>
      <c r="R5" s="238"/>
      <c r="S5" s="228"/>
    </row>
    <row r="6" spans="1:23">
      <c r="A6" s="239"/>
      <c r="B6" s="668"/>
      <c r="C6" s="240" t="s">
        <v>37</v>
      </c>
      <c r="D6" s="688">
        <f t="shared" ref="D6:D7" si="0">H6+G6+F6+E6</f>
        <v>3149</v>
      </c>
      <c r="E6" s="689">
        <v>782</v>
      </c>
      <c r="F6" s="690">
        <v>809</v>
      </c>
      <c r="G6" s="690">
        <v>791</v>
      </c>
      <c r="H6" s="690">
        <v>767</v>
      </c>
      <c r="I6" s="690"/>
      <c r="J6" s="1042">
        <f t="shared" ref="J6:J7" si="1">D6/M6-1</f>
        <v>1.6134236850597006E-2</v>
      </c>
      <c r="K6" s="873">
        <f t="shared" ref="K6:K7" si="2">E6/N6-1</f>
        <v>-1.0126582278481067E-2</v>
      </c>
      <c r="L6" s="690"/>
      <c r="M6" s="688">
        <f t="shared" ref="M6:M7" si="3">N6+P6+Q6+O6</f>
        <v>3099</v>
      </c>
      <c r="N6" s="689">
        <v>790</v>
      </c>
      <c r="O6" s="690">
        <v>805</v>
      </c>
      <c r="P6" s="690">
        <v>768</v>
      </c>
      <c r="Q6" s="1047">
        <v>736</v>
      </c>
      <c r="R6" s="238"/>
      <c r="S6" s="228"/>
      <c r="U6" s="241"/>
      <c r="V6" s="206"/>
    </row>
    <row r="7" spans="1:23">
      <c r="A7" s="239"/>
      <c r="B7" s="668"/>
      <c r="C7" s="240" t="s">
        <v>38</v>
      </c>
      <c r="D7" s="1206">
        <f t="shared" si="0"/>
        <v>716</v>
      </c>
      <c r="E7" s="691">
        <v>185</v>
      </c>
      <c r="F7" s="692">
        <v>181</v>
      </c>
      <c r="G7" s="692">
        <v>180</v>
      </c>
      <c r="H7" s="692">
        <v>170</v>
      </c>
      <c r="I7" s="692"/>
      <c r="J7" s="1207">
        <f t="shared" si="1"/>
        <v>4.2212518195051008E-2</v>
      </c>
      <c r="K7" s="1208">
        <f t="shared" si="2"/>
        <v>2.7777777777777679E-2</v>
      </c>
      <c r="L7" s="692"/>
      <c r="M7" s="1206">
        <f t="shared" si="3"/>
        <v>687</v>
      </c>
      <c r="N7" s="691">
        <v>180</v>
      </c>
      <c r="O7" s="692">
        <v>176</v>
      </c>
      <c r="P7" s="692">
        <v>171</v>
      </c>
      <c r="Q7" s="1048">
        <v>160</v>
      </c>
      <c r="R7" s="238"/>
      <c r="S7" s="228"/>
      <c r="U7" s="241"/>
      <c r="V7" s="206"/>
      <c r="W7" s="206"/>
    </row>
    <row r="8" spans="1:23" ht="14.25">
      <c r="A8" s="224"/>
      <c r="B8" s="531"/>
      <c r="C8" s="240" t="s">
        <v>531</v>
      </c>
      <c r="D8" s="1210">
        <v>131</v>
      </c>
      <c r="E8" s="1211">
        <v>27</v>
      </c>
      <c r="F8" s="1212">
        <v>33</v>
      </c>
      <c r="G8" s="1212">
        <v>37</v>
      </c>
      <c r="H8" s="1212">
        <v>34</v>
      </c>
      <c r="I8" s="1212"/>
      <c r="J8" s="1213">
        <v>-0.32124352331606221</v>
      </c>
      <c r="K8" s="1214">
        <v>-0.34146341463414631</v>
      </c>
      <c r="L8" s="1212"/>
      <c r="M8" s="1215">
        <v>193</v>
      </c>
      <c r="N8" s="1211">
        <v>41</v>
      </c>
      <c r="O8" s="1212">
        <v>52</v>
      </c>
      <c r="P8" s="1212">
        <v>50</v>
      </c>
      <c r="Q8" s="1216">
        <v>50</v>
      </c>
      <c r="R8" s="238"/>
      <c r="S8" s="228"/>
    </row>
    <row r="9" spans="1:23">
      <c r="A9" s="224"/>
      <c r="B9" s="11"/>
      <c r="C9" s="236"/>
      <c r="D9" s="538"/>
      <c r="E9" s="252"/>
      <c r="F9" s="131"/>
      <c r="G9" s="131"/>
      <c r="H9" s="131"/>
      <c r="I9" s="131"/>
      <c r="J9" s="1043"/>
      <c r="K9" s="128"/>
      <c r="L9" s="131"/>
      <c r="M9" s="538"/>
      <c r="N9" s="252"/>
      <c r="O9" s="131"/>
      <c r="P9" s="131"/>
      <c r="Q9" s="1209"/>
      <c r="R9" s="238"/>
      <c r="S9" s="228"/>
      <c r="T9" s="248"/>
      <c r="V9" s="241"/>
    </row>
    <row r="10" spans="1:23" ht="8.25" customHeight="1">
      <c r="A10" s="224"/>
      <c r="B10" s="225"/>
      <c r="C10" s="225"/>
      <c r="D10" s="226"/>
      <c r="E10" s="226"/>
      <c r="F10" s="226"/>
      <c r="G10" s="226"/>
      <c r="H10" s="226"/>
      <c r="I10" s="226"/>
      <c r="J10" s="152"/>
      <c r="K10" s="152"/>
      <c r="L10" s="226"/>
      <c r="M10" s="226"/>
      <c r="N10" s="226"/>
      <c r="O10" s="226"/>
      <c r="P10" s="226"/>
      <c r="Q10" s="226"/>
      <c r="R10" s="227"/>
      <c r="S10" s="228"/>
    </row>
    <row r="11" spans="1:23" ht="14.25">
      <c r="A11" s="248"/>
      <c r="B11" s="256" t="s">
        <v>530</v>
      </c>
      <c r="C11" s="247"/>
      <c r="D11" s="247"/>
      <c r="E11" s="247"/>
      <c r="F11" s="247"/>
      <c r="G11" s="247"/>
      <c r="H11" s="247"/>
      <c r="I11" s="247"/>
      <c r="J11" s="850"/>
      <c r="K11" s="850"/>
      <c r="L11" s="247"/>
      <c r="M11" s="247"/>
      <c r="N11" s="247"/>
      <c r="O11" s="247"/>
      <c r="P11" s="247"/>
      <c r="Q11" s="247"/>
      <c r="R11" s="247"/>
      <c r="S11" s="247"/>
    </row>
    <row r="12" spans="1:23" ht="14.25">
      <c r="A12" s="248"/>
      <c r="B12" s="256" t="s">
        <v>558</v>
      </c>
      <c r="C12" s="247"/>
      <c r="D12" s="247"/>
      <c r="E12" s="247"/>
      <c r="F12" s="247"/>
      <c r="G12" s="247"/>
      <c r="H12" s="247"/>
      <c r="I12" s="247"/>
      <c r="J12" s="850"/>
      <c r="K12" s="850"/>
      <c r="L12" s="247"/>
      <c r="M12" s="247"/>
      <c r="N12" s="247"/>
      <c r="O12" s="247"/>
      <c r="P12" s="247"/>
      <c r="Q12" s="247"/>
      <c r="R12" s="247"/>
      <c r="S12" s="247"/>
    </row>
    <row r="13" spans="1:23">
      <c r="A13" s="247"/>
      <c r="B13" s="247"/>
      <c r="C13" s="247"/>
      <c r="D13" s="247"/>
      <c r="E13" s="247"/>
      <c r="F13" s="247"/>
      <c r="G13" s="247"/>
      <c r="H13" s="247"/>
      <c r="I13" s="247"/>
      <c r="J13" s="850"/>
      <c r="K13" s="850"/>
      <c r="L13" s="247"/>
      <c r="M13" s="247"/>
      <c r="N13" s="247"/>
      <c r="O13" s="247"/>
      <c r="P13" s="247"/>
      <c r="Q13" s="247"/>
      <c r="R13" s="247"/>
      <c r="S13" s="247"/>
    </row>
    <row r="14" spans="1:23" ht="8.25" customHeight="1">
      <c r="A14" s="224"/>
      <c r="B14" s="225"/>
      <c r="C14" s="225"/>
      <c r="D14" s="226"/>
      <c r="E14" s="226"/>
      <c r="F14" s="226"/>
      <c r="G14" s="226"/>
      <c r="H14" s="226"/>
      <c r="I14" s="226"/>
      <c r="J14" s="152"/>
      <c r="K14" s="152"/>
      <c r="L14" s="226"/>
      <c r="M14" s="226"/>
      <c r="N14" s="226"/>
      <c r="O14" s="226"/>
      <c r="P14" s="226"/>
      <c r="Q14" s="226"/>
      <c r="R14" s="227"/>
      <c r="S14" s="228"/>
    </row>
    <row r="15" spans="1:23">
      <c r="A15" s="224"/>
      <c r="B15" s="230"/>
      <c r="C15" s="231" t="s">
        <v>37</v>
      </c>
      <c r="D15" s="232">
        <v>2012</v>
      </c>
      <c r="E15" s="158" t="s">
        <v>547</v>
      </c>
      <c r="F15" s="159" t="s">
        <v>501</v>
      </c>
      <c r="G15" s="159" t="s">
        <v>478</v>
      </c>
      <c r="H15" s="159" t="s">
        <v>407</v>
      </c>
      <c r="I15" s="159"/>
      <c r="J15" s="964" t="s">
        <v>468</v>
      </c>
      <c r="K15" s="830" t="s">
        <v>468</v>
      </c>
      <c r="L15" s="159"/>
      <c r="M15" s="232">
        <v>2011</v>
      </c>
      <c r="N15" s="158" t="s">
        <v>365</v>
      </c>
      <c r="O15" s="159" t="s">
        <v>333</v>
      </c>
      <c r="P15" s="159" t="s">
        <v>292</v>
      </c>
      <c r="Q15" s="990" t="s">
        <v>282</v>
      </c>
      <c r="R15" s="235"/>
      <c r="S15" s="228"/>
    </row>
    <row r="16" spans="1:23">
      <c r="A16" s="224"/>
      <c r="B16" s="11"/>
      <c r="C16" s="236"/>
      <c r="D16" s="157"/>
      <c r="E16" s="158"/>
      <c r="F16" s="162"/>
      <c r="G16" s="162"/>
      <c r="H16" s="162"/>
      <c r="I16" s="162"/>
      <c r="J16" s="964" t="s">
        <v>548</v>
      </c>
      <c r="K16" s="844" t="s">
        <v>549</v>
      </c>
      <c r="L16" s="162"/>
      <c r="M16" s="157"/>
      <c r="N16" s="158"/>
      <c r="O16" s="162"/>
      <c r="P16" s="162"/>
      <c r="Q16" s="792"/>
      <c r="R16" s="238"/>
      <c r="S16" s="228"/>
    </row>
    <row r="17" spans="1:24">
      <c r="A17" s="224"/>
      <c r="B17" s="11"/>
      <c r="C17" s="236"/>
      <c r="D17" s="157"/>
      <c r="E17" s="187"/>
      <c r="F17" s="159"/>
      <c r="G17" s="159"/>
      <c r="H17" s="159"/>
      <c r="I17" s="159"/>
      <c r="J17" s="966"/>
      <c r="K17" s="168"/>
      <c r="L17" s="159"/>
      <c r="M17" s="157"/>
      <c r="N17" s="187"/>
      <c r="O17" s="159"/>
      <c r="P17" s="159"/>
      <c r="Q17" s="792"/>
      <c r="R17" s="238"/>
      <c r="S17" s="228"/>
      <c r="U17" s="249"/>
    </row>
    <row r="18" spans="1:24" ht="14.25">
      <c r="A18" s="224"/>
      <c r="B18" s="11"/>
      <c r="C18" s="474" t="s">
        <v>63</v>
      </c>
      <c r="D18" s="539"/>
      <c r="E18" s="529"/>
      <c r="F18" s="530"/>
      <c r="G18" s="530"/>
      <c r="H18" s="530"/>
      <c r="I18" s="530"/>
      <c r="J18" s="1038"/>
      <c r="K18" s="868"/>
      <c r="L18" s="530"/>
      <c r="M18" s="539"/>
      <c r="N18" s="529"/>
      <c r="O18" s="530"/>
      <c r="P18" s="530"/>
      <c r="Q18" s="1049"/>
      <c r="R18" s="238"/>
      <c r="S18" s="228"/>
    </row>
    <row r="19" spans="1:24">
      <c r="A19" s="8"/>
      <c r="B19" s="10"/>
      <c r="C19" s="244" t="s">
        <v>328</v>
      </c>
      <c r="D19" s="953">
        <v>0.158</v>
      </c>
      <c r="E19" s="1097">
        <v>0.156</v>
      </c>
      <c r="F19" s="954">
        <v>0.158</v>
      </c>
      <c r="G19" s="954">
        <v>0.158</v>
      </c>
      <c r="H19" s="954">
        <v>0.157</v>
      </c>
      <c r="I19" s="429"/>
      <c r="J19" s="967"/>
      <c r="K19" s="326"/>
      <c r="L19" s="429"/>
      <c r="M19" s="953">
        <v>0.158</v>
      </c>
      <c r="N19" s="381">
        <v>0.159</v>
      </c>
      <c r="O19" s="954">
        <v>0.16</v>
      </c>
      <c r="P19" s="954">
        <v>0.158</v>
      </c>
      <c r="Q19" s="954">
        <v>0.155</v>
      </c>
      <c r="R19" s="238"/>
      <c r="S19" s="228"/>
      <c r="U19" s="1104"/>
    </row>
    <row r="20" spans="1:24">
      <c r="A20" s="250"/>
      <c r="B20" s="11"/>
      <c r="C20" s="236"/>
      <c r="D20" s="498"/>
      <c r="E20" s="436"/>
      <c r="F20" s="417"/>
      <c r="G20" s="417"/>
      <c r="H20" s="417"/>
      <c r="I20" s="417"/>
      <c r="J20" s="967"/>
      <c r="K20" s="326"/>
      <c r="L20" s="417"/>
      <c r="M20" s="498"/>
      <c r="N20" s="436"/>
      <c r="O20" s="417"/>
      <c r="P20" s="417"/>
      <c r="Q20" s="1050"/>
      <c r="R20" s="238"/>
      <c r="S20" s="228"/>
    </row>
    <row r="21" spans="1:24">
      <c r="A21" s="8"/>
      <c r="B21" s="5"/>
      <c r="C21" s="474" t="s">
        <v>272</v>
      </c>
      <c r="D21" s="497">
        <f>E21</f>
        <v>23400</v>
      </c>
      <c r="E21" s="383">
        <f>E22+E23</f>
        <v>23400</v>
      </c>
      <c r="F21" s="384">
        <f>F22+F23</f>
        <v>23998</v>
      </c>
      <c r="G21" s="384">
        <f>G22+G23</f>
        <v>23504</v>
      </c>
      <c r="H21" s="384">
        <f>SUM(H22:H23)</f>
        <v>23062</v>
      </c>
      <c r="I21" s="384"/>
      <c r="J21" s="968">
        <f>D21/M21-1</f>
        <v>3.0065589646520285E-2</v>
      </c>
      <c r="K21" s="331">
        <f>E21/N21-1</f>
        <v>3.0065589646520285E-2</v>
      </c>
      <c r="L21" s="384"/>
      <c r="M21" s="497">
        <f>SUM(M22:M23)</f>
        <v>22717</v>
      </c>
      <c r="N21" s="383">
        <f>SUM(N22:N23)</f>
        <v>22717</v>
      </c>
      <c r="O21" s="384">
        <f>SUM(O22:O23)</f>
        <v>22148</v>
      </c>
      <c r="P21" s="384">
        <f>SUM(P22:P23)</f>
        <v>21538</v>
      </c>
      <c r="Q21" s="1015">
        <f>Q22+Q23</f>
        <v>20980</v>
      </c>
      <c r="R21" s="238"/>
      <c r="S21" s="228"/>
    </row>
    <row r="22" spans="1:24" ht="14.25">
      <c r="A22" s="8"/>
      <c r="B22" s="10"/>
      <c r="C22" s="244" t="s">
        <v>545</v>
      </c>
      <c r="D22" s="498">
        <f>E22</f>
        <v>7657</v>
      </c>
      <c r="E22" s="379">
        <v>7657</v>
      </c>
      <c r="F22" s="380">
        <v>7987</v>
      </c>
      <c r="G22" s="380">
        <v>7777</v>
      </c>
      <c r="H22" s="380">
        <v>7598</v>
      </c>
      <c r="I22" s="380"/>
      <c r="J22" s="967">
        <f t="shared" ref="J22:J23" si="4">D22/M22-1</f>
        <v>2.1887094621646952E-2</v>
      </c>
      <c r="K22" s="326">
        <f t="shared" ref="K22:K23" si="5">E22/N22-1</f>
        <v>2.1887094621646952E-2</v>
      </c>
      <c r="L22" s="380"/>
      <c r="M22" s="498">
        <f>N22</f>
        <v>7493</v>
      </c>
      <c r="N22" s="379">
        <v>7493</v>
      </c>
      <c r="O22" s="380">
        <v>7382</v>
      </c>
      <c r="P22" s="380">
        <v>7290</v>
      </c>
      <c r="Q22" s="933">
        <v>7188</v>
      </c>
      <c r="R22" s="238"/>
      <c r="S22" s="228"/>
    </row>
    <row r="23" spans="1:24" ht="14.25">
      <c r="A23" s="8"/>
      <c r="B23" s="10"/>
      <c r="C23" s="244" t="s">
        <v>557</v>
      </c>
      <c r="D23" s="498">
        <f>E23</f>
        <v>15743</v>
      </c>
      <c r="E23" s="379">
        <v>15743</v>
      </c>
      <c r="F23" s="380">
        <v>16011</v>
      </c>
      <c r="G23" s="380">
        <v>15727</v>
      </c>
      <c r="H23" s="380">
        <v>15464</v>
      </c>
      <c r="I23" s="380"/>
      <c r="J23" s="967">
        <f t="shared" si="4"/>
        <v>3.4090909090909172E-2</v>
      </c>
      <c r="K23" s="326">
        <f t="shared" si="5"/>
        <v>3.4090909090909172E-2</v>
      </c>
      <c r="L23" s="380"/>
      <c r="M23" s="498">
        <f>N23</f>
        <v>15224</v>
      </c>
      <c r="N23" s="379">
        <v>15224</v>
      </c>
      <c r="O23" s="380">
        <v>14766</v>
      </c>
      <c r="P23" s="380">
        <v>14248</v>
      </c>
      <c r="Q23" s="933">
        <v>13792</v>
      </c>
      <c r="R23" s="238"/>
      <c r="S23" s="228"/>
    </row>
    <row r="24" spans="1:24" ht="14.25">
      <c r="A24" s="8"/>
      <c r="B24" s="10"/>
      <c r="C24" s="6" t="s">
        <v>588</v>
      </c>
      <c r="D24" s="943">
        <f>E24</f>
        <v>0.9</v>
      </c>
      <c r="E24" s="354">
        <v>0.9</v>
      </c>
      <c r="F24" s="358">
        <v>0.9</v>
      </c>
      <c r="G24" s="358">
        <v>0.9</v>
      </c>
      <c r="H24" s="358">
        <v>0.9</v>
      </c>
      <c r="I24" s="358"/>
      <c r="J24" s="967"/>
      <c r="K24" s="326"/>
      <c r="L24" s="358"/>
      <c r="M24" s="943">
        <f>N24</f>
        <v>0.91</v>
      </c>
      <c r="N24" s="354">
        <v>0.91</v>
      </c>
      <c r="O24" s="358">
        <v>0.91</v>
      </c>
      <c r="P24" s="358">
        <v>0.91</v>
      </c>
      <c r="Q24" s="1005">
        <v>0.91</v>
      </c>
      <c r="R24" s="238"/>
      <c r="S24" s="228"/>
      <c r="U24" s="242"/>
    </row>
    <row r="25" spans="1:24">
      <c r="A25" s="8"/>
      <c r="B25" s="10"/>
      <c r="C25" s="6"/>
      <c r="D25" s="1080"/>
      <c r="E25" s="389"/>
      <c r="F25" s="390"/>
      <c r="G25" s="390"/>
      <c r="H25" s="390"/>
      <c r="I25" s="390"/>
      <c r="J25" s="967"/>
      <c r="K25" s="326"/>
      <c r="L25" s="390"/>
      <c r="M25" s="1080"/>
      <c r="N25" s="389"/>
      <c r="O25" s="390"/>
      <c r="P25" s="390"/>
      <c r="Q25" s="1051"/>
      <c r="R25" s="238"/>
      <c r="S25" s="228"/>
      <c r="U25" s="242"/>
    </row>
    <row r="26" spans="1:24">
      <c r="A26" s="8"/>
      <c r="B26" s="10"/>
      <c r="C26" s="474" t="s">
        <v>450</v>
      </c>
      <c r="D26" s="893">
        <f>H26+G26+F26+E26</f>
        <v>683</v>
      </c>
      <c r="E26" s="383">
        <f t="shared" ref="E26:G28" si="6">E21-F21</f>
        <v>-598</v>
      </c>
      <c r="F26" s="384">
        <f t="shared" si="6"/>
        <v>494</v>
      </c>
      <c r="G26" s="384">
        <f t="shared" si="6"/>
        <v>442</v>
      </c>
      <c r="H26" s="384">
        <f>H21-M21</f>
        <v>345</v>
      </c>
      <c r="I26" s="384"/>
      <c r="J26" s="968"/>
      <c r="K26" s="331"/>
      <c r="L26" s="384"/>
      <c r="M26" s="893">
        <f>N26+P26+Q26+O26</f>
        <v>2290</v>
      </c>
      <c r="N26" s="383">
        <f>N21-O21</f>
        <v>569</v>
      </c>
      <c r="O26" s="384">
        <f>O21-P21</f>
        <v>610</v>
      </c>
      <c r="P26" s="384">
        <f>P21-Q21</f>
        <v>558</v>
      </c>
      <c r="Q26" s="1015">
        <v>553</v>
      </c>
      <c r="R26" s="238"/>
      <c r="S26" s="228"/>
      <c r="U26" s="242"/>
    </row>
    <row r="27" spans="1:24" ht="14.25">
      <c r="A27" s="8"/>
      <c r="B27" s="10"/>
      <c r="C27" s="244" t="s">
        <v>545</v>
      </c>
      <c r="D27" s="1081">
        <f t="shared" ref="D27:D28" si="7">H27+G27+F27+E27</f>
        <v>164</v>
      </c>
      <c r="E27" s="379">
        <f t="shared" si="6"/>
        <v>-330</v>
      </c>
      <c r="F27" s="380">
        <f t="shared" si="6"/>
        <v>210</v>
      </c>
      <c r="G27" s="380">
        <f t="shared" si="6"/>
        <v>179</v>
      </c>
      <c r="H27" s="380">
        <v>105</v>
      </c>
      <c r="I27" s="380"/>
      <c r="J27" s="967"/>
      <c r="K27" s="326"/>
      <c r="L27" s="380"/>
      <c r="M27" s="1081">
        <f>N27+P27+Q27+O27</f>
        <v>424</v>
      </c>
      <c r="N27" s="379">
        <v>111</v>
      </c>
      <c r="O27" s="380">
        <v>92</v>
      </c>
      <c r="P27" s="380">
        <v>102</v>
      </c>
      <c r="Q27" s="933">
        <v>119</v>
      </c>
      <c r="R27" s="238"/>
      <c r="S27" s="228"/>
      <c r="U27" s="251"/>
    </row>
    <row r="28" spans="1:24" ht="14.25">
      <c r="A28" s="8"/>
      <c r="B28" s="10"/>
      <c r="C28" s="244" t="s">
        <v>557</v>
      </c>
      <c r="D28" s="1081">
        <f t="shared" si="7"/>
        <v>519</v>
      </c>
      <c r="E28" s="379">
        <f t="shared" si="6"/>
        <v>-268</v>
      </c>
      <c r="F28" s="380">
        <f t="shared" si="6"/>
        <v>284</v>
      </c>
      <c r="G28" s="380">
        <f t="shared" si="6"/>
        <v>263</v>
      </c>
      <c r="H28" s="380">
        <v>240</v>
      </c>
      <c r="I28" s="380"/>
      <c r="J28" s="967"/>
      <c r="K28" s="326"/>
      <c r="L28" s="380"/>
      <c r="M28" s="1081">
        <f>N28+P28+Q28+O28</f>
        <v>1866</v>
      </c>
      <c r="N28" s="379">
        <v>458</v>
      </c>
      <c r="O28" s="380">
        <v>518</v>
      </c>
      <c r="P28" s="380">
        <v>456</v>
      </c>
      <c r="Q28" s="933">
        <v>434</v>
      </c>
      <c r="R28" s="238"/>
      <c r="S28" s="228"/>
      <c r="U28" s="242"/>
    </row>
    <row r="29" spans="1:24">
      <c r="A29" s="250"/>
      <c r="B29" s="11"/>
      <c r="C29" s="236"/>
      <c r="D29" s="1080"/>
      <c r="E29" s="389"/>
      <c r="F29" s="390"/>
      <c r="G29" s="390"/>
      <c r="H29" s="390"/>
      <c r="I29" s="390"/>
      <c r="J29" s="967"/>
      <c r="K29" s="326"/>
      <c r="L29" s="390"/>
      <c r="M29" s="1080"/>
      <c r="N29" s="389"/>
      <c r="O29" s="390"/>
      <c r="P29" s="390"/>
      <c r="Q29" s="1051"/>
      <c r="R29" s="238"/>
      <c r="S29" s="228"/>
      <c r="U29" s="242"/>
    </row>
    <row r="30" spans="1:24">
      <c r="A30" s="8"/>
      <c r="B30" s="10"/>
      <c r="C30" s="474" t="s">
        <v>364</v>
      </c>
      <c r="D30" s="951">
        <f>H30+G30+F30+E30</f>
        <v>3149</v>
      </c>
      <c r="E30" s="425">
        <v>782</v>
      </c>
      <c r="F30" s="426">
        <v>809</v>
      </c>
      <c r="G30" s="426">
        <v>791</v>
      </c>
      <c r="H30" s="426">
        <v>767</v>
      </c>
      <c r="I30" s="426"/>
      <c r="J30" s="968">
        <f>D30/M30-1</f>
        <v>1.6134236850597006E-2</v>
      </c>
      <c r="K30" s="331">
        <f>E30/N30-1</f>
        <v>-1.0126582278481067E-2</v>
      </c>
      <c r="L30" s="426"/>
      <c r="M30" s="951">
        <v>3099</v>
      </c>
      <c r="N30" s="425">
        <v>790</v>
      </c>
      <c r="O30" s="426">
        <v>805</v>
      </c>
      <c r="P30" s="426">
        <v>768</v>
      </c>
      <c r="Q30" s="1052">
        <v>736</v>
      </c>
      <c r="R30" s="238"/>
      <c r="S30" s="228"/>
      <c r="U30" s="242"/>
    </row>
    <row r="31" spans="1:24">
      <c r="A31" s="8"/>
      <c r="B31" s="10"/>
      <c r="C31" s="236"/>
      <c r="D31" s="1082"/>
      <c r="E31" s="430"/>
      <c r="F31" s="431"/>
      <c r="G31" s="431"/>
      <c r="H31" s="431"/>
      <c r="I31" s="431"/>
      <c r="J31" s="987"/>
      <c r="K31" s="845"/>
      <c r="L31" s="431"/>
      <c r="M31" s="1082"/>
      <c r="N31" s="430"/>
      <c r="O31" s="431"/>
      <c r="P31" s="431"/>
      <c r="Q31" s="1053"/>
      <c r="R31" s="238"/>
      <c r="S31" s="228"/>
      <c r="U31" s="242"/>
    </row>
    <row r="32" spans="1:24" ht="14.25">
      <c r="A32" s="8"/>
      <c r="B32" s="10"/>
      <c r="C32" s="474" t="s">
        <v>577</v>
      </c>
      <c r="D32" s="951">
        <v>11</v>
      </c>
      <c r="E32" s="425">
        <v>11</v>
      </c>
      <c r="F32" s="426">
        <v>11</v>
      </c>
      <c r="G32" s="426">
        <v>11</v>
      </c>
      <c r="H32" s="426">
        <v>11</v>
      </c>
      <c r="I32" s="426"/>
      <c r="J32" s="968">
        <f t="shared" ref="J32:J45" si="8">D32/M32-1</f>
        <v>-8.333333333333337E-2</v>
      </c>
      <c r="K32" s="331">
        <f t="shared" ref="K32:K45" si="9">E32/N32-1</f>
        <v>-8.333333333333337E-2</v>
      </c>
      <c r="L32" s="426"/>
      <c r="M32" s="951">
        <v>12</v>
      </c>
      <c r="N32" s="425">
        <v>12</v>
      </c>
      <c r="O32" s="426">
        <v>12</v>
      </c>
      <c r="P32" s="426">
        <v>12</v>
      </c>
      <c r="Q32" s="1052">
        <v>12</v>
      </c>
      <c r="R32" s="238"/>
      <c r="S32" s="228"/>
      <c r="U32" s="242"/>
      <c r="V32" s="242"/>
      <c r="W32" s="242"/>
      <c r="X32" s="242"/>
    </row>
    <row r="33" spans="1:23">
      <c r="A33" s="8"/>
      <c r="B33" s="10"/>
      <c r="C33" s="240" t="s">
        <v>256</v>
      </c>
      <c r="D33" s="949">
        <v>21</v>
      </c>
      <c r="E33" s="386">
        <v>21</v>
      </c>
      <c r="F33" s="387">
        <v>22</v>
      </c>
      <c r="G33" s="387">
        <v>21</v>
      </c>
      <c r="H33" s="387">
        <v>21</v>
      </c>
      <c r="I33" s="387"/>
      <c r="J33" s="967">
        <f t="shared" si="8"/>
        <v>-8.6956521739130488E-2</v>
      </c>
      <c r="K33" s="326">
        <f t="shared" si="9"/>
        <v>-4.5454545454545414E-2</v>
      </c>
      <c r="L33" s="387"/>
      <c r="M33" s="949">
        <v>23</v>
      </c>
      <c r="N33" s="386">
        <v>22</v>
      </c>
      <c r="O33" s="387">
        <v>23</v>
      </c>
      <c r="P33" s="387">
        <v>23</v>
      </c>
      <c r="Q33" s="952">
        <v>23</v>
      </c>
      <c r="R33" s="238"/>
      <c r="S33" s="228"/>
      <c r="U33" s="242"/>
      <c r="V33" s="242"/>
      <c r="W33" s="242"/>
    </row>
    <row r="34" spans="1:23">
      <c r="A34" s="8"/>
      <c r="B34" s="10"/>
      <c r="C34" s="240" t="s">
        <v>257</v>
      </c>
      <c r="D34" s="949">
        <v>6</v>
      </c>
      <c r="E34" s="386">
        <v>6</v>
      </c>
      <c r="F34" s="387">
        <v>6</v>
      </c>
      <c r="G34" s="387">
        <v>6</v>
      </c>
      <c r="H34" s="387">
        <v>6</v>
      </c>
      <c r="I34" s="387"/>
      <c r="J34" s="967">
        <f t="shared" si="8"/>
        <v>0</v>
      </c>
      <c r="K34" s="326">
        <f t="shared" si="9"/>
        <v>0</v>
      </c>
      <c r="L34" s="387"/>
      <c r="M34" s="949">
        <v>6</v>
      </c>
      <c r="N34" s="386">
        <v>6</v>
      </c>
      <c r="O34" s="387">
        <v>7</v>
      </c>
      <c r="P34" s="387">
        <v>6</v>
      </c>
      <c r="Q34" s="952">
        <v>6</v>
      </c>
      <c r="R34" s="238"/>
      <c r="S34" s="228"/>
      <c r="U34" s="242"/>
      <c r="V34" s="242"/>
      <c r="W34" s="242"/>
    </row>
    <row r="35" spans="1:23">
      <c r="A35" s="8"/>
      <c r="B35" s="10"/>
      <c r="C35" s="6" t="s">
        <v>55</v>
      </c>
      <c r="D35" s="942">
        <v>0.4</v>
      </c>
      <c r="E35" s="354">
        <v>0.42</v>
      </c>
      <c r="F35" s="358">
        <v>0.4</v>
      </c>
      <c r="G35" s="358">
        <v>0.39</v>
      </c>
      <c r="H35" s="358">
        <v>0.39</v>
      </c>
      <c r="I35" s="358"/>
      <c r="J35" s="967"/>
      <c r="K35" s="326"/>
      <c r="L35" s="358"/>
      <c r="M35" s="942">
        <v>0.36</v>
      </c>
      <c r="N35" s="354">
        <v>0.39</v>
      </c>
      <c r="O35" s="358">
        <v>0.36</v>
      </c>
      <c r="P35" s="358">
        <v>0.35</v>
      </c>
      <c r="Q35" s="1005">
        <v>0.35</v>
      </c>
      <c r="R35" s="238"/>
      <c r="S35" s="228"/>
      <c r="U35" s="242"/>
      <c r="V35" s="242"/>
      <c r="W35" s="242"/>
    </row>
    <row r="36" spans="1:23">
      <c r="A36" s="8"/>
      <c r="B36" s="10"/>
      <c r="C36" s="236"/>
      <c r="D36" s="1080"/>
      <c r="E36" s="389"/>
      <c r="F36" s="390"/>
      <c r="G36" s="390"/>
      <c r="H36" s="390"/>
      <c r="I36" s="390"/>
      <c r="J36" s="967"/>
      <c r="K36" s="326"/>
      <c r="L36" s="390"/>
      <c r="M36" s="1080"/>
      <c r="N36" s="389"/>
      <c r="O36" s="390"/>
      <c r="P36" s="390"/>
      <c r="Q36" s="1051"/>
      <c r="R36" s="238"/>
      <c r="S36" s="228"/>
    </row>
    <row r="37" spans="1:23">
      <c r="A37" s="8"/>
      <c r="B37" s="10"/>
      <c r="C37" s="474" t="s">
        <v>269</v>
      </c>
      <c r="D37" s="1083">
        <f>H37+G37+F37+E37</f>
        <v>36606</v>
      </c>
      <c r="E37" s="414">
        <v>9225</v>
      </c>
      <c r="F37" s="415">
        <v>8950</v>
      </c>
      <c r="G37" s="415">
        <v>9178</v>
      </c>
      <c r="H37" s="415">
        <v>9253</v>
      </c>
      <c r="I37" s="415"/>
      <c r="J37" s="968">
        <f t="shared" si="8"/>
        <v>-1.7947686116700168E-2</v>
      </c>
      <c r="K37" s="331">
        <f t="shared" si="9"/>
        <v>-1.9764105833598999E-2</v>
      </c>
      <c r="L37" s="415"/>
      <c r="M37" s="1083">
        <f>Q37+P37+O37+N37</f>
        <v>37275</v>
      </c>
      <c r="N37" s="414">
        <v>9411</v>
      </c>
      <c r="O37" s="415">
        <v>9222</v>
      </c>
      <c r="P37" s="415">
        <v>9425</v>
      </c>
      <c r="Q37" s="1030">
        <v>9217</v>
      </c>
      <c r="R37" s="238"/>
      <c r="S37" s="228"/>
    </row>
    <row r="38" spans="1:23">
      <c r="A38" s="8"/>
      <c r="B38" s="10"/>
      <c r="C38" s="236"/>
      <c r="D38" s="1080"/>
      <c r="E38" s="389"/>
      <c r="F38" s="390"/>
      <c r="G38" s="390"/>
      <c r="H38" s="390"/>
      <c r="I38" s="390"/>
      <c r="J38" s="967"/>
      <c r="K38" s="326"/>
      <c r="L38" s="390"/>
      <c r="M38" s="1080"/>
      <c r="N38" s="389"/>
      <c r="O38" s="390"/>
      <c r="P38" s="390"/>
      <c r="Q38" s="1051"/>
      <c r="R38" s="238"/>
      <c r="S38" s="228"/>
    </row>
    <row r="39" spans="1:23" ht="14.25">
      <c r="A39" s="8"/>
      <c r="B39" s="10"/>
      <c r="C39" s="474" t="s">
        <v>578</v>
      </c>
      <c r="D39" s="893">
        <v>132</v>
      </c>
      <c r="E39" s="383">
        <v>131</v>
      </c>
      <c r="F39" s="384">
        <v>128</v>
      </c>
      <c r="G39" s="384">
        <v>134</v>
      </c>
      <c r="H39" s="384">
        <v>137</v>
      </c>
      <c r="I39" s="384"/>
      <c r="J39" s="926">
        <f t="shared" si="8"/>
        <v>-0.10204081632653061</v>
      </c>
      <c r="K39" s="331">
        <f t="shared" si="9"/>
        <v>-7.7464788732394374E-2</v>
      </c>
      <c r="L39" s="384"/>
      <c r="M39" s="893">
        <v>147</v>
      </c>
      <c r="N39" s="383">
        <v>142</v>
      </c>
      <c r="O39" s="384">
        <v>143</v>
      </c>
      <c r="P39" s="384">
        <v>150</v>
      </c>
      <c r="Q39" s="1015">
        <v>151</v>
      </c>
      <c r="R39" s="238"/>
      <c r="S39" s="228"/>
    </row>
    <row r="40" spans="1:23">
      <c r="A40" s="8"/>
      <c r="B40" s="10"/>
      <c r="C40" s="240" t="s">
        <v>256</v>
      </c>
      <c r="D40" s="1081">
        <v>211</v>
      </c>
      <c r="E40" s="379">
        <v>218</v>
      </c>
      <c r="F40" s="380">
        <v>203</v>
      </c>
      <c r="G40" s="380">
        <v>209</v>
      </c>
      <c r="H40" s="380">
        <v>216</v>
      </c>
      <c r="I40" s="380"/>
      <c r="J40" s="1087">
        <f t="shared" si="8"/>
        <v>-0.12083333333333335</v>
      </c>
      <c r="K40" s="326">
        <f t="shared" si="9"/>
        <v>-4.3859649122807043E-2</v>
      </c>
      <c r="L40" s="380"/>
      <c r="M40" s="1081">
        <v>240</v>
      </c>
      <c r="N40" s="379">
        <v>228</v>
      </c>
      <c r="O40" s="380">
        <v>231</v>
      </c>
      <c r="P40" s="380">
        <v>246</v>
      </c>
      <c r="Q40" s="933">
        <v>255</v>
      </c>
      <c r="R40" s="238"/>
      <c r="S40" s="228"/>
    </row>
    <row r="41" spans="1:23">
      <c r="A41" s="8"/>
      <c r="B41" s="10"/>
      <c r="C41" s="240" t="s">
        <v>257</v>
      </c>
      <c r="D41" s="1081">
        <v>95</v>
      </c>
      <c r="E41" s="379">
        <v>89</v>
      </c>
      <c r="F41" s="380">
        <v>93</v>
      </c>
      <c r="G41" s="380">
        <v>99</v>
      </c>
      <c r="H41" s="380">
        <v>100</v>
      </c>
      <c r="I41" s="380"/>
      <c r="J41" s="967">
        <f t="shared" si="8"/>
        <v>-5.9405940594059459E-2</v>
      </c>
      <c r="K41" s="356">
        <f t="shared" si="9"/>
        <v>-0.12745098039215685</v>
      </c>
      <c r="L41" s="380"/>
      <c r="M41" s="1081">
        <v>101</v>
      </c>
      <c r="N41" s="379">
        <v>102</v>
      </c>
      <c r="O41" s="380">
        <v>101</v>
      </c>
      <c r="P41" s="380">
        <v>103</v>
      </c>
      <c r="Q41" s="933">
        <v>100</v>
      </c>
      <c r="R41" s="238"/>
      <c r="S41" s="228"/>
    </row>
    <row r="42" spans="1:23">
      <c r="A42" s="8"/>
      <c r="B42" s="10"/>
      <c r="C42" s="236"/>
      <c r="D42" s="1084"/>
      <c r="E42" s="423"/>
      <c r="F42" s="424"/>
      <c r="G42" s="424"/>
      <c r="H42" s="424"/>
      <c r="I42" s="424"/>
      <c r="J42" s="985"/>
      <c r="K42" s="846"/>
      <c r="L42" s="424"/>
      <c r="M42" s="1084"/>
      <c r="N42" s="423"/>
      <c r="O42" s="424"/>
      <c r="P42" s="424"/>
      <c r="Q42" s="1054"/>
      <c r="R42" s="238"/>
      <c r="S42" s="228"/>
    </row>
    <row r="43" spans="1:23" ht="14.25">
      <c r="A43" s="8"/>
      <c r="B43" s="10"/>
      <c r="C43" s="474" t="s">
        <v>64</v>
      </c>
      <c r="D43" s="951">
        <v>38</v>
      </c>
      <c r="E43" s="425">
        <v>44</v>
      </c>
      <c r="F43" s="426">
        <v>31</v>
      </c>
      <c r="G43" s="426">
        <v>37</v>
      </c>
      <c r="H43" s="426">
        <v>39</v>
      </c>
      <c r="I43" s="426"/>
      <c r="J43" s="926">
        <f t="shared" si="8"/>
        <v>-0.19148936170212771</v>
      </c>
      <c r="K43" s="636">
        <f t="shared" si="9"/>
        <v>0.10000000000000009</v>
      </c>
      <c r="L43" s="426"/>
      <c r="M43" s="951">
        <v>47</v>
      </c>
      <c r="N43" s="425">
        <v>40</v>
      </c>
      <c r="O43" s="426">
        <v>43</v>
      </c>
      <c r="P43" s="426">
        <v>48</v>
      </c>
      <c r="Q43" s="1052">
        <v>57</v>
      </c>
      <c r="R43" s="238"/>
      <c r="S43" s="228"/>
    </row>
    <row r="44" spans="1:23">
      <c r="A44" s="8"/>
      <c r="B44" s="10"/>
      <c r="C44" s="287" t="s">
        <v>256</v>
      </c>
      <c r="D44" s="949">
        <v>88</v>
      </c>
      <c r="E44" s="878">
        <v>99</v>
      </c>
      <c r="F44" s="387">
        <v>72</v>
      </c>
      <c r="G44" s="387">
        <v>83</v>
      </c>
      <c r="H44" s="387">
        <v>98</v>
      </c>
      <c r="I44" s="387"/>
      <c r="J44" s="1087">
        <f t="shared" si="8"/>
        <v>-0.24786324786324787</v>
      </c>
      <c r="K44" s="832">
        <f t="shared" si="9"/>
        <v>1.0204081632652962E-2</v>
      </c>
      <c r="L44" s="387"/>
      <c r="M44" s="949">
        <v>117</v>
      </c>
      <c r="N44" s="878">
        <v>98</v>
      </c>
      <c r="O44" s="387">
        <v>112</v>
      </c>
      <c r="P44" s="387">
        <v>122</v>
      </c>
      <c r="Q44" s="952">
        <v>136</v>
      </c>
      <c r="R44" s="238"/>
      <c r="S44" s="228"/>
    </row>
    <row r="45" spans="1:23">
      <c r="A45" s="8"/>
      <c r="B45" s="10"/>
      <c r="C45" s="240" t="s">
        <v>257</v>
      </c>
      <c r="D45" s="949">
        <v>12</v>
      </c>
      <c r="E45" s="386">
        <v>11</v>
      </c>
      <c r="F45" s="387">
        <v>10</v>
      </c>
      <c r="G45" s="387">
        <v>13</v>
      </c>
      <c r="H45" s="387">
        <v>13</v>
      </c>
      <c r="I45" s="387"/>
      <c r="J45" s="1087">
        <f t="shared" si="8"/>
        <v>-0.19999999999999996</v>
      </c>
      <c r="K45" s="356">
        <f t="shared" si="9"/>
        <v>-0.26666666666666672</v>
      </c>
      <c r="L45" s="387"/>
      <c r="M45" s="949">
        <v>15</v>
      </c>
      <c r="N45" s="386">
        <v>15</v>
      </c>
      <c r="O45" s="387">
        <v>14</v>
      </c>
      <c r="P45" s="387">
        <v>16</v>
      </c>
      <c r="Q45" s="952">
        <v>14</v>
      </c>
      <c r="R45" s="238"/>
      <c r="S45" s="228"/>
    </row>
    <row r="46" spans="1:23">
      <c r="A46" s="8"/>
      <c r="B46" s="10"/>
      <c r="C46" s="236"/>
      <c r="D46" s="388"/>
      <c r="E46" s="389"/>
      <c r="F46" s="390"/>
      <c r="G46" s="390"/>
      <c r="H46" s="390"/>
      <c r="I46" s="390"/>
      <c r="J46" s="967"/>
      <c r="K46" s="326"/>
      <c r="L46" s="390"/>
      <c r="M46" s="388"/>
      <c r="N46" s="389"/>
      <c r="O46" s="390"/>
      <c r="P46" s="390"/>
      <c r="Q46" s="1051"/>
      <c r="R46" s="238"/>
      <c r="S46" s="228"/>
    </row>
    <row r="47" spans="1:23" ht="14.25">
      <c r="A47" s="8"/>
      <c r="B47" s="10"/>
      <c r="C47" s="474" t="s">
        <v>579</v>
      </c>
      <c r="D47" s="1085">
        <v>0.28999999999999998</v>
      </c>
      <c r="E47" s="438">
        <v>0.43</v>
      </c>
      <c r="F47" s="437">
        <v>0.25</v>
      </c>
      <c r="G47" s="437">
        <v>0.22</v>
      </c>
      <c r="H47" s="437">
        <v>0.24</v>
      </c>
      <c r="I47" s="437"/>
      <c r="J47" s="968"/>
      <c r="K47" s="331"/>
      <c r="L47" s="437"/>
      <c r="M47" s="1085">
        <f>AVERAGE(N47:Q47)</f>
        <v>0.22999999999999998</v>
      </c>
      <c r="N47" s="438">
        <v>0.25</v>
      </c>
      <c r="O47" s="437">
        <v>0.22</v>
      </c>
      <c r="P47" s="437">
        <v>0.22</v>
      </c>
      <c r="Q47" s="1055">
        <v>0.23</v>
      </c>
      <c r="R47" s="238"/>
      <c r="S47" s="228"/>
    </row>
    <row r="48" spans="1:23">
      <c r="A48" s="8"/>
      <c r="B48" s="10"/>
      <c r="C48" s="240" t="s">
        <v>256</v>
      </c>
      <c r="D48" s="942">
        <v>0.28999999999999998</v>
      </c>
      <c r="E48" s="354">
        <v>0.51</v>
      </c>
      <c r="F48" s="358">
        <v>0.23</v>
      </c>
      <c r="G48" s="358">
        <v>0.2</v>
      </c>
      <c r="H48" s="358">
        <v>0.21</v>
      </c>
      <c r="I48" s="358"/>
      <c r="J48" s="967"/>
      <c r="K48" s="326"/>
      <c r="L48" s="358"/>
      <c r="M48" s="942">
        <f>AVERAGE(N48:Q48)</f>
        <v>0.22749999999999998</v>
      </c>
      <c r="N48" s="354">
        <v>0.25</v>
      </c>
      <c r="O48" s="358">
        <v>0.21</v>
      </c>
      <c r="P48" s="358">
        <v>0.22</v>
      </c>
      <c r="Q48" s="1005">
        <v>0.23</v>
      </c>
      <c r="R48" s="238"/>
      <c r="S48" s="228"/>
    </row>
    <row r="49" spans="1:19">
      <c r="A49" s="8"/>
      <c r="B49" s="10"/>
      <c r="C49" s="240" t="s">
        <v>257</v>
      </c>
      <c r="D49" s="942">
        <v>0.28000000000000003</v>
      </c>
      <c r="E49" s="354">
        <v>0.38</v>
      </c>
      <c r="F49" s="358">
        <v>0.26</v>
      </c>
      <c r="G49" s="358">
        <v>0.23</v>
      </c>
      <c r="H49" s="358">
        <v>0.25</v>
      </c>
      <c r="I49" s="358"/>
      <c r="J49" s="967"/>
      <c r="K49" s="326"/>
      <c r="L49" s="358"/>
      <c r="M49" s="942">
        <f>AVERAGE(N49:Q49)</f>
        <v>0.23499999999999999</v>
      </c>
      <c r="N49" s="354">
        <v>0.26</v>
      </c>
      <c r="O49" s="358">
        <v>0.23</v>
      </c>
      <c r="P49" s="358">
        <v>0.22</v>
      </c>
      <c r="Q49" s="1005">
        <v>0.23</v>
      </c>
      <c r="R49" s="238"/>
      <c r="S49" s="228"/>
    </row>
    <row r="50" spans="1:19">
      <c r="A50" s="8"/>
      <c r="B50" s="10"/>
      <c r="C50" s="236"/>
      <c r="D50" s="253"/>
      <c r="E50" s="254"/>
      <c r="F50" s="255"/>
      <c r="G50" s="255"/>
      <c r="H50" s="255"/>
      <c r="I50" s="255"/>
      <c r="J50" s="1043"/>
      <c r="K50" s="128"/>
      <c r="L50" s="255"/>
      <c r="M50" s="253"/>
      <c r="N50" s="254"/>
      <c r="O50" s="255"/>
      <c r="P50" s="255"/>
      <c r="Q50" s="1056"/>
      <c r="R50" s="238"/>
      <c r="S50" s="228"/>
    </row>
    <row r="51" spans="1:19" ht="8.25" customHeight="1">
      <c r="A51" s="250"/>
      <c r="B51" s="225"/>
      <c r="C51" s="225"/>
      <c r="D51" s="226"/>
      <c r="E51" s="226"/>
      <c r="F51" s="226"/>
      <c r="G51" s="226"/>
      <c r="H51" s="226"/>
      <c r="I51" s="226"/>
      <c r="J51" s="152"/>
      <c r="K51" s="152"/>
      <c r="L51" s="226"/>
      <c r="M51" s="226"/>
      <c r="N51" s="226"/>
      <c r="O51" s="226"/>
      <c r="P51" s="226"/>
      <c r="Q51" s="226"/>
      <c r="R51" s="227"/>
      <c r="S51" s="228"/>
    </row>
    <row r="52" spans="1:19" ht="14.25">
      <c r="A52" s="248"/>
      <c r="B52" s="256" t="s">
        <v>451</v>
      </c>
      <c r="C52" s="247"/>
      <c r="D52" s="247"/>
      <c r="E52" s="247"/>
      <c r="F52" s="247"/>
      <c r="G52" s="247"/>
      <c r="H52" s="247"/>
      <c r="I52" s="247"/>
      <c r="J52" s="850"/>
      <c r="K52" s="850"/>
      <c r="L52" s="247"/>
      <c r="M52" s="247"/>
      <c r="N52" s="247"/>
      <c r="O52" s="247"/>
      <c r="P52" s="247"/>
      <c r="Q52" s="247"/>
      <c r="R52" s="247"/>
      <c r="S52" s="247"/>
    </row>
    <row r="53" spans="1:19" ht="14.25">
      <c r="A53" s="248"/>
      <c r="B53" s="256" t="s">
        <v>576</v>
      </c>
      <c r="C53" s="247"/>
      <c r="D53" s="247"/>
      <c r="E53" s="247"/>
      <c r="F53" s="247"/>
      <c r="G53" s="247"/>
      <c r="H53" s="247"/>
      <c r="I53" s="247"/>
      <c r="J53" s="850"/>
      <c r="K53" s="850"/>
      <c r="L53" s="247"/>
      <c r="M53" s="247"/>
      <c r="N53" s="247"/>
      <c r="O53" s="247"/>
      <c r="P53" s="247"/>
      <c r="Q53" s="247"/>
      <c r="R53" s="247"/>
      <c r="S53" s="247"/>
    </row>
    <row r="54" spans="1:19">
      <c r="A54" s="248"/>
      <c r="B54" s="247"/>
      <c r="C54" s="247"/>
      <c r="D54" s="247"/>
      <c r="E54" s="247"/>
      <c r="F54" s="247"/>
      <c r="G54" s="247"/>
      <c r="H54" s="247"/>
      <c r="I54" s="247"/>
      <c r="J54" s="850"/>
      <c r="K54" s="850"/>
      <c r="L54" s="247"/>
      <c r="M54" s="247"/>
      <c r="N54" s="247"/>
      <c r="O54" s="247"/>
      <c r="P54" s="247"/>
      <c r="Q54" s="247"/>
      <c r="R54" s="247"/>
      <c r="S54" s="247"/>
    </row>
    <row r="55" spans="1:19" ht="8.25" customHeight="1">
      <c r="A55" s="250"/>
      <c r="B55" s="225"/>
      <c r="C55" s="225"/>
      <c r="D55" s="226"/>
      <c r="E55" s="226"/>
      <c r="F55" s="226"/>
      <c r="G55" s="226"/>
      <c r="H55" s="226"/>
      <c r="I55" s="226"/>
      <c r="J55" s="152"/>
      <c r="K55" s="152"/>
      <c r="L55" s="226"/>
      <c r="M55" s="226"/>
      <c r="N55" s="226"/>
      <c r="O55" s="226"/>
      <c r="P55" s="226"/>
      <c r="Q55" s="226"/>
      <c r="R55" s="227"/>
      <c r="S55" s="228"/>
    </row>
    <row r="56" spans="1:19" ht="14.25">
      <c r="A56" s="250"/>
      <c r="B56" s="230"/>
      <c r="C56" s="231" t="s">
        <v>270</v>
      </c>
      <c r="D56" s="232">
        <v>2012</v>
      </c>
      <c r="E56" s="158" t="s">
        <v>547</v>
      </c>
      <c r="F56" s="159" t="s">
        <v>501</v>
      </c>
      <c r="G56" s="159" t="s">
        <v>478</v>
      </c>
      <c r="H56" s="159" t="s">
        <v>407</v>
      </c>
      <c r="I56" s="159"/>
      <c r="J56" s="964" t="s">
        <v>468</v>
      </c>
      <c r="K56" s="830" t="s">
        <v>468</v>
      </c>
      <c r="L56" s="159"/>
      <c r="M56" s="232">
        <v>2011</v>
      </c>
      <c r="N56" s="158" t="s">
        <v>365</v>
      </c>
      <c r="O56" s="159" t="s">
        <v>333</v>
      </c>
      <c r="P56" s="159" t="s">
        <v>292</v>
      </c>
      <c r="Q56" s="990" t="s">
        <v>282</v>
      </c>
      <c r="R56" s="234"/>
      <c r="S56" s="228"/>
    </row>
    <row r="57" spans="1:19">
      <c r="A57" s="250"/>
      <c r="B57" s="11"/>
      <c r="C57" s="236"/>
      <c r="D57" s="157"/>
      <c r="E57" s="158"/>
      <c r="F57" s="162"/>
      <c r="G57" s="162"/>
      <c r="H57" s="162"/>
      <c r="I57" s="162"/>
      <c r="J57" s="964" t="s">
        <v>548</v>
      </c>
      <c r="K57" s="844" t="s">
        <v>549</v>
      </c>
      <c r="L57" s="162"/>
      <c r="M57" s="157"/>
      <c r="N57" s="158"/>
      <c r="O57" s="162"/>
      <c r="P57" s="162"/>
      <c r="Q57" s="792"/>
      <c r="R57" s="133"/>
      <c r="S57" s="228"/>
    </row>
    <row r="58" spans="1:19">
      <c r="A58" s="250"/>
      <c r="B58" s="11"/>
      <c r="C58" s="236"/>
      <c r="D58" s="157"/>
      <c r="E58" s="187"/>
      <c r="F58" s="159"/>
      <c r="G58" s="159"/>
      <c r="H58" s="159"/>
      <c r="I58" s="159"/>
      <c r="J58" s="966"/>
      <c r="K58" s="168"/>
      <c r="L58" s="159"/>
      <c r="M58" s="157"/>
      <c r="N58" s="187"/>
      <c r="O58" s="159"/>
      <c r="P58" s="159"/>
      <c r="Q58" s="792"/>
      <c r="R58" s="133"/>
      <c r="S58" s="228"/>
    </row>
    <row r="59" spans="1:19" ht="14.25">
      <c r="A59" s="250"/>
      <c r="B59" s="11"/>
      <c r="C59" s="474" t="s">
        <v>205</v>
      </c>
      <c r="D59" s="388"/>
      <c r="E59" s="389"/>
      <c r="F59" s="390"/>
      <c r="G59" s="390"/>
      <c r="H59" s="390"/>
      <c r="I59" s="390"/>
      <c r="J59" s="967"/>
      <c r="K59" s="326"/>
      <c r="L59" s="390"/>
      <c r="M59" s="388"/>
      <c r="N59" s="389"/>
      <c r="O59" s="390"/>
      <c r="P59" s="390"/>
      <c r="Q59" s="1051"/>
      <c r="R59" s="5"/>
      <c r="S59" s="228"/>
    </row>
    <row r="60" spans="1:19">
      <c r="A60" s="8"/>
      <c r="B60" s="668"/>
      <c r="C60" s="244" t="s">
        <v>328</v>
      </c>
      <c r="D60" s="943" t="s">
        <v>520</v>
      </c>
      <c r="E60" s="1097" t="s">
        <v>520</v>
      </c>
      <c r="F60" s="429" t="s">
        <v>520</v>
      </c>
      <c r="G60" s="429" t="s">
        <v>520</v>
      </c>
      <c r="H60" s="429" t="s">
        <v>432</v>
      </c>
      <c r="I60" s="429"/>
      <c r="J60" s="967"/>
      <c r="K60" s="326"/>
      <c r="L60" s="429"/>
      <c r="M60" s="943" t="s">
        <v>291</v>
      </c>
      <c r="N60" s="381" t="s">
        <v>432</v>
      </c>
      <c r="O60" s="429" t="s">
        <v>291</v>
      </c>
      <c r="P60" s="429" t="s">
        <v>291</v>
      </c>
      <c r="Q60" s="954" t="s">
        <v>291</v>
      </c>
      <c r="R60" s="668"/>
      <c r="S60" s="243"/>
    </row>
    <row r="61" spans="1:19">
      <c r="A61" s="250"/>
      <c r="B61" s="11"/>
      <c r="C61" s="236"/>
      <c r="D61" s="1086"/>
      <c r="E61" s="416"/>
      <c r="F61" s="417"/>
      <c r="G61" s="417"/>
      <c r="H61" s="417"/>
      <c r="I61" s="417"/>
      <c r="J61" s="967"/>
      <c r="K61" s="326"/>
      <c r="L61" s="417"/>
      <c r="M61" s="1086"/>
      <c r="N61" s="416"/>
      <c r="O61" s="417"/>
      <c r="P61" s="417"/>
      <c r="Q61" s="1050"/>
      <c r="R61" s="133"/>
      <c r="S61" s="228"/>
    </row>
    <row r="62" spans="1:19">
      <c r="A62" s="8"/>
      <c r="B62" s="5"/>
      <c r="C62" s="474" t="s">
        <v>272</v>
      </c>
      <c r="D62" s="930">
        <f>E62</f>
        <v>3424</v>
      </c>
      <c r="E62" s="383">
        <f>E63+E64</f>
        <v>3424</v>
      </c>
      <c r="F62" s="384">
        <f>F63+F64</f>
        <v>3710</v>
      </c>
      <c r="G62" s="384">
        <f>G63+G64</f>
        <v>4409</v>
      </c>
      <c r="H62" s="384">
        <f>H63+H64</f>
        <v>4273</v>
      </c>
      <c r="I62" s="384"/>
      <c r="J62" s="926">
        <f>D62/M62-1</f>
        <v>-0.17114500121036069</v>
      </c>
      <c r="K62" s="636">
        <f>E62/N62-1</f>
        <v>-0.17114500121036069</v>
      </c>
      <c r="L62" s="384"/>
      <c r="M62" s="930">
        <f>N62</f>
        <v>4131</v>
      </c>
      <c r="N62" s="383">
        <f>N63+N64</f>
        <v>4131</v>
      </c>
      <c r="O62" s="384">
        <f>O63+O64</f>
        <v>4070</v>
      </c>
      <c r="P62" s="384">
        <f>P63+P64</f>
        <v>3907</v>
      </c>
      <c r="Q62" s="1015">
        <f>Q63+Q64</f>
        <v>3878</v>
      </c>
      <c r="R62" s="5"/>
      <c r="S62" s="239"/>
    </row>
    <row r="63" spans="1:19">
      <c r="A63" s="8"/>
      <c r="B63" s="668"/>
      <c r="C63" s="244" t="s">
        <v>256</v>
      </c>
      <c r="D63" s="931">
        <f>E63</f>
        <v>826</v>
      </c>
      <c r="E63" s="379">
        <v>826</v>
      </c>
      <c r="F63" s="380">
        <v>819</v>
      </c>
      <c r="G63" s="380">
        <v>822</v>
      </c>
      <c r="H63" s="380">
        <v>818</v>
      </c>
      <c r="I63" s="380"/>
      <c r="J63" s="967">
        <f t="shared" ref="J63:J86" si="10">D63/M63-1</f>
        <v>2.1013597033374465E-2</v>
      </c>
      <c r="K63" s="326">
        <f t="shared" ref="K63:K86" si="11">E63/N63-1</f>
        <v>2.1013597033374465E-2</v>
      </c>
      <c r="L63" s="380"/>
      <c r="M63" s="931">
        <f>N63</f>
        <v>809</v>
      </c>
      <c r="N63" s="379">
        <v>809</v>
      </c>
      <c r="O63" s="380">
        <v>788</v>
      </c>
      <c r="P63" s="380">
        <v>777</v>
      </c>
      <c r="Q63" s="933">
        <v>757</v>
      </c>
      <c r="R63" s="668"/>
      <c r="S63" s="243"/>
    </row>
    <row r="64" spans="1:19" ht="14.25">
      <c r="A64" s="8"/>
      <c r="B64" s="668"/>
      <c r="C64" s="244" t="s">
        <v>564</v>
      </c>
      <c r="D64" s="931">
        <f>E64</f>
        <v>2598</v>
      </c>
      <c r="E64" s="379">
        <v>2598</v>
      </c>
      <c r="F64" s="380">
        <v>2891</v>
      </c>
      <c r="G64" s="380">
        <v>3587</v>
      </c>
      <c r="H64" s="380">
        <v>3455</v>
      </c>
      <c r="I64" s="380"/>
      <c r="J64" s="1087">
        <f t="shared" si="10"/>
        <v>-0.21794099939795308</v>
      </c>
      <c r="K64" s="356">
        <f t="shared" si="11"/>
        <v>-0.21794099939795308</v>
      </c>
      <c r="L64" s="380"/>
      <c r="M64" s="931">
        <f>N64</f>
        <v>3322</v>
      </c>
      <c r="N64" s="379">
        <v>3322</v>
      </c>
      <c r="O64" s="380">
        <v>3282</v>
      </c>
      <c r="P64" s="380">
        <v>3130</v>
      </c>
      <c r="Q64" s="933">
        <v>3121</v>
      </c>
      <c r="R64" s="668"/>
      <c r="S64" s="243"/>
    </row>
    <row r="65" spans="1:19" ht="14.25">
      <c r="A65" s="8"/>
      <c r="B65" s="668"/>
      <c r="C65" s="6" t="s">
        <v>580</v>
      </c>
      <c r="D65" s="943">
        <f>E65</f>
        <v>0.85</v>
      </c>
      <c r="E65" s="354">
        <v>0.85</v>
      </c>
      <c r="F65" s="358">
        <v>0.81</v>
      </c>
      <c r="G65" s="358">
        <v>0.77</v>
      </c>
      <c r="H65" s="358">
        <v>0.77</v>
      </c>
      <c r="I65" s="358"/>
      <c r="J65" s="967"/>
      <c r="K65" s="326"/>
      <c r="L65" s="358"/>
      <c r="M65" s="943">
        <f>N65</f>
        <v>0.78</v>
      </c>
      <c r="N65" s="354">
        <v>0.78</v>
      </c>
      <c r="O65" s="358">
        <v>0.78</v>
      </c>
      <c r="P65" s="358">
        <v>0.8</v>
      </c>
      <c r="Q65" s="1005">
        <v>0.8</v>
      </c>
      <c r="R65" s="668"/>
      <c r="S65" s="243"/>
    </row>
    <row r="66" spans="1:19">
      <c r="A66" s="8"/>
      <c r="B66" s="10"/>
      <c r="C66" s="6"/>
      <c r="D66" s="1080"/>
      <c r="E66" s="389"/>
      <c r="F66" s="390"/>
      <c r="G66" s="390"/>
      <c r="H66" s="390"/>
      <c r="I66" s="390"/>
      <c r="J66" s="967"/>
      <c r="K66" s="326"/>
      <c r="L66" s="390"/>
      <c r="M66" s="1080"/>
      <c r="N66" s="389"/>
      <c r="O66" s="390"/>
      <c r="P66" s="390"/>
      <c r="Q66" s="1051"/>
      <c r="R66" s="10"/>
      <c r="S66" s="243"/>
    </row>
    <row r="67" spans="1:19">
      <c r="A67" s="8"/>
      <c r="B67" s="10"/>
      <c r="C67" s="474" t="s">
        <v>450</v>
      </c>
      <c r="D67" s="893">
        <f>F67+H67+G67+E67</f>
        <v>-707</v>
      </c>
      <c r="E67" s="383">
        <f>E62-F62</f>
        <v>-286</v>
      </c>
      <c r="F67" s="384">
        <f>F62-G62</f>
        <v>-699</v>
      </c>
      <c r="G67" s="384">
        <f>G62-H62</f>
        <v>136</v>
      </c>
      <c r="H67" s="384">
        <f>H62-M62</f>
        <v>142</v>
      </c>
      <c r="I67" s="384"/>
      <c r="J67" s="968"/>
      <c r="K67" s="331"/>
      <c r="L67" s="384"/>
      <c r="M67" s="893">
        <f>N67+P67+Q67+O67</f>
        <v>403</v>
      </c>
      <c r="N67" s="383">
        <f t="shared" ref="N67:O69" si="12">N62-O62</f>
        <v>61</v>
      </c>
      <c r="O67" s="384">
        <f t="shared" si="12"/>
        <v>163</v>
      </c>
      <c r="P67" s="384">
        <f t="shared" ref="P67:P69" si="13">P62-Q62</f>
        <v>29</v>
      </c>
      <c r="Q67" s="1015">
        <v>150</v>
      </c>
      <c r="R67" s="10"/>
      <c r="S67" s="243"/>
    </row>
    <row r="68" spans="1:19">
      <c r="A68" s="8"/>
      <c r="B68" s="668"/>
      <c r="C68" s="244" t="s">
        <v>256</v>
      </c>
      <c r="D68" s="1081">
        <f t="shared" ref="D68:D69" si="14">F68+H68+G68+E68</f>
        <v>17</v>
      </c>
      <c r="E68" s="379">
        <f t="shared" ref="E68:G69" si="15">E63-F63</f>
        <v>7</v>
      </c>
      <c r="F68" s="380">
        <f t="shared" si="15"/>
        <v>-3</v>
      </c>
      <c r="G68" s="380">
        <f t="shared" si="15"/>
        <v>4</v>
      </c>
      <c r="H68" s="380">
        <f>H63-M63</f>
        <v>9</v>
      </c>
      <c r="I68" s="380"/>
      <c r="J68" s="967"/>
      <c r="K68" s="326"/>
      <c r="L68" s="380"/>
      <c r="M68" s="1081">
        <f>N68+P68+Q68+O68</f>
        <v>66</v>
      </c>
      <c r="N68" s="379">
        <f t="shared" si="12"/>
        <v>21</v>
      </c>
      <c r="O68" s="380">
        <f t="shared" si="12"/>
        <v>11</v>
      </c>
      <c r="P68" s="380">
        <f t="shared" si="13"/>
        <v>20</v>
      </c>
      <c r="Q68" s="933">
        <v>14</v>
      </c>
      <c r="R68" s="668"/>
      <c r="S68" s="243"/>
    </row>
    <row r="69" spans="1:19" ht="14.25">
      <c r="A69" s="8"/>
      <c r="B69" s="668"/>
      <c r="C69" s="244" t="s">
        <v>564</v>
      </c>
      <c r="D69" s="1081">
        <f t="shared" si="14"/>
        <v>-724</v>
      </c>
      <c r="E69" s="379">
        <f t="shared" si="15"/>
        <v>-293</v>
      </c>
      <c r="F69" s="380">
        <f t="shared" si="15"/>
        <v>-696</v>
      </c>
      <c r="G69" s="380">
        <f t="shared" si="15"/>
        <v>132</v>
      </c>
      <c r="H69" s="380">
        <f>H64-M64</f>
        <v>133</v>
      </c>
      <c r="I69" s="380"/>
      <c r="J69" s="967"/>
      <c r="K69" s="326"/>
      <c r="L69" s="380"/>
      <c r="M69" s="1081">
        <f>N69+P69+Q69+O69</f>
        <v>337</v>
      </c>
      <c r="N69" s="379">
        <f t="shared" si="12"/>
        <v>40</v>
      </c>
      <c r="O69" s="380">
        <f t="shared" si="12"/>
        <v>152</v>
      </c>
      <c r="P69" s="380">
        <f t="shared" si="13"/>
        <v>9</v>
      </c>
      <c r="Q69" s="933">
        <v>136</v>
      </c>
      <c r="R69" s="668"/>
      <c r="S69" s="243"/>
    </row>
    <row r="70" spans="1:19">
      <c r="A70" s="250"/>
      <c r="B70" s="11"/>
      <c r="C70" s="236"/>
      <c r="D70" s="1080"/>
      <c r="E70" s="389"/>
      <c r="F70" s="390"/>
      <c r="G70" s="390"/>
      <c r="H70" s="390"/>
      <c r="I70" s="390"/>
      <c r="J70" s="967"/>
      <c r="K70" s="326"/>
      <c r="L70" s="390"/>
      <c r="M70" s="1080"/>
      <c r="N70" s="389"/>
      <c r="O70" s="390"/>
      <c r="P70" s="390"/>
      <c r="Q70" s="1051"/>
      <c r="R70" s="133"/>
      <c r="S70" s="228"/>
    </row>
    <row r="71" spans="1:19">
      <c r="A71" s="8"/>
      <c r="B71" s="5"/>
      <c r="C71" s="474" t="s">
        <v>364</v>
      </c>
      <c r="D71" s="951">
        <f>F71+H71+G71+E71</f>
        <v>716</v>
      </c>
      <c r="E71" s="425">
        <v>185</v>
      </c>
      <c r="F71" s="426">
        <v>181</v>
      </c>
      <c r="G71" s="426">
        <v>180</v>
      </c>
      <c r="H71" s="426">
        <v>170</v>
      </c>
      <c r="I71" s="426"/>
      <c r="J71" s="968">
        <f t="shared" si="10"/>
        <v>4.2212518195051008E-2</v>
      </c>
      <c r="K71" s="331">
        <f t="shared" si="11"/>
        <v>2.7777777777777679E-2</v>
      </c>
      <c r="L71" s="426"/>
      <c r="M71" s="951">
        <f>Q71+P71+O71+N71</f>
        <v>687</v>
      </c>
      <c r="N71" s="425">
        <v>180</v>
      </c>
      <c r="O71" s="426">
        <v>176</v>
      </c>
      <c r="P71" s="426">
        <v>171</v>
      </c>
      <c r="Q71" s="1052">
        <v>160</v>
      </c>
      <c r="R71" s="5"/>
      <c r="S71" s="243"/>
    </row>
    <row r="72" spans="1:19">
      <c r="A72" s="250"/>
      <c r="B72" s="11"/>
      <c r="C72" s="236"/>
      <c r="D72" s="1080"/>
      <c r="E72" s="389"/>
      <c r="F72" s="390"/>
      <c r="G72" s="390"/>
      <c r="H72" s="390"/>
      <c r="I72" s="390"/>
      <c r="J72" s="967"/>
      <c r="K72" s="326"/>
      <c r="L72" s="390"/>
      <c r="M72" s="1080"/>
      <c r="N72" s="389"/>
      <c r="O72" s="390"/>
      <c r="P72" s="390"/>
      <c r="Q72" s="1051"/>
      <c r="R72" s="133"/>
      <c r="S72" s="228"/>
    </row>
    <row r="73" spans="1:19" ht="14.25">
      <c r="A73" s="8"/>
      <c r="B73" s="5"/>
      <c r="C73" s="474" t="s">
        <v>581</v>
      </c>
      <c r="D73" s="951">
        <v>15</v>
      </c>
      <c r="E73" s="425">
        <v>17</v>
      </c>
      <c r="F73" s="426">
        <v>14</v>
      </c>
      <c r="G73" s="426">
        <v>14</v>
      </c>
      <c r="H73" s="426">
        <v>13</v>
      </c>
      <c r="I73" s="426"/>
      <c r="J73" s="968">
        <f t="shared" si="10"/>
        <v>7.1428571428571397E-2</v>
      </c>
      <c r="K73" s="636">
        <f t="shared" si="11"/>
        <v>0.21428571428571419</v>
      </c>
      <c r="L73" s="426"/>
      <c r="M73" s="951">
        <v>14</v>
      </c>
      <c r="N73" s="425">
        <v>14</v>
      </c>
      <c r="O73" s="426">
        <v>15</v>
      </c>
      <c r="P73" s="426">
        <v>14</v>
      </c>
      <c r="Q73" s="1052">
        <v>14</v>
      </c>
      <c r="R73" s="5"/>
      <c r="S73" s="243"/>
    </row>
    <row r="74" spans="1:19">
      <c r="A74" s="8"/>
      <c r="B74" s="668"/>
      <c r="C74" s="240" t="s">
        <v>256</v>
      </c>
      <c r="D74" s="949">
        <v>41</v>
      </c>
      <c r="E74" s="386">
        <v>40</v>
      </c>
      <c r="F74" s="387">
        <v>42</v>
      </c>
      <c r="G74" s="387">
        <v>41</v>
      </c>
      <c r="H74" s="387">
        <v>40</v>
      </c>
      <c r="I74" s="387"/>
      <c r="J74" s="967">
        <f t="shared" si="10"/>
        <v>-4.6511627906976716E-2</v>
      </c>
      <c r="K74" s="326">
        <f t="shared" si="11"/>
        <v>-6.9767441860465129E-2</v>
      </c>
      <c r="L74" s="387"/>
      <c r="M74" s="949">
        <v>43</v>
      </c>
      <c r="N74" s="386">
        <v>43</v>
      </c>
      <c r="O74" s="387">
        <v>44</v>
      </c>
      <c r="P74" s="387">
        <v>43</v>
      </c>
      <c r="Q74" s="952">
        <v>41</v>
      </c>
      <c r="R74" s="668"/>
      <c r="S74" s="239"/>
    </row>
    <row r="75" spans="1:19">
      <c r="A75" s="8"/>
      <c r="B75" s="668"/>
      <c r="C75" s="240" t="s">
        <v>257</v>
      </c>
      <c r="D75" s="949">
        <v>8</v>
      </c>
      <c r="E75" s="386">
        <v>10</v>
      </c>
      <c r="F75" s="387">
        <v>8</v>
      </c>
      <c r="G75" s="387">
        <v>7</v>
      </c>
      <c r="H75" s="387">
        <v>7</v>
      </c>
      <c r="I75" s="387"/>
      <c r="J75" s="967">
        <f t="shared" si="10"/>
        <v>0</v>
      </c>
      <c r="K75" s="356">
        <f t="shared" si="11"/>
        <v>0.25</v>
      </c>
      <c r="L75" s="387"/>
      <c r="M75" s="949">
        <v>8</v>
      </c>
      <c r="N75" s="386">
        <v>8</v>
      </c>
      <c r="O75" s="387">
        <v>8</v>
      </c>
      <c r="P75" s="387">
        <v>8</v>
      </c>
      <c r="Q75" s="952">
        <v>7</v>
      </c>
      <c r="R75" s="668"/>
      <c r="S75" s="239"/>
    </row>
    <row r="76" spans="1:19">
      <c r="A76" s="8"/>
      <c r="B76" s="668"/>
      <c r="C76" s="6" t="s">
        <v>55</v>
      </c>
      <c r="D76" s="1087">
        <v>0.24</v>
      </c>
      <c r="E76" s="354">
        <v>0.25</v>
      </c>
      <c r="F76" s="358">
        <v>0.23</v>
      </c>
      <c r="G76" s="358">
        <v>0.24</v>
      </c>
      <c r="H76" s="358">
        <v>0.24</v>
      </c>
      <c r="I76" s="358"/>
      <c r="J76" s="967"/>
      <c r="K76" s="326"/>
      <c r="L76" s="358"/>
      <c r="M76" s="1087">
        <v>0.2</v>
      </c>
      <c r="N76" s="354">
        <v>0.22</v>
      </c>
      <c r="O76" s="358">
        <v>0.19</v>
      </c>
      <c r="P76" s="358">
        <v>0.2</v>
      </c>
      <c r="Q76" s="1005">
        <v>0.2</v>
      </c>
      <c r="R76" s="668"/>
      <c r="S76" s="243"/>
    </row>
    <row r="77" spans="1:19">
      <c r="A77" s="250"/>
      <c r="B77" s="531"/>
      <c r="C77" s="669"/>
      <c r="D77" s="1080"/>
      <c r="E77" s="389"/>
      <c r="F77" s="390"/>
      <c r="G77" s="390"/>
      <c r="H77" s="390"/>
      <c r="I77" s="390"/>
      <c r="J77" s="967"/>
      <c r="K77" s="326"/>
      <c r="L77" s="390"/>
      <c r="M77" s="1080"/>
      <c r="N77" s="389"/>
      <c r="O77" s="390"/>
      <c r="P77" s="390"/>
      <c r="Q77" s="1051"/>
      <c r="R77" s="133"/>
      <c r="S77" s="228"/>
    </row>
    <row r="78" spans="1:19">
      <c r="A78" s="8"/>
      <c r="B78" s="6"/>
      <c r="C78" s="474" t="s">
        <v>269</v>
      </c>
      <c r="D78" s="1088">
        <f>H78+G78+F78+E78</f>
        <v>6331</v>
      </c>
      <c r="E78" s="439">
        <v>1601</v>
      </c>
      <c r="F78" s="432">
        <v>1482</v>
      </c>
      <c r="G78" s="432">
        <v>1634</v>
      </c>
      <c r="H78" s="432">
        <v>1614</v>
      </c>
      <c r="I78" s="432"/>
      <c r="J78" s="968">
        <f t="shared" si="10"/>
        <v>3.4646184016996262E-2</v>
      </c>
      <c r="K78" s="331">
        <f t="shared" si="11"/>
        <v>1.2507817385867259E-3</v>
      </c>
      <c r="L78" s="432"/>
      <c r="M78" s="1088">
        <f>Q78+P78+O78+N78</f>
        <v>6119</v>
      </c>
      <c r="N78" s="439">
        <v>1599</v>
      </c>
      <c r="O78" s="432">
        <v>1466</v>
      </c>
      <c r="P78" s="432">
        <v>1544</v>
      </c>
      <c r="Q78" s="1057">
        <v>1510</v>
      </c>
      <c r="R78" s="11"/>
      <c r="S78" s="224"/>
    </row>
    <row r="79" spans="1:19">
      <c r="A79" s="250"/>
      <c r="B79" s="11"/>
      <c r="C79" s="236"/>
      <c r="D79" s="1080"/>
      <c r="E79" s="389"/>
      <c r="F79" s="390"/>
      <c r="G79" s="390"/>
      <c r="H79" s="390"/>
      <c r="I79" s="390"/>
      <c r="J79" s="967"/>
      <c r="K79" s="326"/>
      <c r="L79" s="390"/>
      <c r="M79" s="1080"/>
      <c r="N79" s="389"/>
      <c r="O79" s="390"/>
      <c r="P79" s="390"/>
      <c r="Q79" s="1051"/>
      <c r="R79" s="133"/>
      <c r="S79" s="228"/>
    </row>
    <row r="80" spans="1:19" ht="14.25">
      <c r="A80" s="8"/>
      <c r="B80" s="2"/>
      <c r="C80" s="474" t="s">
        <v>582</v>
      </c>
      <c r="D80" s="930">
        <v>130</v>
      </c>
      <c r="E80" s="434">
        <v>150</v>
      </c>
      <c r="F80" s="433">
        <v>118</v>
      </c>
      <c r="G80" s="433">
        <v>126</v>
      </c>
      <c r="H80" s="433">
        <v>128</v>
      </c>
      <c r="I80" s="433"/>
      <c r="J80" s="968">
        <f t="shared" si="10"/>
        <v>1.5625E-2</v>
      </c>
      <c r="K80" s="636">
        <f t="shared" si="11"/>
        <v>0.16279069767441867</v>
      </c>
      <c r="L80" s="433"/>
      <c r="M80" s="930">
        <v>128</v>
      </c>
      <c r="N80" s="434">
        <v>129</v>
      </c>
      <c r="O80" s="433">
        <v>123</v>
      </c>
      <c r="P80" s="433">
        <v>130</v>
      </c>
      <c r="Q80" s="1058">
        <v>132</v>
      </c>
      <c r="R80" s="11"/>
      <c r="S80" s="224"/>
    </row>
    <row r="81" spans="1:19">
      <c r="A81" s="8"/>
      <c r="B81" s="668"/>
      <c r="C81" s="240" t="s">
        <v>256</v>
      </c>
      <c r="D81" s="931">
        <v>427</v>
      </c>
      <c r="E81" s="436">
        <v>427</v>
      </c>
      <c r="F81" s="435">
        <v>391</v>
      </c>
      <c r="G81" s="435">
        <v>442</v>
      </c>
      <c r="H81" s="435">
        <v>449</v>
      </c>
      <c r="I81" s="435"/>
      <c r="J81" s="967">
        <f t="shared" si="10"/>
        <v>-3.8288288288288341E-2</v>
      </c>
      <c r="K81" s="326">
        <f t="shared" si="11"/>
        <v>-4.8997772828507813E-2</v>
      </c>
      <c r="L81" s="435"/>
      <c r="M81" s="931">
        <v>444</v>
      </c>
      <c r="N81" s="436">
        <v>449</v>
      </c>
      <c r="O81" s="435">
        <v>414</v>
      </c>
      <c r="P81" s="435">
        <v>455</v>
      </c>
      <c r="Q81" s="939">
        <v>460</v>
      </c>
      <c r="R81" s="668"/>
      <c r="S81" s="243"/>
    </row>
    <row r="82" spans="1:19">
      <c r="A82" s="8"/>
      <c r="B82" s="668"/>
      <c r="C82" s="240" t="s">
        <v>257</v>
      </c>
      <c r="D82" s="931">
        <v>55</v>
      </c>
      <c r="E82" s="436">
        <v>67</v>
      </c>
      <c r="F82" s="435">
        <v>52</v>
      </c>
      <c r="G82" s="435">
        <v>52</v>
      </c>
      <c r="H82" s="435">
        <v>51</v>
      </c>
      <c r="I82" s="435"/>
      <c r="J82" s="967">
        <f t="shared" si="10"/>
        <v>5.7692307692307709E-2</v>
      </c>
      <c r="K82" s="356">
        <f t="shared" si="11"/>
        <v>0.28846153846153855</v>
      </c>
      <c r="L82" s="435"/>
      <c r="M82" s="931">
        <v>52</v>
      </c>
      <c r="N82" s="436">
        <v>52</v>
      </c>
      <c r="O82" s="435">
        <v>52</v>
      </c>
      <c r="P82" s="435">
        <v>52</v>
      </c>
      <c r="Q82" s="939">
        <v>52</v>
      </c>
      <c r="R82" s="668"/>
      <c r="S82" s="243"/>
    </row>
    <row r="83" spans="1:19">
      <c r="A83" s="8"/>
      <c r="B83" s="10"/>
      <c r="C83" s="236"/>
      <c r="D83" s="1089"/>
      <c r="E83" s="440"/>
      <c r="F83" s="441"/>
      <c r="G83" s="441"/>
      <c r="H83" s="441"/>
      <c r="I83" s="441"/>
      <c r="J83" s="988"/>
      <c r="K83" s="847"/>
      <c r="L83" s="441"/>
      <c r="M83" s="1089"/>
      <c r="N83" s="440"/>
      <c r="O83" s="441"/>
      <c r="P83" s="441"/>
      <c r="Q83" s="1059"/>
      <c r="R83" s="133"/>
      <c r="S83" s="228"/>
    </row>
    <row r="84" spans="1:19">
      <c r="A84" s="8"/>
      <c r="B84" s="10"/>
      <c r="C84" s="474" t="s">
        <v>252</v>
      </c>
      <c r="D84" s="951">
        <v>23</v>
      </c>
      <c r="E84" s="425">
        <v>29</v>
      </c>
      <c r="F84" s="426">
        <v>20</v>
      </c>
      <c r="G84" s="426">
        <v>20</v>
      </c>
      <c r="H84" s="426">
        <v>19</v>
      </c>
      <c r="I84" s="426"/>
      <c r="J84" s="926">
        <f t="shared" si="10"/>
        <v>0.21052631578947367</v>
      </c>
      <c r="K84" s="636">
        <f t="shared" si="11"/>
        <v>0.26086956521739135</v>
      </c>
      <c r="L84" s="426"/>
      <c r="M84" s="951">
        <v>19</v>
      </c>
      <c r="N84" s="425">
        <v>23</v>
      </c>
      <c r="O84" s="426">
        <v>20</v>
      </c>
      <c r="P84" s="426">
        <v>17</v>
      </c>
      <c r="Q84" s="1052">
        <v>15</v>
      </c>
      <c r="R84" s="133"/>
      <c r="S84" s="228"/>
    </row>
    <row r="85" spans="1:19">
      <c r="A85" s="8"/>
      <c r="B85" s="668"/>
      <c r="C85" s="240" t="s">
        <v>256</v>
      </c>
      <c r="D85" s="949">
        <v>72</v>
      </c>
      <c r="E85" s="386">
        <v>66</v>
      </c>
      <c r="F85" s="387">
        <v>80</v>
      </c>
      <c r="G85" s="387">
        <v>67</v>
      </c>
      <c r="H85" s="387">
        <v>77</v>
      </c>
      <c r="I85" s="387"/>
      <c r="J85" s="967">
        <f t="shared" si="10"/>
        <v>-6.4935064935064957E-2</v>
      </c>
      <c r="K85" s="326">
        <f t="shared" si="11"/>
        <v>-9.589041095890416E-2</v>
      </c>
      <c r="L85" s="387"/>
      <c r="M85" s="949">
        <v>77</v>
      </c>
      <c r="N85" s="386">
        <v>73</v>
      </c>
      <c r="O85" s="387">
        <v>73</v>
      </c>
      <c r="P85" s="387">
        <v>82</v>
      </c>
      <c r="Q85" s="952">
        <v>78</v>
      </c>
      <c r="R85" s="133"/>
      <c r="S85" s="228"/>
    </row>
    <row r="86" spans="1:19">
      <c r="A86" s="8"/>
      <c r="B86" s="668"/>
      <c r="C86" s="240" t="s">
        <v>257</v>
      </c>
      <c r="D86" s="949">
        <v>11</v>
      </c>
      <c r="E86" s="386">
        <v>15</v>
      </c>
      <c r="F86" s="387">
        <v>9</v>
      </c>
      <c r="G86" s="387">
        <v>10</v>
      </c>
      <c r="H86" s="387">
        <v>11</v>
      </c>
      <c r="I86" s="387"/>
      <c r="J86" s="1087">
        <f t="shared" si="10"/>
        <v>0.375</v>
      </c>
      <c r="K86" s="356">
        <f t="shared" si="11"/>
        <v>0.36363636363636354</v>
      </c>
      <c r="L86" s="387"/>
      <c r="M86" s="949">
        <v>8</v>
      </c>
      <c r="N86" s="386">
        <v>11</v>
      </c>
      <c r="O86" s="387">
        <v>11</v>
      </c>
      <c r="P86" s="387">
        <v>7</v>
      </c>
      <c r="Q86" s="952">
        <v>6</v>
      </c>
      <c r="R86" s="668"/>
      <c r="S86" s="239"/>
    </row>
    <row r="87" spans="1:19">
      <c r="A87" s="250"/>
      <c r="B87" s="11"/>
      <c r="C87" s="236"/>
      <c r="D87" s="1080"/>
      <c r="E87" s="389"/>
      <c r="F87" s="390"/>
      <c r="G87" s="390"/>
      <c r="H87" s="390"/>
      <c r="I87" s="390"/>
      <c r="J87" s="967"/>
      <c r="K87" s="326"/>
      <c r="L87" s="390"/>
      <c r="M87" s="1080"/>
      <c r="N87" s="389"/>
      <c r="O87" s="390"/>
      <c r="P87" s="390"/>
      <c r="Q87" s="1051"/>
      <c r="R87" s="133"/>
      <c r="S87" s="228"/>
    </row>
    <row r="88" spans="1:19" ht="14.25">
      <c r="A88" s="250"/>
      <c r="B88" s="11"/>
      <c r="C88" s="474" t="s">
        <v>583</v>
      </c>
      <c r="D88" s="1090">
        <v>0.52</v>
      </c>
      <c r="E88" s="438">
        <v>0.73</v>
      </c>
      <c r="F88" s="437">
        <v>1.04</v>
      </c>
      <c r="G88" s="437">
        <v>0.18</v>
      </c>
      <c r="H88" s="437">
        <v>0.16</v>
      </c>
      <c r="I88" s="437"/>
      <c r="J88" s="968"/>
      <c r="K88" s="331"/>
      <c r="L88" s="437"/>
      <c r="M88" s="1090">
        <v>0.25</v>
      </c>
      <c r="N88" s="438">
        <v>0.24</v>
      </c>
      <c r="O88" s="437">
        <v>0.14000000000000001</v>
      </c>
      <c r="P88" s="437">
        <v>0.35</v>
      </c>
      <c r="Q88" s="1055">
        <v>0.25</v>
      </c>
      <c r="R88" s="5"/>
      <c r="S88" s="228"/>
    </row>
    <row r="89" spans="1:19">
      <c r="A89" s="8"/>
      <c r="B89" s="668"/>
      <c r="C89" s="240" t="s">
        <v>256</v>
      </c>
      <c r="D89" s="943">
        <v>0.3</v>
      </c>
      <c r="E89" s="354">
        <v>0.43</v>
      </c>
      <c r="F89" s="358">
        <v>0.28999999999999998</v>
      </c>
      <c r="G89" s="358">
        <v>0.26</v>
      </c>
      <c r="H89" s="358">
        <v>0.22</v>
      </c>
      <c r="I89" s="358"/>
      <c r="J89" s="967"/>
      <c r="K89" s="326"/>
      <c r="L89" s="358"/>
      <c r="M89" s="943">
        <v>0.18</v>
      </c>
      <c r="N89" s="354">
        <v>0.19</v>
      </c>
      <c r="O89" s="358">
        <v>0.17</v>
      </c>
      <c r="P89" s="358">
        <v>0.16</v>
      </c>
      <c r="Q89" s="1005">
        <v>0.2</v>
      </c>
      <c r="R89" s="668"/>
      <c r="S89" s="243"/>
    </row>
    <row r="90" spans="1:19" ht="14.25">
      <c r="A90" s="8"/>
      <c r="B90" s="668"/>
      <c r="C90" s="287" t="s">
        <v>524</v>
      </c>
      <c r="D90" s="943">
        <v>0.56999999999999995</v>
      </c>
      <c r="E90" s="354">
        <v>0.82</v>
      </c>
      <c r="F90" s="358">
        <v>1.22</v>
      </c>
      <c r="G90" s="358">
        <v>0.17</v>
      </c>
      <c r="H90" s="358">
        <v>0.15</v>
      </c>
      <c r="I90" s="358"/>
      <c r="J90" s="967"/>
      <c r="K90" s="326"/>
      <c r="L90" s="358"/>
      <c r="M90" s="943">
        <v>0.27</v>
      </c>
      <c r="N90" s="354">
        <v>0.26</v>
      </c>
      <c r="O90" s="358">
        <v>0.13</v>
      </c>
      <c r="P90" s="358">
        <v>0.4</v>
      </c>
      <c r="Q90" s="1005">
        <v>0.27</v>
      </c>
      <c r="R90" s="668"/>
      <c r="S90" s="243"/>
    </row>
    <row r="91" spans="1:19">
      <c r="A91" s="250"/>
      <c r="B91" s="11"/>
      <c r="C91" s="236"/>
      <c r="D91" s="253"/>
      <c r="E91" s="267"/>
      <c r="F91" s="255"/>
      <c r="G91" s="255"/>
      <c r="H91" s="255"/>
      <c r="I91" s="255"/>
      <c r="J91" s="974"/>
      <c r="K91" s="510"/>
      <c r="L91" s="255"/>
      <c r="M91" s="253"/>
      <c r="N91" s="267"/>
      <c r="O91" s="255"/>
      <c r="P91" s="255"/>
      <c r="Q91" s="1056"/>
      <c r="R91" s="133"/>
      <c r="S91" s="228"/>
    </row>
    <row r="92" spans="1:19" ht="8.25" customHeight="1">
      <c r="A92" s="250"/>
      <c r="B92" s="225"/>
      <c r="C92" s="225"/>
      <c r="D92" s="226"/>
      <c r="E92" s="226"/>
      <c r="F92" s="226"/>
      <c r="G92" s="226"/>
      <c r="H92" s="226"/>
      <c r="I92" s="226"/>
      <c r="J92" s="152"/>
      <c r="K92" s="152"/>
      <c r="L92" s="226"/>
      <c r="M92" s="226"/>
      <c r="N92" s="226"/>
      <c r="O92" s="226"/>
      <c r="P92" s="226"/>
      <c r="Q92" s="226"/>
      <c r="R92" s="227"/>
      <c r="S92" s="228"/>
    </row>
    <row r="93" spans="1:19" ht="12.75" customHeight="1">
      <c r="A93" s="247"/>
      <c r="B93" s="257" t="s">
        <v>271</v>
      </c>
      <c r="C93" s="247"/>
      <c r="D93" s="258"/>
      <c r="E93" s="258"/>
      <c r="F93" s="258"/>
      <c r="G93" s="258"/>
      <c r="H93" s="258"/>
      <c r="I93" s="258"/>
      <c r="J93" s="168"/>
      <c r="K93" s="168"/>
      <c r="L93" s="258"/>
      <c r="M93" s="258"/>
      <c r="N93" s="258"/>
      <c r="O93" s="258"/>
      <c r="P93" s="258"/>
      <c r="Q93" s="258"/>
      <c r="R93" s="259"/>
      <c r="S93" s="260"/>
    </row>
    <row r="94" spans="1:19" ht="14.25">
      <c r="A94" s="247"/>
      <c r="B94" s="256" t="s">
        <v>452</v>
      </c>
      <c r="C94" s="247"/>
      <c r="D94" s="247"/>
      <c r="E94" s="247"/>
      <c r="F94" s="247"/>
      <c r="G94" s="247"/>
      <c r="H94" s="247"/>
      <c r="I94" s="247"/>
      <c r="J94" s="850"/>
      <c r="K94" s="850"/>
      <c r="L94" s="247"/>
      <c r="M94" s="247"/>
      <c r="N94" s="247"/>
      <c r="O94" s="247"/>
      <c r="P94" s="247"/>
      <c r="Q94" s="247"/>
      <c r="R94" s="247"/>
      <c r="S94" s="247"/>
    </row>
    <row r="95" spans="1:19" ht="14.25">
      <c r="A95" s="248"/>
      <c r="B95" s="256" t="s">
        <v>585</v>
      </c>
      <c r="C95" s="247"/>
      <c r="D95" s="247"/>
      <c r="E95" s="247"/>
      <c r="F95" s="247"/>
      <c r="G95" s="247"/>
      <c r="H95" s="247"/>
      <c r="I95" s="247"/>
      <c r="J95" s="850"/>
      <c r="K95" s="850"/>
      <c r="L95" s="247"/>
      <c r="M95" s="247"/>
      <c r="N95" s="247"/>
      <c r="O95" s="247"/>
      <c r="P95" s="247"/>
      <c r="Q95" s="247"/>
      <c r="R95" s="247"/>
      <c r="S95" s="247"/>
    </row>
    <row r="96" spans="1:19" ht="14.25">
      <c r="A96" s="248"/>
      <c r="B96" s="256" t="s">
        <v>584</v>
      </c>
      <c r="C96" s="247"/>
      <c r="D96" s="247"/>
      <c r="E96" s="247"/>
      <c r="F96" s="247"/>
      <c r="G96" s="247"/>
      <c r="H96" s="247"/>
      <c r="I96" s="247"/>
      <c r="J96" s="850"/>
      <c r="K96" s="850"/>
      <c r="L96" s="247"/>
      <c r="M96" s="247"/>
      <c r="N96" s="247"/>
      <c r="O96" s="247"/>
      <c r="P96" s="247"/>
      <c r="Q96" s="247"/>
      <c r="R96" s="247"/>
      <c r="S96" s="247"/>
    </row>
    <row r="97" spans="1:19" ht="14.25">
      <c r="A97" s="247"/>
      <c r="B97" s="256"/>
      <c r="C97" s="247"/>
      <c r="D97" s="247"/>
      <c r="E97" s="247"/>
      <c r="F97" s="247"/>
      <c r="G97" s="247"/>
      <c r="H97" s="247"/>
      <c r="I97" s="247"/>
      <c r="J97" s="850"/>
      <c r="K97" s="850"/>
      <c r="L97" s="247"/>
      <c r="M97" s="247"/>
      <c r="N97" s="247"/>
      <c r="O97" s="247"/>
      <c r="P97" s="247"/>
      <c r="Q97" s="247"/>
      <c r="R97" s="247"/>
      <c r="S97" s="247"/>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rowBreaks count="1" manualBreakCount="1">
    <brk id="5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9"/>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51" style="153" customWidth="1"/>
    <col min="4" max="8" width="8.7109375" style="153" customWidth="1"/>
    <col min="9" max="9" width="1.7109375" style="153" customWidth="1"/>
    <col min="10" max="11" width="8.7109375" style="206" customWidth="1"/>
    <col min="12" max="12" width="1.7109375" style="153" customWidth="1"/>
    <col min="13" max="17" width="8.7109375" style="153" customWidth="1"/>
    <col min="18" max="18" width="1.7109375" style="153" customWidth="1"/>
    <col min="19" max="19" width="1.28515625" style="153" customWidth="1"/>
    <col min="20" max="16384" width="9.140625" style="153"/>
  </cols>
  <sheetData>
    <row r="1" spans="1:19" ht="9" customHeight="1">
      <c r="A1" s="151"/>
      <c r="B1" s="151"/>
      <c r="C1" s="151"/>
      <c r="D1" s="151"/>
      <c r="E1" s="151"/>
      <c r="F1" s="151"/>
      <c r="G1" s="151"/>
      <c r="H1" s="151"/>
      <c r="I1" s="151"/>
      <c r="J1" s="152"/>
      <c r="K1" s="152"/>
      <c r="L1" s="151"/>
      <c r="M1" s="151"/>
      <c r="N1" s="151"/>
      <c r="O1" s="151"/>
      <c r="P1" s="151"/>
      <c r="Q1" s="151"/>
      <c r="R1" s="151"/>
      <c r="S1" s="151"/>
    </row>
    <row r="2" spans="1:19">
      <c r="A2" s="154"/>
      <c r="B2" s="159"/>
      <c r="C2" s="156" t="s">
        <v>0</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209"/>
      <c r="S2" s="154"/>
    </row>
    <row r="3" spans="1:19">
      <c r="A3" s="151"/>
      <c r="B3" s="162"/>
      <c r="C3" s="144" t="s">
        <v>18</v>
      </c>
      <c r="D3" s="157"/>
      <c r="E3" s="158"/>
      <c r="F3" s="141"/>
      <c r="G3" s="141"/>
      <c r="H3" s="141"/>
      <c r="I3" s="141"/>
      <c r="J3" s="965" t="s">
        <v>548</v>
      </c>
      <c r="K3" s="831" t="s">
        <v>549</v>
      </c>
      <c r="L3" s="141"/>
      <c r="M3" s="157"/>
      <c r="N3" s="158"/>
      <c r="O3" s="141"/>
      <c r="P3" s="141"/>
      <c r="Q3" s="141"/>
      <c r="R3" s="210"/>
      <c r="S3" s="151"/>
    </row>
    <row r="4" spans="1:19" ht="15.75">
      <c r="A4" s="151"/>
      <c r="B4" s="162"/>
      <c r="C4" s="211"/>
      <c r="D4" s="724"/>
      <c r="E4" s="727"/>
      <c r="F4" s="726"/>
      <c r="G4" s="726"/>
      <c r="H4" s="726"/>
      <c r="I4" s="726"/>
      <c r="J4" s="1035"/>
      <c r="K4" s="879"/>
      <c r="L4" s="723"/>
      <c r="M4" s="724"/>
      <c r="N4" s="727"/>
      <c r="O4" s="726"/>
      <c r="P4" s="726"/>
      <c r="Q4" s="726"/>
      <c r="R4" s="162"/>
      <c r="S4" s="151"/>
    </row>
    <row r="5" spans="1:19" s="171" customFormat="1">
      <c r="A5" s="154"/>
      <c r="B5" s="671"/>
      <c r="C5" s="473" t="s">
        <v>12</v>
      </c>
      <c r="D5" s="734">
        <f>H5+G5+F5+E5</f>
        <v>1038</v>
      </c>
      <c r="E5" s="735">
        <f>'P&amp;L'!E23</f>
        <v>-120</v>
      </c>
      <c r="F5" s="736">
        <f>'P&amp;L'!F23</f>
        <v>343</v>
      </c>
      <c r="G5" s="736">
        <f>'P&amp;L'!G23</f>
        <v>425</v>
      </c>
      <c r="H5" s="736">
        <f>'P&amp;L'!H23</f>
        <v>390</v>
      </c>
      <c r="I5" s="737"/>
      <c r="J5" s="926">
        <f>D5/M5-1</f>
        <v>-0.41389045736871821</v>
      </c>
      <c r="K5" s="833" t="s">
        <v>525</v>
      </c>
      <c r="L5" s="737"/>
      <c r="M5" s="734">
        <f>Q5+P5+O5+N5</f>
        <v>1771</v>
      </c>
      <c r="N5" s="735">
        <f>'P&amp;L'!N23</f>
        <v>209</v>
      </c>
      <c r="O5" s="736">
        <f>'P&amp;L'!O23</f>
        <v>452</v>
      </c>
      <c r="P5" s="736">
        <f>'P&amp;L'!P23</f>
        <v>552</v>
      </c>
      <c r="Q5" s="736">
        <f>'P&amp;L'!Q23</f>
        <v>558</v>
      </c>
      <c r="R5" s="145"/>
      <c r="S5" s="154"/>
    </row>
    <row r="6" spans="1:19">
      <c r="A6" s="151"/>
      <c r="B6" s="169"/>
      <c r="C6" s="162" t="s">
        <v>222</v>
      </c>
      <c r="D6" s="738">
        <f t="shared" ref="D6:D37" si="0">H6+G6+F6+E6</f>
        <v>879</v>
      </c>
      <c r="E6" s="739">
        <v>279</v>
      </c>
      <c r="F6" s="740">
        <v>218</v>
      </c>
      <c r="G6" s="740">
        <v>186</v>
      </c>
      <c r="H6" s="740">
        <v>196</v>
      </c>
      <c r="I6" s="541"/>
      <c r="J6" s="1087">
        <f t="shared" ref="J6:J62" si="1">D6/M6-1</f>
        <v>0.16578249336870021</v>
      </c>
      <c r="K6" s="1109">
        <f t="shared" ref="K6:K62" si="2">E6/N6-1</f>
        <v>0.26818181818181808</v>
      </c>
      <c r="L6" s="541"/>
      <c r="M6" s="738">
        <f>Q6+P6+O6+N6</f>
        <v>754</v>
      </c>
      <c r="N6" s="739">
        <v>220</v>
      </c>
      <c r="O6" s="740">
        <v>199</v>
      </c>
      <c r="P6" s="740">
        <v>180</v>
      </c>
      <c r="Q6" s="740">
        <v>155</v>
      </c>
      <c r="R6" s="670"/>
      <c r="S6" s="151"/>
    </row>
    <row r="7" spans="1:19">
      <c r="A7" s="151"/>
      <c r="B7" s="169"/>
      <c r="C7" s="162" t="s">
        <v>223</v>
      </c>
      <c r="D7" s="738">
        <f t="shared" si="0"/>
        <v>13</v>
      </c>
      <c r="E7" s="739">
        <v>-3</v>
      </c>
      <c r="F7" s="740">
        <v>3</v>
      </c>
      <c r="G7" s="740">
        <v>7</v>
      </c>
      <c r="H7" s="740">
        <v>6</v>
      </c>
      <c r="I7" s="541"/>
      <c r="J7" s="1087">
        <f t="shared" si="1"/>
        <v>-0.45833333333333337</v>
      </c>
      <c r="K7" s="832" t="s">
        <v>525</v>
      </c>
      <c r="L7" s="541"/>
      <c r="M7" s="738">
        <f>Q7+P7+O7+N7</f>
        <v>24</v>
      </c>
      <c r="N7" s="739">
        <v>7</v>
      </c>
      <c r="O7" s="740">
        <v>6</v>
      </c>
      <c r="P7" s="740">
        <v>12</v>
      </c>
      <c r="Q7" s="740">
        <v>-1</v>
      </c>
      <c r="R7" s="670"/>
      <c r="S7" s="151"/>
    </row>
    <row r="8" spans="1:19">
      <c r="A8" s="151"/>
      <c r="B8" s="169"/>
      <c r="C8" s="162"/>
      <c r="D8" s="741"/>
      <c r="E8" s="739"/>
      <c r="F8" s="740"/>
      <c r="G8" s="740"/>
      <c r="H8" s="740"/>
      <c r="I8" s="742"/>
      <c r="J8" s="967"/>
      <c r="K8" s="832"/>
      <c r="L8" s="742"/>
      <c r="M8" s="741"/>
      <c r="N8" s="739"/>
      <c r="O8" s="740"/>
      <c r="P8" s="740"/>
      <c r="Q8" s="740"/>
      <c r="R8" s="670"/>
      <c r="S8" s="151"/>
    </row>
    <row r="9" spans="1:19">
      <c r="A9" s="151"/>
      <c r="B9" s="169"/>
      <c r="C9" s="162" t="s">
        <v>224</v>
      </c>
      <c r="D9" s="741"/>
      <c r="E9" s="739"/>
      <c r="F9" s="740"/>
      <c r="G9" s="740"/>
      <c r="H9" s="740"/>
      <c r="I9" s="742"/>
      <c r="J9" s="967"/>
      <c r="K9" s="832"/>
      <c r="L9" s="742"/>
      <c r="M9" s="741"/>
      <c r="N9" s="739"/>
      <c r="O9" s="740"/>
      <c r="P9" s="740"/>
      <c r="Q9" s="740"/>
      <c r="R9" s="670"/>
      <c r="S9" s="151"/>
    </row>
    <row r="10" spans="1:19">
      <c r="A10" s="151"/>
      <c r="B10" s="169"/>
      <c r="C10" s="162" t="s">
        <v>441</v>
      </c>
      <c r="D10" s="738">
        <f t="shared" si="0"/>
        <v>2708</v>
      </c>
      <c r="E10" s="739">
        <v>993</v>
      </c>
      <c r="F10" s="740">
        <v>627</v>
      </c>
      <c r="G10" s="740">
        <v>549</v>
      </c>
      <c r="H10" s="740">
        <v>539</v>
      </c>
      <c r="I10" s="541"/>
      <c r="J10" s="967">
        <f t="shared" si="1"/>
        <v>4.5963692545384349E-2</v>
      </c>
      <c r="K10" s="1109">
        <f t="shared" si="2"/>
        <v>0.12840909090909092</v>
      </c>
      <c r="L10" s="541"/>
      <c r="M10" s="738">
        <f>Q10+P10+O10+N10</f>
        <v>2589</v>
      </c>
      <c r="N10" s="739">
        <v>880</v>
      </c>
      <c r="O10" s="740">
        <v>588</v>
      </c>
      <c r="P10" s="740">
        <v>564</v>
      </c>
      <c r="Q10" s="740">
        <v>557</v>
      </c>
      <c r="R10" s="670"/>
      <c r="S10" s="151"/>
    </row>
    <row r="11" spans="1:19">
      <c r="A11" s="151"/>
      <c r="B11" s="169"/>
      <c r="C11" s="162" t="s">
        <v>225</v>
      </c>
      <c r="D11" s="738">
        <f t="shared" si="0"/>
        <v>-1</v>
      </c>
      <c r="E11" s="739">
        <v>0</v>
      </c>
      <c r="F11" s="740">
        <v>-2</v>
      </c>
      <c r="G11" s="740">
        <v>-2</v>
      </c>
      <c r="H11" s="740">
        <v>3</v>
      </c>
      <c r="I11" s="541"/>
      <c r="J11" s="1087">
        <f t="shared" si="1"/>
        <v>-0.93333333333333335</v>
      </c>
      <c r="K11" s="1109">
        <f t="shared" si="2"/>
        <v>-1</v>
      </c>
      <c r="L11" s="541"/>
      <c r="M11" s="738">
        <f>Q11+P11+O11+N11</f>
        <v>-15</v>
      </c>
      <c r="N11" s="739">
        <v>-6</v>
      </c>
      <c r="O11" s="740">
        <v>5</v>
      </c>
      <c r="P11" s="740">
        <v>-19</v>
      </c>
      <c r="Q11" s="740">
        <v>5</v>
      </c>
      <c r="R11" s="670"/>
      <c r="S11" s="151"/>
    </row>
    <row r="12" spans="1:19">
      <c r="A12" s="151"/>
      <c r="B12" s="169"/>
      <c r="C12" s="162" t="s">
        <v>3</v>
      </c>
      <c r="D12" s="738">
        <f t="shared" si="0"/>
        <v>-258</v>
      </c>
      <c r="E12" s="739">
        <v>-199</v>
      </c>
      <c r="F12" s="740">
        <v>-1</v>
      </c>
      <c r="G12" s="740">
        <v>-26</v>
      </c>
      <c r="H12" s="740">
        <v>-32</v>
      </c>
      <c r="I12" s="541"/>
      <c r="J12" s="1087">
        <f t="shared" si="1"/>
        <v>0.88321167883211671</v>
      </c>
      <c r="K12" s="1109" t="s">
        <v>566</v>
      </c>
      <c r="L12" s="541"/>
      <c r="M12" s="738">
        <f>Q12+P12+O12+N12</f>
        <v>-137</v>
      </c>
      <c r="N12" s="739">
        <v>-80</v>
      </c>
      <c r="O12" s="740">
        <v>-5</v>
      </c>
      <c r="P12" s="740">
        <v>-13</v>
      </c>
      <c r="Q12" s="740">
        <v>-39</v>
      </c>
      <c r="R12" s="670"/>
      <c r="S12" s="151"/>
    </row>
    <row r="13" spans="1:19">
      <c r="A13" s="151"/>
      <c r="B13" s="169"/>
      <c r="C13" s="162" t="s">
        <v>226</v>
      </c>
      <c r="D13" s="738">
        <f t="shared" si="0"/>
        <v>-237</v>
      </c>
      <c r="E13" s="739">
        <v>-50</v>
      </c>
      <c r="F13" s="740">
        <v>-79</v>
      </c>
      <c r="G13" s="740">
        <v>-23</v>
      </c>
      <c r="H13" s="740">
        <v>-85</v>
      </c>
      <c r="I13" s="541"/>
      <c r="J13" s="1087">
        <f t="shared" si="1"/>
        <v>0.13397129186602874</v>
      </c>
      <c r="K13" s="1109">
        <f t="shared" si="2"/>
        <v>0.66666666666666674</v>
      </c>
      <c r="L13" s="541"/>
      <c r="M13" s="738">
        <f>Q13+P13+O13+N13</f>
        <v>-209</v>
      </c>
      <c r="N13" s="739">
        <v>-30</v>
      </c>
      <c r="O13" s="740">
        <v>29</v>
      </c>
      <c r="P13" s="740">
        <v>-88</v>
      </c>
      <c r="Q13" s="740">
        <v>-120</v>
      </c>
      <c r="R13" s="670"/>
      <c r="S13" s="151"/>
    </row>
    <row r="14" spans="1:19">
      <c r="A14" s="151"/>
      <c r="B14" s="169"/>
      <c r="C14" s="162"/>
      <c r="D14" s="743"/>
      <c r="E14" s="735"/>
      <c r="F14" s="736"/>
      <c r="G14" s="736"/>
      <c r="H14" s="736"/>
      <c r="I14" s="737"/>
      <c r="J14" s="967"/>
      <c r="K14" s="832"/>
      <c r="L14" s="737"/>
      <c r="M14" s="743"/>
      <c r="N14" s="735"/>
      <c r="O14" s="736"/>
      <c r="P14" s="736"/>
      <c r="Q14" s="736"/>
      <c r="R14" s="145"/>
      <c r="S14" s="151"/>
    </row>
    <row r="15" spans="1:19">
      <c r="A15" s="151"/>
      <c r="B15" s="169"/>
      <c r="C15" s="174" t="s">
        <v>227</v>
      </c>
      <c r="D15" s="738">
        <f t="shared" si="0"/>
        <v>19</v>
      </c>
      <c r="E15" s="739">
        <v>23</v>
      </c>
      <c r="F15" s="740">
        <v>-1</v>
      </c>
      <c r="G15" s="740">
        <v>26</v>
      </c>
      <c r="H15" s="740">
        <v>-29</v>
      </c>
      <c r="I15" s="541"/>
      <c r="J15" s="1087">
        <f t="shared" si="1"/>
        <v>0.35714285714285721</v>
      </c>
      <c r="K15" s="832" t="s">
        <v>567</v>
      </c>
      <c r="L15" s="541"/>
      <c r="M15" s="738">
        <f t="shared" ref="M15:M21" si="3">Q15+P15+O15+N15</f>
        <v>14</v>
      </c>
      <c r="N15" s="739">
        <v>5</v>
      </c>
      <c r="O15" s="740">
        <v>7</v>
      </c>
      <c r="P15" s="740">
        <v>-8</v>
      </c>
      <c r="Q15" s="740">
        <v>10</v>
      </c>
      <c r="R15" s="670"/>
      <c r="S15" s="151"/>
    </row>
    <row r="16" spans="1:19">
      <c r="A16" s="151"/>
      <c r="B16" s="169"/>
      <c r="C16" s="174" t="s">
        <v>65</v>
      </c>
      <c r="D16" s="738">
        <f t="shared" si="0"/>
        <v>5</v>
      </c>
      <c r="E16" s="739">
        <v>1</v>
      </c>
      <c r="F16" s="740">
        <v>18</v>
      </c>
      <c r="G16" s="740">
        <v>-7</v>
      </c>
      <c r="H16" s="740">
        <v>-7</v>
      </c>
      <c r="I16" s="541"/>
      <c r="J16" s="1087">
        <f t="shared" si="1"/>
        <v>-0.79166666666666663</v>
      </c>
      <c r="K16" s="1109" t="s">
        <v>525</v>
      </c>
      <c r="L16" s="541"/>
      <c r="M16" s="738">
        <f t="shared" si="3"/>
        <v>24</v>
      </c>
      <c r="N16" s="739">
        <v>-14</v>
      </c>
      <c r="O16" s="740">
        <v>57</v>
      </c>
      <c r="P16" s="740">
        <v>-84</v>
      </c>
      <c r="Q16" s="740">
        <v>65</v>
      </c>
      <c r="R16" s="670"/>
      <c r="S16" s="151"/>
    </row>
    <row r="17" spans="1:19">
      <c r="A17" s="151"/>
      <c r="B17" s="169"/>
      <c r="C17" s="174" t="s">
        <v>228</v>
      </c>
      <c r="D17" s="738">
        <f t="shared" si="0"/>
        <v>37</v>
      </c>
      <c r="E17" s="739">
        <v>96</v>
      </c>
      <c r="F17" s="740">
        <v>81</v>
      </c>
      <c r="G17" s="740">
        <v>43</v>
      </c>
      <c r="H17" s="740">
        <v>-183</v>
      </c>
      <c r="I17" s="541"/>
      <c r="J17" s="1087">
        <f t="shared" si="1"/>
        <v>-0.421875</v>
      </c>
      <c r="K17" s="1109">
        <f t="shared" si="2"/>
        <v>-0.2615384615384615</v>
      </c>
      <c r="L17" s="541"/>
      <c r="M17" s="738">
        <f t="shared" si="3"/>
        <v>64</v>
      </c>
      <c r="N17" s="739">
        <v>130</v>
      </c>
      <c r="O17" s="740">
        <v>52</v>
      </c>
      <c r="P17" s="740">
        <v>73</v>
      </c>
      <c r="Q17" s="740">
        <v>-191</v>
      </c>
      <c r="R17" s="670"/>
      <c r="S17" s="151"/>
    </row>
    <row r="18" spans="1:19">
      <c r="A18" s="151"/>
      <c r="B18" s="169"/>
      <c r="C18" s="174" t="s">
        <v>66</v>
      </c>
      <c r="D18" s="738">
        <f t="shared" si="0"/>
        <v>-15</v>
      </c>
      <c r="E18" s="739">
        <v>-32</v>
      </c>
      <c r="F18" s="740">
        <v>-11</v>
      </c>
      <c r="G18" s="740">
        <v>18</v>
      </c>
      <c r="H18" s="740">
        <v>10</v>
      </c>
      <c r="I18" s="541"/>
      <c r="J18" s="967" t="s">
        <v>525</v>
      </c>
      <c r="K18" s="1109">
        <f t="shared" si="2"/>
        <v>0.18518518518518512</v>
      </c>
      <c r="L18" s="541"/>
      <c r="M18" s="738">
        <f t="shared" si="3"/>
        <v>12</v>
      </c>
      <c r="N18" s="739">
        <v>-27</v>
      </c>
      <c r="O18" s="740">
        <v>5</v>
      </c>
      <c r="P18" s="740">
        <v>13</v>
      </c>
      <c r="Q18" s="740">
        <v>21</v>
      </c>
      <c r="R18" s="670"/>
      <c r="S18" s="151"/>
    </row>
    <row r="19" spans="1:19">
      <c r="A19" s="151"/>
      <c r="B19" s="169"/>
      <c r="C19" s="174" t="s">
        <v>229</v>
      </c>
      <c r="D19" s="738">
        <f t="shared" si="0"/>
        <v>-66</v>
      </c>
      <c r="E19" s="739">
        <v>79</v>
      </c>
      <c r="F19" s="740">
        <v>-186</v>
      </c>
      <c r="G19" s="740">
        <v>85</v>
      </c>
      <c r="H19" s="740">
        <v>-44</v>
      </c>
      <c r="I19" s="541"/>
      <c r="J19" s="967" t="s">
        <v>525</v>
      </c>
      <c r="K19" s="1109">
        <f t="shared" si="2"/>
        <v>-0.61650485436893199</v>
      </c>
      <c r="L19" s="541"/>
      <c r="M19" s="738">
        <f t="shared" si="3"/>
        <v>150</v>
      </c>
      <c r="N19" s="739">
        <v>206</v>
      </c>
      <c r="O19" s="740">
        <v>-14</v>
      </c>
      <c r="P19" s="740">
        <v>100</v>
      </c>
      <c r="Q19" s="740">
        <v>-142</v>
      </c>
      <c r="R19" s="670"/>
      <c r="S19" s="151"/>
    </row>
    <row r="20" spans="1:19">
      <c r="A20" s="151"/>
      <c r="B20" s="169"/>
      <c r="C20" s="174" t="s">
        <v>230</v>
      </c>
      <c r="D20" s="738">
        <f t="shared" si="0"/>
        <v>56</v>
      </c>
      <c r="E20" s="739">
        <v>131</v>
      </c>
      <c r="F20" s="740">
        <v>-23</v>
      </c>
      <c r="G20" s="740">
        <v>-86</v>
      </c>
      <c r="H20" s="740">
        <v>34</v>
      </c>
      <c r="I20" s="541"/>
      <c r="J20" s="967" t="s">
        <v>525</v>
      </c>
      <c r="K20" s="832" t="s">
        <v>568</v>
      </c>
      <c r="L20" s="541"/>
      <c r="M20" s="738">
        <f t="shared" si="3"/>
        <v>-151</v>
      </c>
      <c r="N20" s="739">
        <v>10</v>
      </c>
      <c r="O20" s="740">
        <v>-54</v>
      </c>
      <c r="P20" s="740">
        <v>-78</v>
      </c>
      <c r="Q20" s="740">
        <v>-29</v>
      </c>
      <c r="R20" s="670"/>
      <c r="S20" s="151"/>
    </row>
    <row r="21" spans="1:19">
      <c r="A21" s="151"/>
      <c r="B21" s="169"/>
      <c r="C21" s="174" t="s">
        <v>455</v>
      </c>
      <c r="D21" s="738">
        <f t="shared" si="0"/>
        <v>-43</v>
      </c>
      <c r="E21" s="739">
        <v>24</v>
      </c>
      <c r="F21" s="740">
        <v>-8</v>
      </c>
      <c r="G21" s="740">
        <v>-8</v>
      </c>
      <c r="H21" s="740">
        <v>-51</v>
      </c>
      <c r="I21" s="541"/>
      <c r="J21" s="967" t="s">
        <v>566</v>
      </c>
      <c r="K21" s="1109">
        <f t="shared" si="2"/>
        <v>-0.17241379310344829</v>
      </c>
      <c r="L21" s="541"/>
      <c r="M21" s="738">
        <f t="shared" si="3"/>
        <v>-20</v>
      </c>
      <c r="N21" s="739">
        <v>29</v>
      </c>
      <c r="O21" s="740">
        <v>-33</v>
      </c>
      <c r="P21" s="740">
        <v>-3</v>
      </c>
      <c r="Q21" s="740">
        <v>-13</v>
      </c>
      <c r="R21" s="670"/>
      <c r="S21" s="151"/>
    </row>
    <row r="22" spans="1:19" s="171" customFormat="1" ht="14.25">
      <c r="A22" s="154"/>
      <c r="B22" s="176"/>
      <c r="C22" s="141" t="s">
        <v>539</v>
      </c>
      <c r="D22" s="734">
        <f t="shared" si="0"/>
        <v>-7</v>
      </c>
      <c r="E22" s="735">
        <f>E15+E16+E17+E18+E19+E20+E21</f>
        <v>322</v>
      </c>
      <c r="F22" s="736">
        <f>F15+F16+F17+F18+F19+F20+F21</f>
        <v>-130</v>
      </c>
      <c r="G22" s="736">
        <f>G15+G16+G17+G18+G19+G20+G21</f>
        <v>71</v>
      </c>
      <c r="H22" s="736">
        <f>H15+H16+H17+H18+H19+H20+H21</f>
        <v>-270</v>
      </c>
      <c r="I22" s="542"/>
      <c r="J22" s="968" t="s">
        <v>525</v>
      </c>
      <c r="K22" s="833">
        <f t="shared" si="2"/>
        <v>-5.0147492625368773E-2</v>
      </c>
      <c r="L22" s="542"/>
      <c r="M22" s="734">
        <f>M15+M16+M17+M18+M19+M20+M21</f>
        <v>93</v>
      </c>
      <c r="N22" s="735">
        <f>N15+N16+N17+N18+N19+N20+N21</f>
        <v>339</v>
      </c>
      <c r="O22" s="736">
        <f>O15+O16+O17+O18+O19+O20+O21</f>
        <v>20</v>
      </c>
      <c r="P22" s="736">
        <f>P15+P16+P17+P18+P19+P20+P21</f>
        <v>13</v>
      </c>
      <c r="Q22" s="736">
        <f>Q15+Q16+Q17+Q18+Q19+Q20+Q21</f>
        <v>-279</v>
      </c>
      <c r="R22" s="145"/>
      <c r="S22" s="154"/>
    </row>
    <row r="23" spans="1:19">
      <c r="A23" s="151"/>
      <c r="B23" s="169"/>
      <c r="C23" s="174"/>
      <c r="D23" s="741"/>
      <c r="E23" s="739"/>
      <c r="F23" s="740"/>
      <c r="G23" s="740"/>
      <c r="H23" s="740"/>
      <c r="I23" s="541"/>
      <c r="J23" s="968"/>
      <c r="K23" s="833"/>
      <c r="L23" s="541"/>
      <c r="M23" s="741"/>
      <c r="N23" s="739"/>
      <c r="O23" s="740"/>
      <c r="P23" s="740"/>
      <c r="Q23" s="740"/>
      <c r="R23" s="145"/>
      <c r="S23" s="151"/>
    </row>
    <row r="24" spans="1:19">
      <c r="A24" s="151"/>
      <c r="B24" s="169"/>
      <c r="C24" s="174" t="s">
        <v>231</v>
      </c>
      <c r="D24" s="738">
        <f t="shared" si="0"/>
        <v>19</v>
      </c>
      <c r="E24" s="739">
        <v>18</v>
      </c>
      <c r="F24" s="740">
        <v>0</v>
      </c>
      <c r="G24" s="740">
        <v>1</v>
      </c>
      <c r="H24" s="740">
        <v>0</v>
      </c>
      <c r="I24" s="541"/>
      <c r="J24" s="967" t="s">
        <v>568</v>
      </c>
      <c r="K24" s="832" t="s">
        <v>525</v>
      </c>
      <c r="L24" s="541"/>
      <c r="M24" s="738">
        <f>Q24+P24+O24+N24</f>
        <v>1</v>
      </c>
      <c r="N24" s="739">
        <v>0</v>
      </c>
      <c r="O24" s="740">
        <v>0</v>
      </c>
      <c r="P24" s="740">
        <v>1</v>
      </c>
      <c r="Q24" s="740">
        <v>0</v>
      </c>
      <c r="R24" s="670"/>
      <c r="S24" s="151"/>
    </row>
    <row r="25" spans="1:19">
      <c r="A25" s="151"/>
      <c r="B25" s="169"/>
      <c r="C25" s="174" t="s">
        <v>232</v>
      </c>
      <c r="D25" s="738">
        <f t="shared" si="0"/>
        <v>-486</v>
      </c>
      <c r="E25" s="739">
        <v>-153</v>
      </c>
      <c r="F25" s="740">
        <v>-123</v>
      </c>
      <c r="G25" s="740">
        <v>-119</v>
      </c>
      <c r="H25" s="740">
        <v>-91</v>
      </c>
      <c r="I25" s="541"/>
      <c r="J25" s="1087" t="s">
        <v>566</v>
      </c>
      <c r="K25" s="1109">
        <f t="shared" si="2"/>
        <v>0.86585365853658547</v>
      </c>
      <c r="L25" s="541"/>
      <c r="M25" s="738">
        <f>Q25+P25+O25+N25</f>
        <v>-231</v>
      </c>
      <c r="N25" s="739">
        <v>-82</v>
      </c>
      <c r="O25" s="740">
        <v>-127</v>
      </c>
      <c r="P25" s="740">
        <v>93</v>
      </c>
      <c r="Q25" s="740">
        <v>-115</v>
      </c>
      <c r="R25" s="670"/>
      <c r="S25" s="151"/>
    </row>
    <row r="26" spans="1:19">
      <c r="A26" s="151"/>
      <c r="B26" s="169"/>
      <c r="C26" s="174" t="s">
        <v>233</v>
      </c>
      <c r="D26" s="738">
        <f t="shared" si="0"/>
        <v>-661</v>
      </c>
      <c r="E26" s="739">
        <v>-157</v>
      </c>
      <c r="F26" s="740">
        <v>-125</v>
      </c>
      <c r="G26" s="740">
        <v>-121</v>
      </c>
      <c r="H26" s="740">
        <v>-258</v>
      </c>
      <c r="I26" s="541"/>
      <c r="J26" s="967">
        <f t="shared" si="1"/>
        <v>3.7676609105180559E-2</v>
      </c>
      <c r="K26" s="832" t="s">
        <v>566</v>
      </c>
      <c r="L26" s="541"/>
      <c r="M26" s="738">
        <f>Q26+P26+O26+N26</f>
        <v>-637</v>
      </c>
      <c r="N26" s="739">
        <v>-67</v>
      </c>
      <c r="O26" s="740">
        <v>-219</v>
      </c>
      <c r="P26" s="740">
        <v>-95</v>
      </c>
      <c r="Q26" s="740">
        <v>-256</v>
      </c>
      <c r="R26" s="670"/>
      <c r="S26" s="151"/>
    </row>
    <row r="27" spans="1:19" s="171" customFormat="1">
      <c r="A27" s="154"/>
      <c r="B27" s="176"/>
      <c r="C27" s="141" t="s">
        <v>234</v>
      </c>
      <c r="D27" s="734">
        <f t="shared" si="0"/>
        <v>3007</v>
      </c>
      <c r="E27" s="735">
        <f>E5+E6+E7+E10+E11+E12+E13+E22+E24+E25+E26</f>
        <v>930</v>
      </c>
      <c r="F27" s="736">
        <f>F5+F6+F7+F10+F11+F12+F13+F22+F24+F25+F26</f>
        <v>731</v>
      </c>
      <c r="G27" s="736">
        <f>G5+G6+G7+G10+G11+G12+G13+G22+G24+G25+G26</f>
        <v>948</v>
      </c>
      <c r="H27" s="736">
        <f>H5+H6+H7+H10+H11+H12+H13+H22+H24+H25+H26</f>
        <v>398</v>
      </c>
      <c r="I27" s="542"/>
      <c r="J27" s="926">
        <f t="shared" si="1"/>
        <v>-0.24881338995753188</v>
      </c>
      <c r="K27" s="1110">
        <f t="shared" si="2"/>
        <v>-0.3309352517985612</v>
      </c>
      <c r="L27" s="542"/>
      <c r="M27" s="734">
        <f>M5+M6+M7+M10+M11+M12+M13+M22+M24+M25+M26</f>
        <v>4003</v>
      </c>
      <c r="N27" s="735">
        <f>N5+N6+N7+N10+N11+N12+N13+N22+N24+N25+N26</f>
        <v>1390</v>
      </c>
      <c r="O27" s="736">
        <f>O5+O6+O7+O10+O11+O12+O13+O22+O24+O25+O26</f>
        <v>948</v>
      </c>
      <c r="P27" s="736">
        <f>P5+P6+P7+P10+P11+P12+P13+P22+P24+P25+P26</f>
        <v>1200</v>
      </c>
      <c r="Q27" s="736">
        <f>Q5+Q6+Q7+Q10+Q11+Q12+Q13+Q22+Q24+Q25+Q26</f>
        <v>465</v>
      </c>
      <c r="R27" s="145"/>
      <c r="S27" s="154"/>
    </row>
    <row r="28" spans="1:19">
      <c r="A28" s="151"/>
      <c r="B28" s="169"/>
      <c r="C28" s="174"/>
      <c r="D28" s="741"/>
      <c r="E28" s="739"/>
      <c r="F28" s="740"/>
      <c r="G28" s="740"/>
      <c r="H28" s="740"/>
      <c r="I28" s="541"/>
      <c r="J28" s="968"/>
      <c r="K28" s="833"/>
      <c r="L28" s="541"/>
      <c r="M28" s="741"/>
      <c r="N28" s="739"/>
      <c r="O28" s="740"/>
      <c r="P28" s="740"/>
      <c r="Q28" s="740"/>
      <c r="R28" s="145"/>
      <c r="S28" s="151"/>
    </row>
    <row r="29" spans="1:19">
      <c r="A29" s="151"/>
      <c r="B29" s="169"/>
      <c r="C29" s="174" t="s">
        <v>235</v>
      </c>
      <c r="D29" s="738">
        <f t="shared" si="0"/>
        <v>-323</v>
      </c>
      <c r="E29" s="739">
        <v>-153</v>
      </c>
      <c r="F29" s="740">
        <v>-9</v>
      </c>
      <c r="G29" s="740">
        <v>-157</v>
      </c>
      <c r="H29" s="740">
        <v>-4</v>
      </c>
      <c r="I29" s="541"/>
      <c r="J29" s="967" t="s">
        <v>568</v>
      </c>
      <c r="K29" s="832" t="s">
        <v>525</v>
      </c>
      <c r="L29" s="541"/>
      <c r="M29" s="738">
        <f t="shared" ref="M29:M36" si="4">Q29+P29+O29+N29</f>
        <v>-23</v>
      </c>
      <c r="N29" s="739">
        <v>3</v>
      </c>
      <c r="O29" s="740">
        <v>0</v>
      </c>
      <c r="P29" s="740">
        <v>-5</v>
      </c>
      <c r="Q29" s="740">
        <v>-21</v>
      </c>
      <c r="R29" s="670"/>
      <c r="S29" s="151"/>
    </row>
    <row r="30" spans="1:19">
      <c r="A30" s="151"/>
      <c r="B30" s="169"/>
      <c r="C30" s="174" t="s">
        <v>236</v>
      </c>
      <c r="D30" s="738">
        <f t="shared" si="0"/>
        <v>8</v>
      </c>
      <c r="E30" s="739">
        <v>12</v>
      </c>
      <c r="F30" s="740">
        <v>-2</v>
      </c>
      <c r="G30" s="740">
        <v>-2</v>
      </c>
      <c r="H30" s="740">
        <v>0</v>
      </c>
      <c r="I30" s="541"/>
      <c r="J30" s="967" t="s">
        <v>525</v>
      </c>
      <c r="K30" s="832" t="s">
        <v>525</v>
      </c>
      <c r="L30" s="541"/>
      <c r="M30" s="738">
        <f t="shared" si="4"/>
        <v>-2</v>
      </c>
      <c r="N30" s="739">
        <v>-7</v>
      </c>
      <c r="O30" s="740">
        <v>0</v>
      </c>
      <c r="P30" s="740">
        <v>-2</v>
      </c>
      <c r="Q30" s="740">
        <v>7</v>
      </c>
      <c r="R30" s="670"/>
      <c r="S30" s="151"/>
    </row>
    <row r="31" spans="1:19">
      <c r="A31" s="151"/>
      <c r="B31" s="169"/>
      <c r="C31" s="174" t="s">
        <v>438</v>
      </c>
      <c r="D31" s="738">
        <f t="shared" si="0"/>
        <v>-54</v>
      </c>
      <c r="E31" s="739">
        <v>-16</v>
      </c>
      <c r="F31" s="740">
        <v>-22</v>
      </c>
      <c r="G31" s="740">
        <v>0</v>
      </c>
      <c r="H31" s="740">
        <v>-16</v>
      </c>
      <c r="I31" s="541"/>
      <c r="J31" s="1087">
        <f t="shared" si="1"/>
        <v>1</v>
      </c>
      <c r="K31" s="832" t="s">
        <v>568</v>
      </c>
      <c r="L31" s="541"/>
      <c r="M31" s="738">
        <f t="shared" si="4"/>
        <v>-27</v>
      </c>
      <c r="N31" s="739">
        <v>-1</v>
      </c>
      <c r="O31" s="740">
        <v>-10</v>
      </c>
      <c r="P31" s="740">
        <v>-16</v>
      </c>
      <c r="Q31" s="740">
        <v>0</v>
      </c>
      <c r="R31" s="670"/>
      <c r="S31" s="151"/>
    </row>
    <row r="32" spans="1:19">
      <c r="A32" s="151"/>
      <c r="B32" s="169"/>
      <c r="C32" s="174" t="s">
        <v>237</v>
      </c>
      <c r="D32" s="744">
        <f t="shared" si="0"/>
        <v>0</v>
      </c>
      <c r="E32" s="739">
        <v>0</v>
      </c>
      <c r="F32" s="740">
        <v>0</v>
      </c>
      <c r="G32" s="740">
        <v>0</v>
      </c>
      <c r="H32" s="740">
        <v>0</v>
      </c>
      <c r="I32" s="541"/>
      <c r="J32" s="1087">
        <f t="shared" si="1"/>
        <v>-1</v>
      </c>
      <c r="K32" s="832" t="s">
        <v>525</v>
      </c>
      <c r="L32" s="541"/>
      <c r="M32" s="744">
        <f t="shared" si="4"/>
        <v>9</v>
      </c>
      <c r="N32" s="739">
        <v>0</v>
      </c>
      <c r="O32" s="740">
        <v>1</v>
      </c>
      <c r="P32" s="740">
        <v>0</v>
      </c>
      <c r="Q32" s="740">
        <v>8</v>
      </c>
      <c r="R32" s="670"/>
      <c r="S32" s="151"/>
    </row>
    <row r="33" spans="1:19">
      <c r="A33" s="151"/>
      <c r="B33" s="169"/>
      <c r="C33" s="174" t="s">
        <v>238</v>
      </c>
      <c r="D33" s="738">
        <f t="shared" si="0"/>
        <v>-2209</v>
      </c>
      <c r="E33" s="739">
        <v>-766</v>
      </c>
      <c r="F33" s="740">
        <v>-476</v>
      </c>
      <c r="G33" s="740">
        <v>-507</v>
      </c>
      <c r="H33" s="740">
        <v>-460</v>
      </c>
      <c r="I33" s="541"/>
      <c r="J33" s="967">
        <f t="shared" si="1"/>
        <v>7.9140205178309664E-2</v>
      </c>
      <c r="K33" s="1109">
        <f t="shared" si="2"/>
        <v>0.17484662576687127</v>
      </c>
      <c r="L33" s="541"/>
      <c r="M33" s="738">
        <f t="shared" si="4"/>
        <v>-2047</v>
      </c>
      <c r="N33" s="739">
        <v>-652</v>
      </c>
      <c r="O33" s="740">
        <v>-498</v>
      </c>
      <c r="P33" s="740">
        <v>-515</v>
      </c>
      <c r="Q33" s="740">
        <v>-382</v>
      </c>
      <c r="R33" s="670"/>
      <c r="S33" s="151"/>
    </row>
    <row r="34" spans="1:19">
      <c r="A34" s="151"/>
      <c r="B34" s="169"/>
      <c r="C34" s="174" t="s">
        <v>239</v>
      </c>
      <c r="D34" s="738">
        <f t="shared" si="0"/>
        <v>11</v>
      </c>
      <c r="E34" s="739">
        <v>7</v>
      </c>
      <c r="F34" s="740">
        <v>-1</v>
      </c>
      <c r="G34" s="740">
        <v>2</v>
      </c>
      <c r="H34" s="740">
        <v>3</v>
      </c>
      <c r="I34" s="541"/>
      <c r="J34" s="1087">
        <f t="shared" si="1"/>
        <v>-0.47619047619047616</v>
      </c>
      <c r="K34" s="1109">
        <f t="shared" si="2"/>
        <v>-0.63157894736842102</v>
      </c>
      <c r="L34" s="541"/>
      <c r="M34" s="738">
        <f t="shared" si="4"/>
        <v>21</v>
      </c>
      <c r="N34" s="739">
        <v>19</v>
      </c>
      <c r="O34" s="740">
        <v>1</v>
      </c>
      <c r="P34" s="740">
        <v>0</v>
      </c>
      <c r="Q34" s="740">
        <v>1</v>
      </c>
      <c r="R34" s="670"/>
      <c r="S34" s="151"/>
    </row>
    <row r="35" spans="1:19">
      <c r="A35" s="151"/>
      <c r="B35" s="169"/>
      <c r="C35" s="174" t="s">
        <v>67</v>
      </c>
      <c r="D35" s="738">
        <f t="shared" si="0"/>
        <v>519</v>
      </c>
      <c r="E35" s="739">
        <v>479</v>
      </c>
      <c r="F35" s="740">
        <v>2</v>
      </c>
      <c r="G35" s="740">
        <v>1</v>
      </c>
      <c r="H35" s="740">
        <v>37</v>
      </c>
      <c r="I35" s="541"/>
      <c r="J35" s="967" t="s">
        <v>567</v>
      </c>
      <c r="K35" s="832" t="s">
        <v>567</v>
      </c>
      <c r="L35" s="541"/>
      <c r="M35" s="738">
        <f t="shared" si="4"/>
        <v>156</v>
      </c>
      <c r="N35" s="739">
        <v>81</v>
      </c>
      <c r="O35" s="740">
        <v>13</v>
      </c>
      <c r="P35" s="740">
        <v>15</v>
      </c>
      <c r="Q35" s="740">
        <v>47</v>
      </c>
      <c r="R35" s="670"/>
      <c r="S35" s="151"/>
    </row>
    <row r="36" spans="1:19">
      <c r="A36" s="151"/>
      <c r="B36" s="169"/>
      <c r="C36" s="174" t="s">
        <v>240</v>
      </c>
      <c r="D36" s="738">
        <f t="shared" si="0"/>
        <v>-85</v>
      </c>
      <c r="E36" s="739">
        <v>-38</v>
      </c>
      <c r="F36" s="740">
        <v>-4</v>
      </c>
      <c r="G36" s="740">
        <v>-7</v>
      </c>
      <c r="H36" s="740">
        <v>-36</v>
      </c>
      <c r="I36" s="541"/>
      <c r="J36" s="1087">
        <f t="shared" si="1"/>
        <v>0.16438356164383561</v>
      </c>
      <c r="K36" s="832" t="s">
        <v>525</v>
      </c>
      <c r="L36" s="541"/>
      <c r="M36" s="738">
        <f t="shared" si="4"/>
        <v>-73</v>
      </c>
      <c r="N36" s="739">
        <v>17</v>
      </c>
      <c r="O36" s="740">
        <v>-35</v>
      </c>
      <c r="P36" s="740">
        <v>-25</v>
      </c>
      <c r="Q36" s="740">
        <v>-30</v>
      </c>
      <c r="R36" s="670"/>
      <c r="S36" s="151"/>
    </row>
    <row r="37" spans="1:19" s="171" customFormat="1">
      <c r="A37" s="154"/>
      <c r="B37" s="176"/>
      <c r="C37" s="141" t="s">
        <v>20</v>
      </c>
      <c r="D37" s="734">
        <f t="shared" si="0"/>
        <v>-2133</v>
      </c>
      <c r="E37" s="735">
        <f>E29+E30+E31+E32+E33+E34+E35+E36</f>
        <v>-475</v>
      </c>
      <c r="F37" s="736">
        <f>F29+F30+F31+F32+F33+F34+F35+F36</f>
        <v>-512</v>
      </c>
      <c r="G37" s="736">
        <f>G29+G30+G31+G32+G33+G34+G35+G36</f>
        <v>-670</v>
      </c>
      <c r="H37" s="736">
        <f>H29+H30+H31+H32+H33+H34+H35+H36</f>
        <v>-476</v>
      </c>
      <c r="I37" s="542"/>
      <c r="J37" s="968">
        <f t="shared" si="1"/>
        <v>7.4018126888217628E-2</v>
      </c>
      <c r="K37" s="1110">
        <f t="shared" si="2"/>
        <v>-0.12037037037037035</v>
      </c>
      <c r="L37" s="542"/>
      <c r="M37" s="734">
        <f>M29+M30+M31+M32+M33+M34+M35+M36</f>
        <v>-1986</v>
      </c>
      <c r="N37" s="735">
        <f>N29+N30+N31+N32+N33+N34+N35+N36</f>
        <v>-540</v>
      </c>
      <c r="O37" s="736">
        <f>O29+O30+O31+O32+O33+O34+O35+O36</f>
        <v>-528</v>
      </c>
      <c r="P37" s="736">
        <f>P29+P30+P31+P32+P33+P34+P35+P36</f>
        <v>-548</v>
      </c>
      <c r="Q37" s="736">
        <f>Q29+Q30+Q31+Q32+Q33+Q34+Q35+Q36</f>
        <v>-370</v>
      </c>
      <c r="R37" s="145"/>
      <c r="S37" s="154"/>
    </row>
    <row r="38" spans="1:19">
      <c r="A38" s="151"/>
      <c r="B38" s="169"/>
      <c r="C38" s="174"/>
      <c r="D38" s="741"/>
      <c r="E38" s="739"/>
      <c r="F38" s="740"/>
      <c r="G38" s="740"/>
      <c r="H38" s="740"/>
      <c r="I38" s="541"/>
      <c r="J38" s="968"/>
      <c r="K38" s="833"/>
      <c r="L38" s="541"/>
      <c r="M38" s="741"/>
      <c r="N38" s="739"/>
      <c r="O38" s="740"/>
      <c r="P38" s="740"/>
      <c r="Q38" s="740"/>
      <c r="R38" s="145"/>
      <c r="S38" s="151"/>
    </row>
    <row r="39" spans="1:19">
      <c r="A39" s="151"/>
      <c r="B39" s="169"/>
      <c r="C39" s="174" t="s">
        <v>487</v>
      </c>
      <c r="D39" s="744">
        <f>H39+G39+F39+E39</f>
        <v>0</v>
      </c>
      <c r="E39" s="739">
        <v>0</v>
      </c>
      <c r="F39" s="740">
        <v>0</v>
      </c>
      <c r="G39" s="740">
        <v>0</v>
      </c>
      <c r="H39" s="740">
        <v>0</v>
      </c>
      <c r="I39" s="541"/>
      <c r="J39" s="1087">
        <f t="shared" si="1"/>
        <v>-1</v>
      </c>
      <c r="K39" s="832" t="s">
        <v>525</v>
      </c>
      <c r="L39" s="541"/>
      <c r="M39" s="738">
        <f t="shared" ref="M39:M45" si="5">Q39+P39+O39+N39</f>
        <v>-1000</v>
      </c>
      <c r="N39" s="739">
        <v>0</v>
      </c>
      <c r="O39" s="740">
        <v>-333</v>
      </c>
      <c r="P39" s="740">
        <v>-489</v>
      </c>
      <c r="Q39" s="740">
        <v>-178</v>
      </c>
      <c r="R39" s="670"/>
      <c r="S39" s="151"/>
    </row>
    <row r="40" spans="1:19">
      <c r="A40" s="151"/>
      <c r="B40" s="169"/>
      <c r="C40" s="174" t="s">
        <v>241</v>
      </c>
      <c r="D40" s="744">
        <f t="shared" ref="D40:D46" si="6">H40+G40+F40+E40</f>
        <v>0</v>
      </c>
      <c r="E40" s="739">
        <v>0</v>
      </c>
      <c r="F40" s="740">
        <v>0</v>
      </c>
      <c r="G40" s="740">
        <v>0</v>
      </c>
      <c r="H40" s="740">
        <v>0</v>
      </c>
      <c r="I40" s="541"/>
      <c r="J40" s="967" t="s">
        <v>525</v>
      </c>
      <c r="K40" s="832" t="s">
        <v>525</v>
      </c>
      <c r="L40" s="541"/>
      <c r="M40" s="744">
        <f t="shared" si="5"/>
        <v>0</v>
      </c>
      <c r="N40" s="739">
        <v>0</v>
      </c>
      <c r="O40" s="740">
        <v>0</v>
      </c>
      <c r="P40" s="740">
        <v>0</v>
      </c>
      <c r="Q40" s="740">
        <v>0</v>
      </c>
      <c r="R40" s="670"/>
      <c r="S40" s="151"/>
    </row>
    <row r="41" spans="1:19">
      <c r="A41" s="151"/>
      <c r="B41" s="169"/>
      <c r="C41" s="174" t="s">
        <v>68</v>
      </c>
      <c r="D41" s="738">
        <f t="shared" si="6"/>
        <v>-979</v>
      </c>
      <c r="E41" s="739">
        <v>0</v>
      </c>
      <c r="F41" s="740">
        <v>-170</v>
      </c>
      <c r="G41" s="740">
        <v>-809</v>
      </c>
      <c r="H41" s="740">
        <v>0</v>
      </c>
      <c r="I41" s="541"/>
      <c r="J41" s="1087">
        <f t="shared" si="1"/>
        <v>-0.1841666666666667</v>
      </c>
      <c r="K41" s="832" t="s">
        <v>525</v>
      </c>
      <c r="L41" s="541"/>
      <c r="M41" s="738">
        <f t="shared" si="5"/>
        <v>-1200</v>
      </c>
      <c r="N41" s="739">
        <v>0</v>
      </c>
      <c r="O41" s="740">
        <v>-405</v>
      </c>
      <c r="P41" s="740">
        <v>-795</v>
      </c>
      <c r="Q41" s="740">
        <v>0</v>
      </c>
      <c r="R41" s="670"/>
      <c r="S41" s="151"/>
    </row>
    <row r="42" spans="1:19">
      <c r="A42" s="151"/>
      <c r="B42" s="169"/>
      <c r="C42" s="174" t="s">
        <v>242</v>
      </c>
      <c r="D42" s="738">
        <f t="shared" si="6"/>
        <v>2</v>
      </c>
      <c r="E42" s="739">
        <v>0</v>
      </c>
      <c r="F42" s="740">
        <v>0</v>
      </c>
      <c r="G42" s="740">
        <v>2</v>
      </c>
      <c r="H42" s="740">
        <v>0</v>
      </c>
      <c r="I42" s="541"/>
      <c r="J42" s="1087">
        <f t="shared" si="1"/>
        <v>-0.6</v>
      </c>
      <c r="K42" s="832" t="s">
        <v>525</v>
      </c>
      <c r="L42" s="541"/>
      <c r="M42" s="738">
        <f t="shared" si="5"/>
        <v>5</v>
      </c>
      <c r="N42" s="739">
        <v>0</v>
      </c>
      <c r="O42" s="740">
        <v>0</v>
      </c>
      <c r="P42" s="740">
        <v>2</v>
      </c>
      <c r="Q42" s="740">
        <v>3</v>
      </c>
      <c r="R42" s="670"/>
      <c r="S42" s="151"/>
    </row>
    <row r="43" spans="1:19" ht="14.25">
      <c r="A43" s="151"/>
      <c r="B43" s="169"/>
      <c r="C43" s="174" t="s">
        <v>538</v>
      </c>
      <c r="D43" s="744">
        <f t="shared" si="6"/>
        <v>1640</v>
      </c>
      <c r="E43" s="739">
        <v>0</v>
      </c>
      <c r="F43" s="740">
        <v>793</v>
      </c>
      <c r="G43" s="740">
        <v>100</v>
      </c>
      <c r="H43" s="740">
        <v>747</v>
      </c>
      <c r="I43" s="541"/>
      <c r="J43" s="1087">
        <f t="shared" si="1"/>
        <v>-0.24038906901343216</v>
      </c>
      <c r="K43" s="1109">
        <f t="shared" si="2"/>
        <v>-1</v>
      </c>
      <c r="L43" s="541"/>
      <c r="M43" s="744">
        <f t="shared" si="5"/>
        <v>2159</v>
      </c>
      <c r="N43" s="739">
        <v>463</v>
      </c>
      <c r="O43" s="740">
        <v>1366</v>
      </c>
      <c r="P43" s="740">
        <v>329</v>
      </c>
      <c r="Q43" s="740">
        <v>1</v>
      </c>
      <c r="R43" s="670"/>
      <c r="S43" s="151"/>
    </row>
    <row r="44" spans="1:19">
      <c r="A44" s="151"/>
      <c r="B44" s="169"/>
      <c r="C44" s="174" t="s">
        <v>243</v>
      </c>
      <c r="D44" s="738">
        <f t="shared" si="6"/>
        <v>-1526</v>
      </c>
      <c r="E44" s="739">
        <v>-982</v>
      </c>
      <c r="F44" s="740">
        <v>-119</v>
      </c>
      <c r="G44" s="740">
        <v>-15</v>
      </c>
      <c r="H44" s="740">
        <v>-410</v>
      </c>
      <c r="I44" s="541"/>
      <c r="J44" s="1087">
        <f t="shared" si="1"/>
        <v>-0.10340775558166859</v>
      </c>
      <c r="K44" s="1109">
        <f t="shared" si="2"/>
        <v>0.45481481481481478</v>
      </c>
      <c r="L44" s="541"/>
      <c r="M44" s="738">
        <f t="shared" si="5"/>
        <v>-1702</v>
      </c>
      <c r="N44" s="739">
        <v>-675</v>
      </c>
      <c r="O44" s="740">
        <v>-997</v>
      </c>
      <c r="P44" s="740">
        <v>-10</v>
      </c>
      <c r="Q44" s="740">
        <v>-20</v>
      </c>
      <c r="R44" s="670"/>
      <c r="S44" s="151"/>
    </row>
    <row r="45" spans="1:19">
      <c r="A45" s="151"/>
      <c r="B45" s="169"/>
      <c r="C45" s="174" t="s">
        <v>244</v>
      </c>
      <c r="D45" s="738">
        <f t="shared" si="6"/>
        <v>-13</v>
      </c>
      <c r="E45" s="739">
        <v>-8</v>
      </c>
      <c r="F45" s="740">
        <v>-1</v>
      </c>
      <c r="G45" s="740">
        <v>-4</v>
      </c>
      <c r="H45" s="740">
        <v>0</v>
      </c>
      <c r="I45" s="541"/>
      <c r="J45" s="1087">
        <f t="shared" si="1"/>
        <v>0.30000000000000004</v>
      </c>
      <c r="K45" s="832" t="s">
        <v>566</v>
      </c>
      <c r="L45" s="541"/>
      <c r="M45" s="738">
        <f t="shared" si="5"/>
        <v>-10</v>
      </c>
      <c r="N45" s="739">
        <v>-3</v>
      </c>
      <c r="O45" s="740">
        <v>-8</v>
      </c>
      <c r="P45" s="740">
        <v>1</v>
      </c>
      <c r="Q45" s="740">
        <v>0</v>
      </c>
      <c r="R45" s="670"/>
      <c r="S45" s="151"/>
    </row>
    <row r="46" spans="1:19" s="171" customFormat="1">
      <c r="A46" s="154"/>
      <c r="B46" s="176"/>
      <c r="C46" s="141" t="s">
        <v>245</v>
      </c>
      <c r="D46" s="734">
        <f t="shared" si="6"/>
        <v>-876</v>
      </c>
      <c r="E46" s="735">
        <f>E39+E40+E41+E42+E43+E44+E45</f>
        <v>-990</v>
      </c>
      <c r="F46" s="736">
        <f>F39+F40+F41+F42+F43+F44+F45</f>
        <v>503</v>
      </c>
      <c r="G46" s="736">
        <f>G39+G40+G41+G42+G43+G44+G45</f>
        <v>-726</v>
      </c>
      <c r="H46" s="736">
        <f>H39+H40+H41+H42+H43+H44+H45</f>
        <v>337</v>
      </c>
      <c r="I46" s="542"/>
      <c r="J46" s="926">
        <f t="shared" si="1"/>
        <v>-0.49885583524027455</v>
      </c>
      <c r="K46" s="833" t="s">
        <v>567</v>
      </c>
      <c r="L46" s="542"/>
      <c r="M46" s="734">
        <f>M39+M40+M41+M42+M43+M44+M45</f>
        <v>-1748</v>
      </c>
      <c r="N46" s="735">
        <f>N39+N40+N41+N42+N43+N44+N45</f>
        <v>-215</v>
      </c>
      <c r="O46" s="736">
        <f>O39+O40+O41+O42+O43+O44+O45</f>
        <v>-377</v>
      </c>
      <c r="P46" s="736">
        <f>P39+P40+P41+P42+P43+P44+P45</f>
        <v>-962</v>
      </c>
      <c r="Q46" s="736">
        <f>Q39+Q40+Q41+Q42+Q43+Q44+Q45</f>
        <v>-194</v>
      </c>
      <c r="R46" s="145"/>
      <c r="S46" s="154"/>
    </row>
    <row r="47" spans="1:19" s="171" customFormat="1">
      <c r="A47" s="154"/>
      <c r="B47" s="176"/>
      <c r="C47" s="214"/>
      <c r="D47" s="745"/>
      <c r="E47" s="746"/>
      <c r="F47" s="747"/>
      <c r="G47" s="747"/>
      <c r="H47" s="747"/>
      <c r="I47" s="737"/>
      <c r="J47" s="968"/>
      <c r="K47" s="833"/>
      <c r="L47" s="737"/>
      <c r="M47" s="745"/>
      <c r="N47" s="746"/>
      <c r="O47" s="747"/>
      <c r="P47" s="747"/>
      <c r="Q47" s="747"/>
      <c r="R47" s="145"/>
      <c r="S47" s="154"/>
    </row>
    <row r="48" spans="1:19" s="171" customFormat="1">
      <c r="A48" s="154"/>
      <c r="B48" s="176"/>
      <c r="C48" s="141" t="s">
        <v>126</v>
      </c>
      <c r="D48" s="734">
        <f>H48+G48+F48+E48</f>
        <v>-2</v>
      </c>
      <c r="E48" s="735">
        <f>E27+E37+E46</f>
        <v>-535</v>
      </c>
      <c r="F48" s="736">
        <f>F27+F37+F46</f>
        <v>722</v>
      </c>
      <c r="G48" s="736">
        <f>G27+G37+G46</f>
        <v>-448</v>
      </c>
      <c r="H48" s="736">
        <f>H27+H37+H46</f>
        <v>259</v>
      </c>
      <c r="I48" s="542"/>
      <c r="J48" s="968" t="s">
        <v>525</v>
      </c>
      <c r="K48" s="833" t="s">
        <v>525</v>
      </c>
      <c r="L48" s="542"/>
      <c r="M48" s="734">
        <f>Q48+P48+O48+N48</f>
        <v>269</v>
      </c>
      <c r="N48" s="735">
        <f>N27+N37+N46</f>
        <v>635</v>
      </c>
      <c r="O48" s="736">
        <f>O27+O37+O46</f>
        <v>43</v>
      </c>
      <c r="P48" s="736">
        <f>P27+P37+P46</f>
        <v>-310</v>
      </c>
      <c r="Q48" s="736">
        <f>Q27+Q37+Q46</f>
        <v>-99</v>
      </c>
      <c r="R48" s="145"/>
      <c r="S48" s="154"/>
    </row>
    <row r="49" spans="1:19" s="171" customFormat="1">
      <c r="A49" s="154"/>
      <c r="B49" s="176"/>
      <c r="C49" s="141"/>
      <c r="D49" s="734"/>
      <c r="E49" s="746"/>
      <c r="F49" s="747"/>
      <c r="G49" s="747"/>
      <c r="H49" s="747"/>
      <c r="I49" s="737"/>
      <c r="J49" s="968"/>
      <c r="K49" s="833"/>
      <c r="L49" s="737"/>
      <c r="M49" s="734"/>
      <c r="N49" s="746"/>
      <c r="O49" s="747"/>
      <c r="P49" s="747"/>
      <c r="Q49" s="747"/>
      <c r="R49" s="145"/>
      <c r="S49" s="154"/>
    </row>
    <row r="50" spans="1:19" s="171" customFormat="1">
      <c r="A50" s="154"/>
      <c r="B50" s="176"/>
      <c r="C50" s="141" t="s">
        <v>453</v>
      </c>
      <c r="D50" s="734">
        <f>M53</f>
        <v>950</v>
      </c>
      <c r="E50" s="735">
        <f>F53</f>
        <v>1483</v>
      </c>
      <c r="F50" s="736">
        <f>G53</f>
        <v>762</v>
      </c>
      <c r="G50" s="736">
        <f>H53</f>
        <v>1209</v>
      </c>
      <c r="H50" s="736">
        <f>N53</f>
        <v>950</v>
      </c>
      <c r="I50" s="542"/>
      <c r="J50" s="1087">
        <f t="shared" si="1"/>
        <v>0.39296187683284467</v>
      </c>
      <c r="K50" s="832" t="s">
        <v>567</v>
      </c>
      <c r="L50" s="542"/>
      <c r="M50" s="734">
        <f>Q50</f>
        <v>682</v>
      </c>
      <c r="N50" s="735">
        <f>O53</f>
        <v>315</v>
      </c>
      <c r="O50" s="736">
        <f>P53</f>
        <v>271</v>
      </c>
      <c r="P50" s="736">
        <f>Q53</f>
        <v>581</v>
      </c>
      <c r="Q50" s="736">
        <v>682</v>
      </c>
      <c r="R50" s="145"/>
      <c r="S50" s="154"/>
    </row>
    <row r="51" spans="1:19">
      <c r="A51" s="151"/>
      <c r="B51" s="169"/>
      <c r="C51" s="174" t="s">
        <v>246</v>
      </c>
      <c r="D51" s="738">
        <f>G51+H51+F51+E51</f>
        <v>-2</v>
      </c>
      <c r="E51" s="739">
        <v>-535</v>
      </c>
      <c r="F51" s="740">
        <v>722</v>
      </c>
      <c r="G51" s="740">
        <f>G48</f>
        <v>-448</v>
      </c>
      <c r="H51" s="740">
        <f>H48</f>
        <v>259</v>
      </c>
      <c r="I51" s="541"/>
      <c r="J51" s="967" t="s">
        <v>525</v>
      </c>
      <c r="K51" s="832" t="s">
        <v>525</v>
      </c>
      <c r="L51" s="541"/>
      <c r="M51" s="738">
        <f>Q51+P51+O51+N51</f>
        <v>269</v>
      </c>
      <c r="N51" s="739">
        <f>N48</f>
        <v>635</v>
      </c>
      <c r="O51" s="740">
        <v>43</v>
      </c>
      <c r="P51" s="740">
        <f>P48</f>
        <v>-310</v>
      </c>
      <c r="Q51" s="740">
        <f>Q48</f>
        <v>-99</v>
      </c>
      <c r="R51" s="670"/>
      <c r="S51" s="151"/>
    </row>
    <row r="52" spans="1:19">
      <c r="A52" s="151"/>
      <c r="B52" s="169"/>
      <c r="C52" s="174" t="s">
        <v>247</v>
      </c>
      <c r="D52" s="741">
        <f>G52+H52+F52+E52</f>
        <v>-1</v>
      </c>
      <c r="E52" s="739">
        <v>-1</v>
      </c>
      <c r="F52" s="740">
        <v>-1</v>
      </c>
      <c r="G52" s="740">
        <v>1</v>
      </c>
      <c r="H52" s="740">
        <v>0</v>
      </c>
      <c r="I52" s="541"/>
      <c r="J52" s="967">
        <f t="shared" si="1"/>
        <v>0</v>
      </c>
      <c r="K52" s="832" t="s">
        <v>525</v>
      </c>
      <c r="L52" s="541"/>
      <c r="M52" s="741">
        <f>Q52+P52+O52+N52</f>
        <v>-1</v>
      </c>
      <c r="N52" s="739">
        <v>0</v>
      </c>
      <c r="O52" s="740">
        <v>1</v>
      </c>
      <c r="P52" s="740">
        <v>0</v>
      </c>
      <c r="Q52" s="740">
        <v>-2</v>
      </c>
      <c r="R52" s="670"/>
      <c r="S52" s="151"/>
    </row>
    <row r="53" spans="1:19" s="171" customFormat="1">
      <c r="A53" s="154"/>
      <c r="B53" s="176"/>
      <c r="C53" s="141" t="s">
        <v>454</v>
      </c>
      <c r="D53" s="734">
        <f>D50+D51+D52</f>
        <v>947</v>
      </c>
      <c r="E53" s="735">
        <f>E50+E51+E52</f>
        <v>947</v>
      </c>
      <c r="F53" s="736">
        <f>F50+F51+F52</f>
        <v>1483</v>
      </c>
      <c r="G53" s="736">
        <f>G50+G51+G52</f>
        <v>762</v>
      </c>
      <c r="H53" s="736">
        <f>H50+H51+H52</f>
        <v>1209</v>
      </c>
      <c r="I53" s="542"/>
      <c r="J53" s="967">
        <f t="shared" si="1"/>
        <v>-3.1578947368421373E-3</v>
      </c>
      <c r="K53" s="832">
        <f t="shared" si="2"/>
        <v>-3.1578947368421373E-3</v>
      </c>
      <c r="L53" s="542"/>
      <c r="M53" s="734">
        <f t="shared" ref="M53:Q53" si="7">M50+M51+M52</f>
        <v>950</v>
      </c>
      <c r="N53" s="735">
        <f t="shared" si="7"/>
        <v>950</v>
      </c>
      <c r="O53" s="736">
        <f>O50+O51+O52</f>
        <v>315</v>
      </c>
      <c r="P53" s="736">
        <f t="shared" si="7"/>
        <v>271</v>
      </c>
      <c r="Q53" s="736">
        <f t="shared" si="7"/>
        <v>581</v>
      </c>
      <c r="R53" s="145"/>
      <c r="S53" s="154"/>
    </row>
    <row r="54" spans="1:19">
      <c r="A54" s="151"/>
      <c r="B54" s="169"/>
      <c r="C54" s="174" t="s">
        <v>248</v>
      </c>
      <c r="D54" s="744">
        <f>E54</f>
        <v>343</v>
      </c>
      <c r="E54" s="739">
        <v>343</v>
      </c>
      <c r="F54" s="740">
        <v>12</v>
      </c>
      <c r="G54" s="740">
        <v>116</v>
      </c>
      <c r="H54" s="740">
        <v>90</v>
      </c>
      <c r="I54" s="541"/>
      <c r="J54" s="967" t="s">
        <v>567</v>
      </c>
      <c r="K54" s="832" t="s">
        <v>567</v>
      </c>
      <c r="L54" s="541"/>
      <c r="M54" s="744">
        <f>N54</f>
        <v>76</v>
      </c>
      <c r="N54" s="739">
        <v>76</v>
      </c>
      <c r="O54" s="740">
        <v>330</v>
      </c>
      <c r="P54" s="740">
        <v>853</v>
      </c>
      <c r="Q54" s="740">
        <v>363</v>
      </c>
      <c r="R54" s="670"/>
      <c r="S54" s="151"/>
    </row>
    <row r="55" spans="1:19">
      <c r="A55" s="151"/>
      <c r="B55" s="169"/>
      <c r="C55" s="174" t="s">
        <v>281</v>
      </c>
      <c r="D55" s="741">
        <f>E55</f>
        <v>-4</v>
      </c>
      <c r="E55" s="739">
        <v>-4</v>
      </c>
      <c r="F55" s="740">
        <v>0</v>
      </c>
      <c r="G55" s="740">
        <v>0</v>
      </c>
      <c r="H55" s="740">
        <v>-32</v>
      </c>
      <c r="I55" s="541"/>
      <c r="J55" s="1087">
        <f t="shared" si="1"/>
        <v>-0.88888888888888884</v>
      </c>
      <c r="K55" s="1109">
        <f t="shared" si="2"/>
        <v>-0.88888888888888884</v>
      </c>
      <c r="L55" s="541"/>
      <c r="M55" s="741">
        <f>Q55+P55+O55+N55</f>
        <v>-36</v>
      </c>
      <c r="N55" s="739">
        <v>-36</v>
      </c>
      <c r="O55" s="740">
        <v>0</v>
      </c>
      <c r="P55" s="740">
        <v>0</v>
      </c>
      <c r="Q55" s="740">
        <v>0</v>
      </c>
      <c r="R55" s="670"/>
      <c r="S55" s="151"/>
    </row>
    <row r="56" spans="1:19" s="171" customFormat="1">
      <c r="A56" s="154"/>
      <c r="B56" s="176"/>
      <c r="C56" s="141" t="s">
        <v>249</v>
      </c>
      <c r="D56" s="734">
        <f>D54+D55+D53</f>
        <v>1286</v>
      </c>
      <c r="E56" s="735">
        <f>E53+E54+E55</f>
        <v>1286</v>
      </c>
      <c r="F56" s="736">
        <f>F53+F54+F55</f>
        <v>1495</v>
      </c>
      <c r="G56" s="736">
        <f>G53+G54+G55</f>
        <v>878</v>
      </c>
      <c r="H56" s="736">
        <f>H53+H54+H55</f>
        <v>1267</v>
      </c>
      <c r="I56" s="542"/>
      <c r="J56" s="926">
        <f t="shared" si="1"/>
        <v>0.29898989898989892</v>
      </c>
      <c r="K56" s="1110">
        <f t="shared" si="2"/>
        <v>0.29898989898989892</v>
      </c>
      <c r="L56" s="542"/>
      <c r="M56" s="734">
        <f t="shared" ref="M56:Q56" si="8">M53+M54+M55</f>
        <v>990</v>
      </c>
      <c r="N56" s="735">
        <f t="shared" si="8"/>
        <v>990</v>
      </c>
      <c r="O56" s="736">
        <f>O53+O54+O55</f>
        <v>645</v>
      </c>
      <c r="P56" s="736">
        <f t="shared" si="8"/>
        <v>1124</v>
      </c>
      <c r="Q56" s="736">
        <f t="shared" si="8"/>
        <v>944</v>
      </c>
      <c r="R56" s="145"/>
      <c r="S56" s="154"/>
    </row>
    <row r="57" spans="1:19">
      <c r="A57" s="151"/>
      <c r="B57" s="169"/>
      <c r="C57" s="141"/>
      <c r="D57" s="748"/>
      <c r="E57" s="749"/>
      <c r="F57" s="750"/>
      <c r="G57" s="750"/>
      <c r="H57" s="750"/>
      <c r="I57" s="737"/>
      <c r="J57" s="968"/>
      <c r="K57" s="833"/>
      <c r="L57" s="737"/>
      <c r="M57" s="748"/>
      <c r="N57" s="749"/>
      <c r="O57" s="750"/>
      <c r="P57" s="750"/>
      <c r="Q57" s="750"/>
      <c r="R57" s="145"/>
      <c r="S57" s="151"/>
    </row>
    <row r="58" spans="1:19">
      <c r="A58" s="151"/>
      <c r="B58" s="169"/>
      <c r="C58" s="170" t="s">
        <v>250</v>
      </c>
      <c r="D58" s="738">
        <f>H58+G58+F58+E58</f>
        <v>3007</v>
      </c>
      <c r="E58" s="739">
        <v>930</v>
      </c>
      <c r="F58" s="740">
        <v>731</v>
      </c>
      <c r="G58" s="740">
        <f>G27</f>
        <v>948</v>
      </c>
      <c r="H58" s="740">
        <f>H27</f>
        <v>398</v>
      </c>
      <c r="I58" s="541"/>
      <c r="J58" s="1087">
        <f t="shared" si="1"/>
        <v>-0.24881338995753188</v>
      </c>
      <c r="K58" s="1109">
        <f t="shared" si="2"/>
        <v>-0.3309352517985612</v>
      </c>
      <c r="L58" s="541"/>
      <c r="M58" s="738">
        <f>Q58+P58+O58+N58</f>
        <v>4003</v>
      </c>
      <c r="N58" s="739">
        <f>N27</f>
        <v>1390</v>
      </c>
      <c r="O58" s="740">
        <f>O27</f>
        <v>948</v>
      </c>
      <c r="P58" s="740">
        <f>P27</f>
        <v>1200</v>
      </c>
      <c r="Q58" s="740">
        <f>Q27</f>
        <v>465</v>
      </c>
      <c r="R58" s="670"/>
      <c r="S58" s="151"/>
    </row>
    <row r="59" spans="1:19" ht="14.25">
      <c r="A59" s="151"/>
      <c r="B59" s="169"/>
      <c r="C59" s="170" t="s">
        <v>536</v>
      </c>
      <c r="D59" s="738">
        <f t="shared" ref="D59:D62" si="9">H59+G59+F59+E59</f>
        <v>-2209</v>
      </c>
      <c r="E59" s="739">
        <v>-766</v>
      </c>
      <c r="F59" s="740">
        <v>-476</v>
      </c>
      <c r="G59" s="740">
        <v>-507</v>
      </c>
      <c r="H59" s="740">
        <v>-460</v>
      </c>
      <c r="I59" s="541"/>
      <c r="J59" s="967">
        <f t="shared" si="1"/>
        <v>7.9140205178309664E-2</v>
      </c>
      <c r="K59" s="1109">
        <f t="shared" si="2"/>
        <v>0.17484662576687127</v>
      </c>
      <c r="L59" s="541"/>
      <c r="M59" s="738">
        <f>Q59+P59+O59+N59</f>
        <v>-2047</v>
      </c>
      <c r="N59" s="739">
        <f>N33</f>
        <v>-652</v>
      </c>
      <c r="O59" s="740">
        <f>O33</f>
        <v>-498</v>
      </c>
      <c r="P59" s="740">
        <v>-515</v>
      </c>
      <c r="Q59" s="740">
        <v>-382</v>
      </c>
      <c r="R59" s="670"/>
      <c r="S59" s="151"/>
    </row>
    <row r="60" spans="1:19">
      <c r="A60" s="151"/>
      <c r="B60" s="169"/>
      <c r="C60" s="170" t="s">
        <v>251</v>
      </c>
      <c r="D60" s="738">
        <f t="shared" si="9"/>
        <v>519</v>
      </c>
      <c r="E60" s="739">
        <v>479</v>
      </c>
      <c r="F60" s="740">
        <v>2</v>
      </c>
      <c r="G60" s="740">
        <v>1</v>
      </c>
      <c r="H60" s="740">
        <v>37</v>
      </c>
      <c r="I60" s="541"/>
      <c r="J60" s="967" t="s">
        <v>567</v>
      </c>
      <c r="K60" s="832" t="s">
        <v>567</v>
      </c>
      <c r="L60" s="541"/>
      <c r="M60" s="738">
        <f>Q60+P60+O60+N60</f>
        <v>156</v>
      </c>
      <c r="N60" s="739">
        <f>N35</f>
        <v>81</v>
      </c>
      <c r="O60" s="740">
        <f>O35</f>
        <v>13</v>
      </c>
      <c r="P60" s="740">
        <v>15</v>
      </c>
      <c r="Q60" s="740">
        <v>47</v>
      </c>
      <c r="R60" s="670"/>
      <c r="S60" s="151"/>
    </row>
    <row r="61" spans="1:19">
      <c r="A61" s="151"/>
      <c r="B61" s="169"/>
      <c r="C61" s="170" t="s">
        <v>22</v>
      </c>
      <c r="D61" s="738">
        <f t="shared" si="9"/>
        <v>335</v>
      </c>
      <c r="E61" s="739">
        <v>92</v>
      </c>
      <c r="F61" s="740">
        <v>89</v>
      </c>
      <c r="G61" s="740">
        <v>92</v>
      </c>
      <c r="H61" s="740">
        <v>62</v>
      </c>
      <c r="I61" s="541"/>
      <c r="J61" s="967">
        <f t="shared" si="1"/>
        <v>-5.9347181008901906E-3</v>
      </c>
      <c r="K61" s="832">
        <f t="shared" si="2"/>
        <v>0</v>
      </c>
      <c r="L61" s="541"/>
      <c r="M61" s="738">
        <f>Q61+P61+O61+N61</f>
        <v>337</v>
      </c>
      <c r="N61" s="739">
        <v>92</v>
      </c>
      <c r="O61" s="740">
        <v>92</v>
      </c>
      <c r="P61" s="740">
        <v>92</v>
      </c>
      <c r="Q61" s="740">
        <v>61</v>
      </c>
      <c r="R61" s="215"/>
      <c r="S61" s="151"/>
    </row>
    <row r="62" spans="1:19" s="171" customFormat="1" ht="14.25">
      <c r="A62" s="154"/>
      <c r="B62" s="141"/>
      <c r="C62" s="141" t="s">
        <v>537</v>
      </c>
      <c r="D62" s="734">
        <f t="shared" si="9"/>
        <v>1652</v>
      </c>
      <c r="E62" s="735">
        <f>E58+E59+E60+E61</f>
        <v>735</v>
      </c>
      <c r="F62" s="736">
        <f>F58+F59+F60+F61</f>
        <v>346</v>
      </c>
      <c r="G62" s="736">
        <f>G58+G59+G60+G61</f>
        <v>534</v>
      </c>
      <c r="H62" s="736">
        <f>H58+H59+H60+H61</f>
        <v>37</v>
      </c>
      <c r="I62" s="542"/>
      <c r="J62" s="926">
        <f t="shared" si="1"/>
        <v>-0.32543895467537776</v>
      </c>
      <c r="K62" s="1110">
        <f t="shared" si="2"/>
        <v>-0.19319429198682769</v>
      </c>
      <c r="L62" s="542"/>
      <c r="M62" s="734">
        <f>M58+M59+M60+M61</f>
        <v>2449</v>
      </c>
      <c r="N62" s="735">
        <f>N58+N59+N60+N61</f>
        <v>911</v>
      </c>
      <c r="O62" s="736">
        <f>O58+O59+O60+O61</f>
        <v>555</v>
      </c>
      <c r="P62" s="736">
        <f>P58+P59+P60+P61</f>
        <v>792</v>
      </c>
      <c r="Q62" s="736">
        <f>Q58+Q59+Q60+Q61</f>
        <v>191</v>
      </c>
      <c r="R62" s="148"/>
      <c r="S62" s="154"/>
    </row>
    <row r="63" spans="1:19">
      <c r="A63" s="154"/>
      <c r="B63" s="141"/>
      <c r="C63" s="141"/>
      <c r="D63" s="213"/>
      <c r="E63" s="204"/>
      <c r="F63" s="203"/>
      <c r="G63" s="203"/>
      <c r="H63" s="203"/>
      <c r="I63" s="146"/>
      <c r="J63" s="1043"/>
      <c r="K63" s="877"/>
      <c r="L63" s="146"/>
      <c r="M63" s="213"/>
      <c r="N63" s="204"/>
      <c r="O63" s="203"/>
      <c r="P63" s="203"/>
      <c r="Q63" s="203"/>
      <c r="R63" s="146"/>
      <c r="S63" s="154"/>
    </row>
    <row r="64" spans="1:19" ht="6" customHeight="1">
      <c r="A64" s="151"/>
      <c r="B64" s="151"/>
      <c r="C64" s="151"/>
      <c r="D64" s="151"/>
      <c r="E64" s="151"/>
      <c r="F64" s="151"/>
      <c r="G64" s="151"/>
      <c r="H64" s="151"/>
      <c r="I64" s="151"/>
      <c r="J64" s="152"/>
      <c r="K64" s="152"/>
      <c r="L64" s="151"/>
      <c r="M64" s="151"/>
      <c r="N64" s="151"/>
      <c r="O64" s="151"/>
      <c r="P64" s="151"/>
      <c r="Q64" s="151"/>
      <c r="R64" s="151"/>
      <c r="S64" s="151"/>
    </row>
    <row r="65" spans="1:20" ht="14.25">
      <c r="A65" s="182"/>
      <c r="B65" s="216" t="s">
        <v>532</v>
      </c>
      <c r="C65" s="183"/>
      <c r="D65" s="182"/>
      <c r="E65" s="183"/>
      <c r="F65" s="182"/>
      <c r="G65" s="182"/>
      <c r="H65" s="182"/>
      <c r="I65" s="182"/>
      <c r="J65" s="218"/>
      <c r="K65" s="218"/>
      <c r="L65" s="182"/>
      <c r="M65" s="182"/>
      <c r="N65" s="183"/>
      <c r="O65" s="182"/>
      <c r="P65" s="182"/>
      <c r="Q65" s="182"/>
      <c r="R65" s="182"/>
      <c r="S65" s="184"/>
    </row>
    <row r="66" spans="1:20" ht="14.25">
      <c r="A66" s="182"/>
      <c r="B66" s="216" t="s">
        <v>533</v>
      </c>
      <c r="C66" s="183"/>
      <c r="D66" s="182"/>
      <c r="E66" s="183"/>
      <c r="F66" s="182"/>
      <c r="G66" s="182"/>
      <c r="H66" s="182"/>
      <c r="I66" s="182"/>
      <c r="J66" s="218"/>
      <c r="K66" s="218"/>
      <c r="L66" s="182"/>
      <c r="M66" s="182"/>
      <c r="N66" s="183"/>
      <c r="O66" s="182"/>
      <c r="P66" s="182"/>
      <c r="Q66" s="182"/>
      <c r="R66" s="182"/>
      <c r="S66" s="184"/>
    </row>
    <row r="67" spans="1:20" ht="14.25">
      <c r="A67" s="182"/>
      <c r="B67" s="216" t="s">
        <v>534</v>
      </c>
      <c r="C67" s="183"/>
      <c r="D67" s="182"/>
      <c r="E67" s="183"/>
      <c r="F67" s="182"/>
      <c r="G67" s="182"/>
      <c r="H67" s="182"/>
      <c r="I67" s="182"/>
      <c r="J67" s="218"/>
      <c r="K67" s="218"/>
      <c r="L67" s="182"/>
      <c r="M67" s="182"/>
      <c r="N67" s="183"/>
      <c r="O67" s="182"/>
      <c r="P67" s="182"/>
      <c r="Q67" s="182"/>
      <c r="R67" s="182"/>
      <c r="S67" s="184"/>
    </row>
    <row r="68" spans="1:20" ht="14.25">
      <c r="A68" s="182"/>
      <c r="B68" s="1105" t="s">
        <v>535</v>
      </c>
      <c r="C68" s="183"/>
      <c r="D68" s="182"/>
      <c r="E68" s="183"/>
      <c r="F68" s="182"/>
      <c r="G68" s="182"/>
      <c r="H68" s="182"/>
      <c r="I68" s="182"/>
      <c r="J68" s="218"/>
      <c r="K68" s="218"/>
      <c r="L68" s="182"/>
      <c r="M68" s="182"/>
      <c r="N68" s="183"/>
      <c r="O68" s="182"/>
      <c r="P68" s="182"/>
      <c r="Q68" s="182"/>
      <c r="R68" s="182"/>
      <c r="S68" s="184"/>
    </row>
    <row r="69" spans="1:20" ht="14.25">
      <c r="A69" s="182"/>
      <c r="B69" s="216"/>
      <c r="C69" s="183"/>
      <c r="D69" s="182"/>
      <c r="E69" s="183"/>
      <c r="F69" s="182"/>
      <c r="G69" s="182"/>
      <c r="H69" s="182"/>
      <c r="I69" s="182"/>
      <c r="J69" s="218"/>
      <c r="K69" s="218"/>
      <c r="L69" s="182"/>
      <c r="M69" s="182"/>
      <c r="N69" s="183"/>
      <c r="O69" s="182"/>
      <c r="P69" s="182"/>
      <c r="Q69" s="182"/>
      <c r="R69" s="182"/>
      <c r="S69" s="184"/>
    </row>
    <row r="70" spans="1:20" ht="6" customHeight="1">
      <c r="A70" s="151"/>
      <c r="B70" s="151"/>
      <c r="C70" s="151"/>
      <c r="D70" s="151"/>
      <c r="E70" s="151"/>
      <c r="F70" s="151"/>
      <c r="G70" s="151"/>
      <c r="H70" s="151"/>
      <c r="I70" s="151"/>
      <c r="J70" s="152"/>
      <c r="K70" s="152"/>
      <c r="L70" s="151"/>
      <c r="M70" s="151"/>
      <c r="N70" s="151"/>
      <c r="O70" s="151"/>
      <c r="P70" s="151"/>
      <c r="Q70" s="151"/>
      <c r="R70" s="151"/>
      <c r="S70" s="151"/>
    </row>
    <row r="71" spans="1:20">
      <c r="A71" s="154"/>
      <c r="B71" s="159"/>
      <c r="C71" s="156" t="s">
        <v>0</v>
      </c>
      <c r="D71" s="232">
        <v>2012</v>
      </c>
      <c r="E71" s="158" t="s">
        <v>547</v>
      </c>
      <c r="F71" s="159" t="s">
        <v>501</v>
      </c>
      <c r="G71" s="159" t="s">
        <v>478</v>
      </c>
      <c r="H71" s="159" t="s">
        <v>407</v>
      </c>
      <c r="I71" s="159"/>
      <c r="J71" s="964" t="s">
        <v>468</v>
      </c>
      <c r="K71" s="830" t="s">
        <v>468</v>
      </c>
      <c r="L71" s="159"/>
      <c r="M71" s="232">
        <v>2011</v>
      </c>
      <c r="N71" s="158" t="s">
        <v>365</v>
      </c>
      <c r="O71" s="159" t="s">
        <v>333</v>
      </c>
      <c r="P71" s="159" t="s">
        <v>292</v>
      </c>
      <c r="Q71" s="159" t="s">
        <v>282</v>
      </c>
      <c r="R71" s="209"/>
      <c r="S71" s="154"/>
      <c r="T71" s="192"/>
    </row>
    <row r="72" spans="1:20">
      <c r="A72" s="151"/>
      <c r="B72" s="162"/>
      <c r="C72" s="144" t="s">
        <v>218</v>
      </c>
      <c r="D72" s="157"/>
      <c r="E72" s="158"/>
      <c r="F72" s="162"/>
      <c r="G72" s="162"/>
      <c r="H72" s="162"/>
      <c r="I72" s="162"/>
      <c r="J72" s="965" t="s">
        <v>548</v>
      </c>
      <c r="K72" s="831" t="s">
        <v>549</v>
      </c>
      <c r="L72" s="162"/>
      <c r="M72" s="157"/>
      <c r="N72" s="158"/>
      <c r="O72" s="162"/>
      <c r="P72" s="162"/>
      <c r="Q72" s="162"/>
      <c r="R72" s="210"/>
      <c r="S72" s="151"/>
      <c r="T72" s="192"/>
    </row>
    <row r="73" spans="1:20">
      <c r="A73" s="151"/>
      <c r="B73" s="162"/>
      <c r="C73" s="162"/>
      <c r="D73" s="166"/>
      <c r="E73" s="187"/>
      <c r="F73" s="162"/>
      <c r="G73" s="162"/>
      <c r="H73" s="162"/>
      <c r="I73" s="162"/>
      <c r="J73" s="966"/>
      <c r="K73" s="773"/>
      <c r="L73" s="162"/>
      <c r="M73" s="166"/>
      <c r="N73" s="187"/>
      <c r="O73" s="162"/>
      <c r="P73" s="162"/>
      <c r="Q73" s="162"/>
      <c r="R73" s="162"/>
      <c r="S73" s="151"/>
      <c r="T73" s="192"/>
    </row>
    <row r="74" spans="1:20">
      <c r="A74" s="151"/>
      <c r="B74" s="169"/>
      <c r="C74" s="170" t="s">
        <v>37</v>
      </c>
      <c r="D74" s="382">
        <f>H74+G74+F74+E74</f>
        <v>643</v>
      </c>
      <c r="E74" s="322">
        <v>271</v>
      </c>
      <c r="F74" s="346">
        <v>111</v>
      </c>
      <c r="G74" s="346">
        <v>150</v>
      </c>
      <c r="H74" s="346">
        <v>111</v>
      </c>
      <c r="I74" s="541"/>
      <c r="J74" s="967">
        <f>D74/M74-1</f>
        <v>5.5829228243021278E-2</v>
      </c>
      <c r="K74" s="1109">
        <f>E74/N74-1</f>
        <v>0.16309012875536477</v>
      </c>
      <c r="L74" s="541"/>
      <c r="M74" s="382">
        <f>Q74+P74+O74+N74</f>
        <v>609</v>
      </c>
      <c r="N74" s="322">
        <v>233</v>
      </c>
      <c r="O74" s="346">
        <v>156</v>
      </c>
      <c r="P74" s="346">
        <v>127</v>
      </c>
      <c r="Q74" s="346">
        <v>93</v>
      </c>
      <c r="R74" s="212"/>
      <c r="S74" s="151"/>
      <c r="T74" s="192"/>
    </row>
    <row r="75" spans="1:20">
      <c r="A75" s="151"/>
      <c r="B75" s="169"/>
      <c r="C75" s="170" t="s">
        <v>38</v>
      </c>
      <c r="D75" s="382">
        <f t="shared" ref="D75:D95" si="10">H75+G75+F75+E75</f>
        <v>133</v>
      </c>
      <c r="E75" s="499">
        <v>60</v>
      </c>
      <c r="F75" s="346">
        <v>32</v>
      </c>
      <c r="G75" s="346">
        <v>21</v>
      </c>
      <c r="H75" s="346">
        <v>20</v>
      </c>
      <c r="I75" s="541"/>
      <c r="J75" s="1087">
        <f t="shared" ref="J75:J95" si="11">D75/M75-1</f>
        <v>0.16666666666666674</v>
      </c>
      <c r="K75" s="1109">
        <f t="shared" ref="K75:K95" si="12">E75/N75-1</f>
        <v>0.71428571428571419</v>
      </c>
      <c r="L75" s="541"/>
      <c r="M75" s="382">
        <f>Q75+P75+O75+N75</f>
        <v>114</v>
      </c>
      <c r="N75" s="499">
        <v>35</v>
      </c>
      <c r="O75" s="346">
        <v>24</v>
      </c>
      <c r="P75" s="346">
        <v>35</v>
      </c>
      <c r="Q75" s="346">
        <v>20</v>
      </c>
      <c r="R75" s="212"/>
      <c r="S75" s="151"/>
      <c r="T75" s="192"/>
    </row>
    <row r="76" spans="1:20">
      <c r="A76" s="151"/>
      <c r="B76" s="169"/>
      <c r="C76" s="170" t="s">
        <v>47</v>
      </c>
      <c r="D76" s="1071">
        <f t="shared" si="10"/>
        <v>1</v>
      </c>
      <c r="E76" s="322">
        <v>0</v>
      </c>
      <c r="F76" s="346">
        <v>1</v>
      </c>
      <c r="G76" s="346">
        <v>0</v>
      </c>
      <c r="H76" s="346">
        <v>0</v>
      </c>
      <c r="I76" s="541"/>
      <c r="J76" s="1087">
        <f t="shared" si="11"/>
        <v>-0.5</v>
      </c>
      <c r="K76" s="832" t="s">
        <v>525</v>
      </c>
      <c r="L76" s="541"/>
      <c r="M76" s="1071">
        <f>Q76+P76+O76+N76</f>
        <v>2</v>
      </c>
      <c r="N76" s="322">
        <v>0</v>
      </c>
      <c r="O76" s="346">
        <v>1</v>
      </c>
      <c r="P76" s="346">
        <v>0</v>
      </c>
      <c r="Q76" s="346">
        <v>1</v>
      </c>
      <c r="R76" s="212"/>
      <c r="S76" s="151"/>
      <c r="T76" s="192"/>
    </row>
    <row r="77" spans="1:20">
      <c r="A77" s="151"/>
      <c r="B77" s="169"/>
      <c r="C77" s="170" t="s">
        <v>436</v>
      </c>
      <c r="D77" s="444">
        <f t="shared" si="10"/>
        <v>0</v>
      </c>
      <c r="E77" s="499">
        <v>1</v>
      </c>
      <c r="F77" s="346">
        <v>-2</v>
      </c>
      <c r="G77" s="346">
        <v>0</v>
      </c>
      <c r="H77" s="346">
        <v>1</v>
      </c>
      <c r="I77" s="541"/>
      <c r="J77" s="967" t="s">
        <v>525</v>
      </c>
      <c r="K77" s="832">
        <f t="shared" si="12"/>
        <v>0</v>
      </c>
      <c r="L77" s="541"/>
      <c r="M77" s="444">
        <f>Q77+P77+O77+N77</f>
        <v>0</v>
      </c>
      <c r="N77" s="499">
        <v>1</v>
      </c>
      <c r="O77" s="346">
        <v>-2</v>
      </c>
      <c r="P77" s="346">
        <v>1</v>
      </c>
      <c r="Q77" s="346">
        <v>0</v>
      </c>
      <c r="R77" s="212"/>
      <c r="S77" s="151"/>
      <c r="T77" s="192"/>
    </row>
    <row r="78" spans="1:20">
      <c r="A78" s="151"/>
      <c r="B78" s="176"/>
      <c r="C78" s="142" t="s">
        <v>39</v>
      </c>
      <c r="D78" s="892">
        <f t="shared" si="10"/>
        <v>777</v>
      </c>
      <c r="E78" s="344">
        <f>E74+E75+E76+E77</f>
        <v>332</v>
      </c>
      <c r="F78" s="345">
        <f>F74+F75+F76+F77</f>
        <v>142</v>
      </c>
      <c r="G78" s="345">
        <f>G74+G75+G76+G77</f>
        <v>171</v>
      </c>
      <c r="H78" s="345">
        <f>H74+H75+H76+H77</f>
        <v>132</v>
      </c>
      <c r="I78" s="540"/>
      <c r="J78" s="968">
        <f t="shared" si="11"/>
        <v>7.1724137931034493E-2</v>
      </c>
      <c r="K78" s="1110">
        <f t="shared" si="12"/>
        <v>0.23420074349442377</v>
      </c>
      <c r="L78" s="540"/>
      <c r="M78" s="892">
        <f>M74+M75+M76+M77</f>
        <v>725</v>
      </c>
      <c r="N78" s="344">
        <f>N74+N75+N76+N77</f>
        <v>269</v>
      </c>
      <c r="O78" s="345">
        <f>O74+O75+O76+O77</f>
        <v>179</v>
      </c>
      <c r="P78" s="345">
        <f>P74+P75+P76+P77</f>
        <v>163</v>
      </c>
      <c r="Q78" s="345">
        <f>Q74+Q75+Q76+Q77</f>
        <v>114</v>
      </c>
      <c r="R78" s="145"/>
      <c r="S78" s="151"/>
      <c r="T78" s="192"/>
    </row>
    <row r="79" spans="1:20" s="171" customFormat="1">
      <c r="A79" s="154"/>
      <c r="B79" s="169"/>
      <c r="C79" s="162"/>
      <c r="D79" s="544"/>
      <c r="E79" s="445"/>
      <c r="F79" s="348"/>
      <c r="G79" s="348"/>
      <c r="H79" s="348"/>
      <c r="I79" s="540"/>
      <c r="J79" s="967"/>
      <c r="K79" s="832"/>
      <c r="L79" s="540"/>
      <c r="M79" s="544"/>
      <c r="N79" s="445"/>
      <c r="O79" s="348"/>
      <c r="P79" s="348"/>
      <c r="Q79" s="348"/>
      <c r="R79" s="145"/>
      <c r="S79" s="154"/>
      <c r="T79" s="181"/>
    </row>
    <row r="80" spans="1:20" s="171" customFormat="1">
      <c r="A80" s="154"/>
      <c r="B80" s="169"/>
      <c r="C80" s="170" t="s">
        <v>392</v>
      </c>
      <c r="D80" s="744">
        <f t="shared" si="10"/>
        <v>263</v>
      </c>
      <c r="E80" s="322">
        <v>101</v>
      </c>
      <c r="F80" s="346">
        <v>65</v>
      </c>
      <c r="G80" s="346">
        <v>67</v>
      </c>
      <c r="H80" s="346">
        <v>30</v>
      </c>
      <c r="I80" s="541"/>
      <c r="J80" s="967" t="s">
        <v>567</v>
      </c>
      <c r="K80" s="832" t="s">
        <v>567</v>
      </c>
      <c r="L80" s="541"/>
      <c r="M80" s="744">
        <f>Q80+P80+O80+N80</f>
        <v>74</v>
      </c>
      <c r="N80" s="322">
        <v>24</v>
      </c>
      <c r="O80" s="346">
        <v>17</v>
      </c>
      <c r="P80" s="346">
        <v>20</v>
      </c>
      <c r="Q80" s="346">
        <v>13</v>
      </c>
      <c r="R80" s="670"/>
      <c r="S80" s="154"/>
      <c r="T80" s="181"/>
    </row>
    <row r="81" spans="1:20" s="171" customFormat="1">
      <c r="A81" s="154"/>
      <c r="B81" s="169"/>
      <c r="C81" s="170" t="s">
        <v>393</v>
      </c>
      <c r="D81" s="744">
        <f t="shared" si="10"/>
        <v>309</v>
      </c>
      <c r="E81" s="322">
        <v>95</v>
      </c>
      <c r="F81" s="346">
        <v>72</v>
      </c>
      <c r="G81" s="346">
        <v>66</v>
      </c>
      <c r="H81" s="346">
        <v>76</v>
      </c>
      <c r="I81" s="541"/>
      <c r="J81" s="1087">
        <f t="shared" si="11"/>
        <v>0.27160493827160503</v>
      </c>
      <c r="K81" s="1109">
        <f t="shared" si="12"/>
        <v>0.31944444444444442</v>
      </c>
      <c r="L81" s="541"/>
      <c r="M81" s="744">
        <f>Q81+P81+O81+N81</f>
        <v>243</v>
      </c>
      <c r="N81" s="322">
        <v>72</v>
      </c>
      <c r="O81" s="346">
        <v>61</v>
      </c>
      <c r="P81" s="346">
        <v>63</v>
      </c>
      <c r="Q81" s="346">
        <v>47</v>
      </c>
      <c r="R81" s="670"/>
      <c r="S81" s="154"/>
      <c r="T81" s="181"/>
    </row>
    <row r="82" spans="1:20">
      <c r="A82" s="151"/>
      <c r="B82" s="169"/>
      <c r="C82" s="170" t="s">
        <v>40</v>
      </c>
      <c r="D82" s="744">
        <f t="shared" si="10"/>
        <v>135</v>
      </c>
      <c r="E82" s="322">
        <v>38</v>
      </c>
      <c r="F82" s="346">
        <v>28</v>
      </c>
      <c r="G82" s="346">
        <v>30</v>
      </c>
      <c r="H82" s="346">
        <v>39</v>
      </c>
      <c r="I82" s="541"/>
      <c r="J82" s="967">
        <f t="shared" si="11"/>
        <v>-8.7837837837837829E-2</v>
      </c>
      <c r="K82" s="832">
        <f t="shared" si="12"/>
        <v>-2.5641025641025661E-2</v>
      </c>
      <c r="L82" s="541"/>
      <c r="M82" s="744">
        <f>Q82+P82+O82+N82</f>
        <v>148</v>
      </c>
      <c r="N82" s="322">
        <v>39</v>
      </c>
      <c r="O82" s="346">
        <v>42</v>
      </c>
      <c r="P82" s="346">
        <v>39</v>
      </c>
      <c r="Q82" s="346">
        <v>28</v>
      </c>
      <c r="R82" s="670"/>
      <c r="S82" s="151"/>
      <c r="T82" s="192"/>
    </row>
    <row r="83" spans="1:20" s="171" customFormat="1">
      <c r="A83" s="154"/>
      <c r="B83" s="169"/>
      <c r="C83" s="170" t="s">
        <v>400</v>
      </c>
      <c r="D83" s="744">
        <f t="shared" si="10"/>
        <v>661</v>
      </c>
      <c r="E83" s="322">
        <v>174</v>
      </c>
      <c r="F83" s="346">
        <v>156</v>
      </c>
      <c r="G83" s="346">
        <v>158</v>
      </c>
      <c r="H83" s="346">
        <v>173</v>
      </c>
      <c r="I83" s="541"/>
      <c r="J83" s="1087">
        <f t="shared" si="11"/>
        <v>-0.13026315789473686</v>
      </c>
      <c r="K83" s="1109">
        <f t="shared" si="12"/>
        <v>-0.2232142857142857</v>
      </c>
      <c r="L83" s="541"/>
      <c r="M83" s="744">
        <f>Q83+P83+O83+N83</f>
        <v>760</v>
      </c>
      <c r="N83" s="322">
        <v>224</v>
      </c>
      <c r="O83" s="346">
        <v>178</v>
      </c>
      <c r="P83" s="346">
        <v>199</v>
      </c>
      <c r="Q83" s="346">
        <v>159</v>
      </c>
      <c r="R83" s="670"/>
      <c r="S83" s="154"/>
      <c r="T83" s="181"/>
    </row>
    <row r="84" spans="1:20">
      <c r="A84" s="151"/>
      <c r="B84" s="169"/>
      <c r="C84" s="170" t="s">
        <v>436</v>
      </c>
      <c r="D84" s="744">
        <f t="shared" si="10"/>
        <v>5</v>
      </c>
      <c r="E84" s="322">
        <v>3</v>
      </c>
      <c r="F84" s="346">
        <v>2</v>
      </c>
      <c r="G84" s="346">
        <v>0</v>
      </c>
      <c r="H84" s="346">
        <v>0</v>
      </c>
      <c r="I84" s="541"/>
      <c r="J84" s="1087">
        <f t="shared" si="11"/>
        <v>0.66666666666666674</v>
      </c>
      <c r="K84" s="832" t="s">
        <v>566</v>
      </c>
      <c r="L84" s="541"/>
      <c r="M84" s="744">
        <f>Q84+P84+O84+N84</f>
        <v>3</v>
      </c>
      <c r="N84" s="322">
        <v>1</v>
      </c>
      <c r="O84" s="346">
        <v>1</v>
      </c>
      <c r="P84" s="346">
        <v>0</v>
      </c>
      <c r="Q84" s="346">
        <v>1</v>
      </c>
      <c r="R84" s="670"/>
      <c r="S84" s="151"/>
      <c r="T84" s="192"/>
    </row>
    <row r="85" spans="1:20">
      <c r="A85" s="151"/>
      <c r="B85" s="176"/>
      <c r="C85" s="142" t="s">
        <v>254</v>
      </c>
      <c r="D85" s="791">
        <f t="shared" si="10"/>
        <v>1373</v>
      </c>
      <c r="E85" s="344">
        <f>E80+E81+E82+E83+E84</f>
        <v>411</v>
      </c>
      <c r="F85" s="345">
        <f>F80+F81+F82+F83+F84</f>
        <v>323</v>
      </c>
      <c r="G85" s="345">
        <f>G80+G81+G82+G83+G84</f>
        <v>321</v>
      </c>
      <c r="H85" s="345">
        <f>H80+H81+H82+H83+H84</f>
        <v>318</v>
      </c>
      <c r="I85" s="540"/>
      <c r="J85" s="926">
        <f t="shared" si="11"/>
        <v>0.11807817589576541</v>
      </c>
      <c r="K85" s="1110">
        <f t="shared" si="12"/>
        <v>0.14166666666666661</v>
      </c>
      <c r="L85" s="540"/>
      <c r="M85" s="791">
        <f>M80+M81+M82+M83+M84</f>
        <v>1228</v>
      </c>
      <c r="N85" s="344">
        <f>N80+N81+N82+N83+N84</f>
        <v>360</v>
      </c>
      <c r="O85" s="345">
        <f>O80+O81+O82+O83+O84</f>
        <v>299</v>
      </c>
      <c r="P85" s="345">
        <f>P80+P81+P82+P83+P84</f>
        <v>321</v>
      </c>
      <c r="Q85" s="345">
        <f>Q80+Q81+Q82+Q83+Q84</f>
        <v>248</v>
      </c>
      <c r="R85" s="145"/>
      <c r="S85" s="151"/>
      <c r="T85" s="192"/>
    </row>
    <row r="86" spans="1:20">
      <c r="A86" s="151"/>
      <c r="B86" s="169"/>
      <c r="C86" s="170"/>
      <c r="D86" s="544"/>
      <c r="E86" s="445"/>
      <c r="F86" s="348"/>
      <c r="G86" s="348"/>
      <c r="H86" s="348"/>
      <c r="I86" s="540"/>
      <c r="J86" s="967"/>
      <c r="K86" s="832"/>
      <c r="L86" s="540"/>
      <c r="M86" s="544"/>
      <c r="N86" s="445"/>
      <c r="O86" s="348"/>
      <c r="P86" s="348"/>
      <c r="Q86" s="348"/>
      <c r="R86" s="145"/>
      <c r="S86" s="151"/>
      <c r="T86" s="192"/>
    </row>
    <row r="87" spans="1:20">
      <c r="A87" s="151"/>
      <c r="B87" s="169"/>
      <c r="C87" s="170" t="s">
        <v>617</v>
      </c>
      <c r="D87" s="382">
        <f t="shared" si="10"/>
        <v>46</v>
      </c>
      <c r="E87" s="322">
        <v>20</v>
      </c>
      <c r="F87" s="346">
        <v>7</v>
      </c>
      <c r="G87" s="346">
        <v>11</v>
      </c>
      <c r="H87" s="346">
        <v>8</v>
      </c>
      <c r="I87" s="541"/>
      <c r="J87" s="1087">
        <f t="shared" si="11"/>
        <v>-0.42500000000000004</v>
      </c>
      <c r="K87" s="1109">
        <f t="shared" si="12"/>
        <v>0.25</v>
      </c>
      <c r="L87" s="541"/>
      <c r="M87" s="382">
        <f>N87+O87+P87+Q87</f>
        <v>80</v>
      </c>
      <c r="N87" s="322">
        <v>16</v>
      </c>
      <c r="O87" s="346">
        <v>17</v>
      </c>
      <c r="P87" s="346">
        <v>30</v>
      </c>
      <c r="Q87" s="346">
        <v>17</v>
      </c>
      <c r="R87" s="212"/>
      <c r="S87" s="151"/>
      <c r="T87" s="192"/>
    </row>
    <row r="88" spans="1:20" s="171" customFormat="1">
      <c r="A88" s="154"/>
      <c r="B88" s="169"/>
      <c r="C88" s="170" t="s">
        <v>71</v>
      </c>
      <c r="D88" s="444">
        <f t="shared" si="10"/>
        <v>0</v>
      </c>
      <c r="E88" s="322">
        <v>0</v>
      </c>
      <c r="F88" s="346">
        <v>0</v>
      </c>
      <c r="G88" s="346">
        <v>1</v>
      </c>
      <c r="H88" s="346">
        <v>-1</v>
      </c>
      <c r="I88" s="541"/>
      <c r="J88" s="967" t="s">
        <v>525</v>
      </c>
      <c r="K88" s="832" t="s">
        <v>626</v>
      </c>
      <c r="L88" s="541"/>
      <c r="M88" s="444">
        <f>N88+O88+P88+Q88</f>
        <v>0</v>
      </c>
      <c r="N88" s="322">
        <v>0</v>
      </c>
      <c r="O88" s="346">
        <v>0</v>
      </c>
      <c r="P88" s="346">
        <v>0</v>
      </c>
      <c r="Q88" s="346">
        <v>0</v>
      </c>
      <c r="R88" s="212"/>
      <c r="S88" s="154"/>
      <c r="T88" s="181"/>
    </row>
    <row r="89" spans="1:20">
      <c r="A89" s="151"/>
      <c r="B89" s="176"/>
      <c r="C89" s="141" t="s">
        <v>198</v>
      </c>
      <c r="D89" s="543">
        <f t="shared" si="10"/>
        <v>1419</v>
      </c>
      <c r="E89" s="344">
        <f>E85+E87+E88</f>
        <v>431</v>
      </c>
      <c r="F89" s="345">
        <f>F85+F87+F88</f>
        <v>330</v>
      </c>
      <c r="G89" s="345">
        <f>G85+G87+G88</f>
        <v>333</v>
      </c>
      <c r="H89" s="345">
        <f>H85+H87+H88</f>
        <v>325</v>
      </c>
      <c r="I89" s="540"/>
      <c r="J89" s="968">
        <f t="shared" si="11"/>
        <v>8.4862385321101019E-2</v>
      </c>
      <c r="K89" s="1110">
        <f t="shared" si="12"/>
        <v>0.14627659574468077</v>
      </c>
      <c r="L89" s="540"/>
      <c r="M89" s="543">
        <f>M85+M87+M88</f>
        <v>1308</v>
      </c>
      <c r="N89" s="344">
        <f>N85+N87+N88</f>
        <v>376</v>
      </c>
      <c r="O89" s="345">
        <f>O85+O87+O88</f>
        <v>316</v>
      </c>
      <c r="P89" s="345">
        <f>P85+P87+P88</f>
        <v>351</v>
      </c>
      <c r="Q89" s="345">
        <f>Q85+Q87+Q88</f>
        <v>265</v>
      </c>
      <c r="R89" s="145"/>
      <c r="S89" s="151"/>
      <c r="T89" s="192"/>
    </row>
    <row r="90" spans="1:20">
      <c r="A90" s="151"/>
      <c r="B90" s="176"/>
      <c r="C90" s="178"/>
      <c r="D90" s="545"/>
      <c r="E90" s="327"/>
      <c r="F90" s="329"/>
      <c r="G90" s="329"/>
      <c r="H90" s="329"/>
      <c r="I90" s="546"/>
      <c r="J90" s="968"/>
      <c r="K90" s="833"/>
      <c r="L90" s="546"/>
      <c r="M90" s="545"/>
      <c r="N90" s="327"/>
      <c r="O90" s="329"/>
      <c r="P90" s="329"/>
      <c r="Q90" s="329"/>
      <c r="R90" s="148"/>
      <c r="S90" s="151"/>
      <c r="T90" s="192"/>
    </row>
    <row r="91" spans="1:20" s="171" customFormat="1">
      <c r="A91" s="154"/>
      <c r="B91" s="176"/>
      <c r="C91" s="178" t="s">
        <v>219</v>
      </c>
      <c r="D91" s="385">
        <f t="shared" si="10"/>
        <v>9</v>
      </c>
      <c r="E91" s="332">
        <v>4</v>
      </c>
      <c r="F91" s="333">
        <v>2</v>
      </c>
      <c r="G91" s="333">
        <v>1</v>
      </c>
      <c r="H91" s="333">
        <v>2</v>
      </c>
      <c r="I91" s="542"/>
      <c r="J91" s="968">
        <f t="shared" si="11"/>
        <v>0</v>
      </c>
      <c r="K91" s="833">
        <f t="shared" si="12"/>
        <v>0</v>
      </c>
      <c r="L91" s="542"/>
      <c r="M91" s="385">
        <f>Q91+P91+O91+N91</f>
        <v>9</v>
      </c>
      <c r="N91" s="332">
        <v>4</v>
      </c>
      <c r="O91" s="333">
        <v>2</v>
      </c>
      <c r="P91" s="333">
        <v>2</v>
      </c>
      <c r="Q91" s="333">
        <v>1</v>
      </c>
      <c r="R91" s="146"/>
      <c r="S91" s="154"/>
      <c r="T91" s="181"/>
    </row>
    <row r="92" spans="1:20">
      <c r="A92" s="151"/>
      <c r="B92" s="176"/>
      <c r="C92" s="178"/>
      <c r="D92" s="545"/>
      <c r="E92" s="327"/>
      <c r="F92" s="329"/>
      <c r="G92" s="329"/>
      <c r="H92" s="329"/>
      <c r="I92" s="546"/>
      <c r="J92" s="968"/>
      <c r="K92" s="833"/>
      <c r="L92" s="546"/>
      <c r="M92" s="545"/>
      <c r="N92" s="327"/>
      <c r="O92" s="329"/>
      <c r="P92" s="329"/>
      <c r="Q92" s="329"/>
      <c r="R92" s="148"/>
      <c r="S92" s="151"/>
      <c r="T92" s="192"/>
    </row>
    <row r="93" spans="1:20" s="201" customFormat="1">
      <c r="A93" s="196"/>
      <c r="B93" s="141"/>
      <c r="C93" s="141" t="s">
        <v>50</v>
      </c>
      <c r="D93" s="893">
        <f t="shared" si="10"/>
        <v>4</v>
      </c>
      <c r="E93" s="443">
        <v>-1</v>
      </c>
      <c r="F93" s="442">
        <v>2</v>
      </c>
      <c r="G93" s="442">
        <v>2</v>
      </c>
      <c r="H93" s="442">
        <v>1</v>
      </c>
      <c r="I93" s="542"/>
      <c r="J93" s="926">
        <f t="shared" si="11"/>
        <v>-0.33333333333333337</v>
      </c>
      <c r="K93" s="833" t="s">
        <v>525</v>
      </c>
      <c r="L93" s="542"/>
      <c r="M93" s="893">
        <f>N93+O93+P93+Q93</f>
        <v>6</v>
      </c>
      <c r="N93" s="443">
        <v>3</v>
      </c>
      <c r="O93" s="442">
        <v>1</v>
      </c>
      <c r="P93" s="442">
        <v>0</v>
      </c>
      <c r="Q93" s="442">
        <v>2</v>
      </c>
      <c r="R93" s="146"/>
      <c r="S93" s="196"/>
      <c r="T93" s="200"/>
    </row>
    <row r="94" spans="1:20" s="171" customFormat="1">
      <c r="A94" s="154"/>
      <c r="B94" s="141"/>
      <c r="C94" s="178"/>
      <c r="D94" s="545"/>
      <c r="E94" s="327"/>
      <c r="F94" s="329"/>
      <c r="G94" s="329"/>
      <c r="H94" s="329"/>
      <c r="I94" s="546"/>
      <c r="J94" s="968"/>
      <c r="K94" s="833"/>
      <c r="L94" s="546"/>
      <c r="M94" s="545"/>
      <c r="N94" s="327"/>
      <c r="O94" s="329"/>
      <c r="P94" s="329"/>
      <c r="Q94" s="329"/>
      <c r="R94" s="148"/>
      <c r="S94" s="154"/>
      <c r="T94" s="181"/>
    </row>
    <row r="95" spans="1:20" s="171" customFormat="1">
      <c r="A95" s="154"/>
      <c r="B95" s="141"/>
      <c r="C95" s="141" t="s">
        <v>69</v>
      </c>
      <c r="D95" s="545">
        <f t="shared" si="10"/>
        <v>2209</v>
      </c>
      <c r="E95" s="327">
        <f>E78+E91+E89+E93</f>
        <v>766</v>
      </c>
      <c r="F95" s="329">
        <f>F78+F91+F89+F93</f>
        <v>476</v>
      </c>
      <c r="G95" s="329">
        <f>G78+G91+G89+G93</f>
        <v>507</v>
      </c>
      <c r="H95" s="329">
        <f>H78+H91+H89+H93</f>
        <v>460</v>
      </c>
      <c r="I95" s="546"/>
      <c r="J95" s="968">
        <f t="shared" si="11"/>
        <v>7.861328125E-2</v>
      </c>
      <c r="K95" s="1110">
        <f t="shared" si="12"/>
        <v>0.17484662576687127</v>
      </c>
      <c r="L95" s="546"/>
      <c r="M95" s="545">
        <f>M78+M91+M89+M93</f>
        <v>2048</v>
      </c>
      <c r="N95" s="327">
        <f>N78+N91+N89+N93</f>
        <v>652</v>
      </c>
      <c r="O95" s="329">
        <f>O78+O91+O89+O93</f>
        <v>498</v>
      </c>
      <c r="P95" s="329">
        <f>P78+P91+P89+P93</f>
        <v>516</v>
      </c>
      <c r="Q95" s="329">
        <f>Q78+Q91+Q89+Q93</f>
        <v>382</v>
      </c>
      <c r="R95" s="148"/>
      <c r="S95" s="154"/>
      <c r="T95" s="181"/>
    </row>
    <row r="96" spans="1:20" s="171" customFormat="1">
      <c r="A96" s="154"/>
      <c r="B96" s="162"/>
      <c r="C96" s="205"/>
      <c r="D96" s="188"/>
      <c r="E96" s="134"/>
      <c r="F96" s="138"/>
      <c r="G96" s="138"/>
      <c r="H96" s="138"/>
      <c r="I96" s="148"/>
      <c r="J96" s="1061"/>
      <c r="K96" s="880"/>
      <c r="L96" s="148"/>
      <c r="M96" s="188"/>
      <c r="N96" s="134"/>
      <c r="O96" s="138"/>
      <c r="P96" s="138"/>
      <c r="Q96" s="138"/>
      <c r="R96" s="148"/>
      <c r="S96" s="154"/>
      <c r="T96" s="181"/>
    </row>
    <row r="97" spans="1:20" s="171" customFormat="1" ht="6" customHeight="1">
      <c r="A97" s="154"/>
      <c r="B97" s="151"/>
      <c r="C97" s="151"/>
      <c r="D97" s="151"/>
      <c r="E97" s="151"/>
      <c r="F97" s="151"/>
      <c r="G97" s="151"/>
      <c r="H97" s="151"/>
      <c r="I97" s="151"/>
      <c r="J97" s="152"/>
      <c r="K97" s="152"/>
      <c r="L97" s="151"/>
      <c r="M97" s="151"/>
      <c r="N97" s="151"/>
      <c r="O97" s="151"/>
      <c r="P97" s="151"/>
      <c r="Q97" s="151"/>
      <c r="R97" s="151"/>
      <c r="S97" s="154"/>
      <c r="T97" s="181"/>
    </row>
    <row r="98" spans="1:20" s="171" customFormat="1" ht="14.25">
      <c r="A98" s="799"/>
      <c r="B98" s="800" t="s">
        <v>442</v>
      </c>
      <c r="C98" s="183"/>
      <c r="D98" s="182"/>
      <c r="E98" s="183"/>
      <c r="F98" s="182"/>
      <c r="G98" s="182"/>
      <c r="H98" s="182"/>
      <c r="I98" s="182"/>
      <c r="J98" s="218"/>
      <c r="K98" s="218"/>
      <c r="L98" s="182"/>
      <c r="M98" s="182"/>
      <c r="N98" s="183"/>
      <c r="O98" s="182"/>
      <c r="P98" s="182"/>
      <c r="Q98" s="182"/>
      <c r="R98" s="184"/>
      <c r="S98" s="799"/>
      <c r="T98" s="181"/>
    </row>
    <row r="99" spans="1:20" ht="14.25">
      <c r="A99" s="771"/>
      <c r="B99" s="801"/>
      <c r="C99" s="289"/>
      <c r="D99" s="289"/>
      <c r="E99" s="289"/>
      <c r="F99" s="289"/>
      <c r="G99" s="289"/>
      <c r="H99" s="289"/>
      <c r="I99" s="289"/>
      <c r="J99" s="168"/>
      <c r="K99" s="168"/>
      <c r="L99" s="289"/>
      <c r="M99" s="289"/>
      <c r="N99" s="289"/>
      <c r="O99" s="289"/>
      <c r="P99" s="289"/>
      <c r="Q99" s="289"/>
      <c r="R99" s="289"/>
      <c r="S99" s="771"/>
      <c r="T99" s="192"/>
    </row>
    <row r="100" spans="1:20" ht="6" customHeight="1">
      <c r="A100" s="151"/>
      <c r="B100" s="151"/>
      <c r="C100" s="151"/>
      <c r="D100" s="151"/>
      <c r="E100" s="151"/>
      <c r="F100" s="151"/>
      <c r="G100" s="151"/>
      <c r="H100" s="151"/>
      <c r="I100" s="151"/>
      <c r="J100" s="152"/>
      <c r="K100" s="152"/>
      <c r="L100" s="151"/>
      <c r="M100" s="151"/>
      <c r="N100" s="151"/>
      <c r="O100" s="151"/>
      <c r="P100" s="151"/>
      <c r="Q100" s="151"/>
      <c r="R100" s="151"/>
      <c r="S100" s="151"/>
      <c r="T100" s="192"/>
    </row>
    <row r="101" spans="1:20">
      <c r="A101" s="151"/>
      <c r="B101" s="159"/>
      <c r="C101" s="156" t="s">
        <v>0</v>
      </c>
      <c r="D101" s="232">
        <v>2012</v>
      </c>
      <c r="E101" s="158" t="s">
        <v>547</v>
      </c>
      <c r="F101" s="159" t="s">
        <v>501</v>
      </c>
      <c r="G101" s="159" t="s">
        <v>478</v>
      </c>
      <c r="H101" s="159" t="s">
        <v>407</v>
      </c>
      <c r="I101" s="159"/>
      <c r="J101" s="964"/>
      <c r="K101" s="830"/>
      <c r="L101" s="159"/>
      <c r="M101" s="232">
        <v>2011</v>
      </c>
      <c r="N101" s="158" t="s">
        <v>365</v>
      </c>
      <c r="O101" s="159" t="s">
        <v>333</v>
      </c>
      <c r="P101" s="159" t="s">
        <v>292</v>
      </c>
      <c r="Q101" s="159" t="s">
        <v>282</v>
      </c>
      <c r="R101" s="209"/>
      <c r="S101" s="151"/>
      <c r="T101" s="192"/>
    </row>
    <row r="102" spans="1:20" s="229" customFormat="1">
      <c r="A102" s="151"/>
      <c r="B102" s="162"/>
      <c r="C102" s="144" t="s">
        <v>278</v>
      </c>
      <c r="D102" s="157"/>
      <c r="E102" s="158"/>
      <c r="F102" s="162"/>
      <c r="G102" s="162"/>
      <c r="H102" s="162"/>
      <c r="I102" s="162"/>
      <c r="J102" s="965"/>
      <c r="K102" s="831"/>
      <c r="L102" s="162"/>
      <c r="M102" s="157"/>
      <c r="N102" s="158"/>
      <c r="O102" s="162"/>
      <c r="P102" s="162"/>
      <c r="Q102" s="162"/>
      <c r="R102" s="210"/>
      <c r="S102" s="151"/>
    </row>
    <row r="103" spans="1:20" ht="9" customHeight="1">
      <c r="A103" s="151"/>
      <c r="B103" s="162"/>
      <c r="C103" s="162"/>
      <c r="D103" s="166"/>
      <c r="E103" s="187"/>
      <c r="F103" s="162"/>
      <c r="G103" s="162"/>
      <c r="H103" s="162"/>
      <c r="I103" s="162"/>
      <c r="J103" s="966"/>
      <c r="K103" s="773"/>
      <c r="L103" s="162"/>
      <c r="M103" s="166"/>
      <c r="N103" s="187"/>
      <c r="O103" s="162"/>
      <c r="P103" s="162"/>
      <c r="Q103" s="162"/>
      <c r="R103" s="162"/>
      <c r="S103" s="151"/>
    </row>
    <row r="104" spans="1:20">
      <c r="A104" s="154"/>
      <c r="B104" s="169"/>
      <c r="C104" s="170" t="s">
        <v>37</v>
      </c>
      <c r="D104" s="325">
        <f>D74/Revenues!D37</f>
        <v>0.19754224270353302</v>
      </c>
      <c r="E104" s="326">
        <f>E74/Revenues!E37</f>
        <v>0.33333333333333331</v>
      </c>
      <c r="F104" s="352">
        <f>F74/Revenues!F37</f>
        <v>0.13325330132052821</v>
      </c>
      <c r="G104" s="352">
        <f>G74/Revenues!G37</f>
        <v>0.18404907975460122</v>
      </c>
      <c r="H104" s="352">
        <f>H74/Revenues!H37</f>
        <v>0.1397984886649874</v>
      </c>
      <c r="I104" s="352"/>
      <c r="J104" s="967"/>
      <c r="K104" s="832"/>
      <c r="L104" s="352"/>
      <c r="M104" s="325">
        <f>M74/Revenues!M37</f>
        <v>0.18802099413399198</v>
      </c>
      <c r="N104" s="326">
        <f>N74/Revenues!N37</f>
        <v>0.28140096618357485</v>
      </c>
      <c r="O104" s="352">
        <f>O74/Revenues!O37</f>
        <v>0.18615751789976134</v>
      </c>
      <c r="P104" s="352">
        <f>P74/Revenues!P37</f>
        <v>0.15855181023720349</v>
      </c>
      <c r="Q104" s="352">
        <f>Q74/Revenues!Q37</f>
        <v>0.12046632124352331</v>
      </c>
      <c r="R104" s="212"/>
      <c r="S104" s="154"/>
      <c r="T104" s="192"/>
    </row>
    <row r="105" spans="1:20">
      <c r="A105" s="151"/>
      <c r="B105" s="169"/>
      <c r="C105" s="170" t="s">
        <v>38</v>
      </c>
      <c r="D105" s="325">
        <f>D75/Revenues!D38</f>
        <v>0.1654228855721393</v>
      </c>
      <c r="E105" s="326">
        <f>E75/Revenues!E38</f>
        <v>0.29268292682926828</v>
      </c>
      <c r="F105" s="352">
        <f>F75/Revenues!F38</f>
        <v>0.15841584158415842</v>
      </c>
      <c r="G105" s="352">
        <f>G75/Revenues!G38</f>
        <v>0.10194174757281553</v>
      </c>
      <c r="H105" s="352">
        <f>H75/Revenues!H38</f>
        <v>0.10471204188481675</v>
      </c>
      <c r="I105" s="352"/>
      <c r="J105" s="967"/>
      <c r="K105" s="832"/>
      <c r="L105" s="352"/>
      <c r="M105" s="325">
        <f>M75/Revenues!M38</f>
        <v>0.14615384615384616</v>
      </c>
      <c r="N105" s="326">
        <f>N75/Revenues!N38</f>
        <v>0.17241379310344829</v>
      </c>
      <c r="O105" s="352">
        <f>O75/Revenues!O38</f>
        <v>0.12121212121212122</v>
      </c>
      <c r="P105" s="352">
        <f>P75/Revenues!P38</f>
        <v>0.18134715025906736</v>
      </c>
      <c r="Q105" s="352">
        <f>Q75/Revenues!Q38</f>
        <v>0.10752688172043011</v>
      </c>
      <c r="R105" s="212"/>
      <c r="S105" s="151"/>
      <c r="T105" s="192"/>
    </row>
    <row r="106" spans="1:20">
      <c r="A106" s="151"/>
      <c r="B106" s="169"/>
      <c r="C106" s="170" t="s">
        <v>47</v>
      </c>
      <c r="D106" s="325">
        <f>D76/Revenues!D39</f>
        <v>4.7169811320754715E-3</v>
      </c>
      <c r="E106" s="326">
        <f>E76/Revenues!E39</f>
        <v>0</v>
      </c>
      <c r="F106" s="352">
        <f>F76/Revenues!F39</f>
        <v>1.9230769230769232E-2</v>
      </c>
      <c r="G106" s="352">
        <f>G76/Revenues!G39</f>
        <v>0</v>
      </c>
      <c r="H106" s="352">
        <f>H76/Revenues!H39</f>
        <v>0</v>
      </c>
      <c r="I106" s="352"/>
      <c r="J106" s="967"/>
      <c r="K106" s="832"/>
      <c r="L106" s="352"/>
      <c r="M106" s="325">
        <f>M76/Revenues!M39</f>
        <v>6.8493150684931503E-3</v>
      </c>
      <c r="N106" s="326">
        <f>N76/Revenues!N39</f>
        <v>0</v>
      </c>
      <c r="O106" s="352">
        <f>O76/Revenues!O39</f>
        <v>1.2345679012345678E-2</v>
      </c>
      <c r="P106" s="352">
        <f>P76/Revenues!P39</f>
        <v>0</v>
      </c>
      <c r="Q106" s="352">
        <f>Q76/Revenues!Q39</f>
        <v>1.4492753623188406E-2</v>
      </c>
      <c r="R106" s="212"/>
      <c r="S106" s="151"/>
      <c r="T106" s="192"/>
    </row>
    <row r="107" spans="1:20">
      <c r="A107" s="151"/>
      <c r="B107" s="169"/>
      <c r="C107" s="170" t="s">
        <v>436</v>
      </c>
      <c r="D107" s="325">
        <f>D77/Revenues!D40</f>
        <v>0</v>
      </c>
      <c r="E107" s="326">
        <f>E77/Revenues!E40</f>
        <v>-7.6923076923076927E-2</v>
      </c>
      <c r="F107" s="352">
        <f>F77/Revenues!F40</f>
        <v>0.10526315789473684</v>
      </c>
      <c r="G107" s="352">
        <f>G77/Revenues!G40</f>
        <v>0</v>
      </c>
      <c r="H107" s="352">
        <f>H77/Revenues!H40</f>
        <v>-3.8461538461538464E-2</v>
      </c>
      <c r="I107" s="352"/>
      <c r="J107" s="967"/>
      <c r="K107" s="832"/>
      <c r="L107" s="352"/>
      <c r="M107" s="325">
        <f>M77/Revenues!M40</f>
        <v>0</v>
      </c>
      <c r="N107" s="326">
        <f>N77/Revenues!N40</f>
        <v>-3.5714285714285712E-2</v>
      </c>
      <c r="O107" s="352">
        <f>O77/Revenues!O40</f>
        <v>6.4516129032258063E-2</v>
      </c>
      <c r="P107" s="352">
        <f>P77/Revenues!P40</f>
        <v>-3.3333333333333333E-2</v>
      </c>
      <c r="Q107" s="352">
        <f>Q77/Revenues!Q40</f>
        <v>0</v>
      </c>
      <c r="R107" s="212"/>
      <c r="S107" s="151"/>
      <c r="T107" s="192"/>
    </row>
    <row r="108" spans="1:20">
      <c r="A108" s="151"/>
      <c r="B108" s="176"/>
      <c r="C108" s="142" t="s">
        <v>39</v>
      </c>
      <c r="D108" s="330">
        <f>D78/Revenues!D41</f>
        <v>0.18561872909698995</v>
      </c>
      <c r="E108" s="331">
        <f>E78/Revenues!E41</f>
        <v>0.31800766283524906</v>
      </c>
      <c r="F108" s="353">
        <f>F78/Revenues!F41</f>
        <v>0.13295880149812733</v>
      </c>
      <c r="G108" s="353">
        <f>G78/Revenues!G41</f>
        <v>0.16208530805687205</v>
      </c>
      <c r="H108" s="353">
        <f>H78/Revenues!H41</f>
        <v>0.1295387634936212</v>
      </c>
      <c r="I108" s="353"/>
      <c r="J108" s="968"/>
      <c r="K108" s="833"/>
      <c r="L108" s="353"/>
      <c r="M108" s="330">
        <f>M78/Revenues!M41</f>
        <v>0.17286599904625655</v>
      </c>
      <c r="N108" s="331">
        <f>N78/Revenues!N41</f>
        <v>0.25234521575984992</v>
      </c>
      <c r="O108" s="353">
        <f>O78/Revenues!O41</f>
        <v>0.16482504604051565</v>
      </c>
      <c r="P108" s="353">
        <f>P78/Revenues!P41</f>
        <v>0.15627996164908917</v>
      </c>
      <c r="Q108" s="353">
        <f>Q78/Revenues!Q41</f>
        <v>0.11411411411411411</v>
      </c>
      <c r="R108" s="145"/>
      <c r="S108" s="151"/>
      <c r="T108" s="192"/>
    </row>
    <row r="109" spans="1:20">
      <c r="A109" s="151"/>
      <c r="B109" s="169"/>
      <c r="C109" s="162"/>
      <c r="D109" s="330"/>
      <c r="E109" s="331"/>
      <c r="F109" s="353"/>
      <c r="G109" s="353"/>
      <c r="H109" s="353"/>
      <c r="I109" s="353"/>
      <c r="J109" s="968"/>
      <c r="K109" s="833"/>
      <c r="L109" s="353"/>
      <c r="M109" s="330"/>
      <c r="N109" s="331"/>
      <c r="O109" s="353"/>
      <c r="P109" s="353"/>
      <c r="Q109" s="353"/>
      <c r="R109" s="145"/>
      <c r="S109" s="151"/>
      <c r="T109" s="192"/>
    </row>
    <row r="110" spans="1:20">
      <c r="A110" s="151"/>
      <c r="B110" s="169"/>
      <c r="C110" s="170" t="s">
        <v>392</v>
      </c>
      <c r="D110" s="325">
        <f>D80/Revenues!D43</f>
        <v>0.15407147041593439</v>
      </c>
      <c r="E110" s="326">
        <f>E80/Revenues!E43</f>
        <v>0.24514563106796117</v>
      </c>
      <c r="F110" s="352">
        <f>F80/Revenues!F43</f>
        <v>0.15366430260047281</v>
      </c>
      <c r="G110" s="352">
        <f>G80/Revenues!G43</f>
        <v>0.15056179775280898</v>
      </c>
      <c r="H110" s="352">
        <f>H80/Revenues!H43</f>
        <v>7.0257611241217793E-2</v>
      </c>
      <c r="I110" s="353"/>
      <c r="J110" s="968"/>
      <c r="K110" s="833"/>
      <c r="L110" s="353"/>
      <c r="M110" s="325">
        <f>M80/Revenues!M43</f>
        <v>3.8947368421052633E-2</v>
      </c>
      <c r="N110" s="326">
        <f>N80/Revenues!N43</f>
        <v>5.2516411378555797E-2</v>
      </c>
      <c r="O110" s="352">
        <f>O80/Revenues!O43</f>
        <v>3.5940803382663845E-2</v>
      </c>
      <c r="P110" s="352">
        <f>P80/Revenues!P43</f>
        <v>4.0816326530612242E-2</v>
      </c>
      <c r="Q110" s="352">
        <f>Q80/Revenues!Q43</f>
        <v>2.7083333333333334E-2</v>
      </c>
      <c r="R110" s="145"/>
      <c r="S110" s="151"/>
      <c r="T110" s="192"/>
    </row>
    <row r="111" spans="1:20">
      <c r="A111" s="151"/>
      <c r="B111" s="169"/>
      <c r="C111" s="170" t="s">
        <v>393</v>
      </c>
      <c r="D111" s="325">
        <f>D81/Revenues!D44</f>
        <v>0.16684665226781858</v>
      </c>
      <c r="E111" s="326">
        <f>E81/Revenues!E44</f>
        <v>0.19791666666666666</v>
      </c>
      <c r="F111" s="352">
        <f>F81/Revenues!F44</f>
        <v>0.1575492341356674</v>
      </c>
      <c r="G111" s="352">
        <f>G81/Revenues!G44</f>
        <v>0.14442013129102846</v>
      </c>
      <c r="H111" s="352">
        <f>H81/Revenues!H44</f>
        <v>0.16593886462882096</v>
      </c>
      <c r="I111" s="353"/>
      <c r="J111" s="968"/>
      <c r="K111" s="833"/>
      <c r="L111" s="353"/>
      <c r="M111" s="325">
        <f>M81/Revenues!M44</f>
        <v>0.12769311613242249</v>
      </c>
      <c r="N111" s="326">
        <f>N81/Revenues!N44</f>
        <v>0.15221987315010571</v>
      </c>
      <c r="O111" s="352">
        <f>O81/Revenues!O44</f>
        <v>0.12923728813559321</v>
      </c>
      <c r="P111" s="352">
        <f>P81/Revenues!P44</f>
        <v>0.13152400835073069</v>
      </c>
      <c r="Q111" s="352">
        <f>Q81/Revenues!Q44</f>
        <v>9.8121085594989568E-2</v>
      </c>
      <c r="R111" s="145"/>
      <c r="S111" s="151"/>
      <c r="T111" s="192"/>
    </row>
    <row r="112" spans="1:20">
      <c r="A112" s="151"/>
      <c r="B112" s="169"/>
      <c r="C112" s="170" t="s">
        <v>40</v>
      </c>
      <c r="D112" s="325">
        <f>D82/Revenues!D45</f>
        <v>4.5669824086603521E-2</v>
      </c>
      <c r="E112" s="326">
        <f>E82/Revenues!E45</f>
        <v>5.0802139037433157E-2</v>
      </c>
      <c r="F112" s="352">
        <f>F82/Revenues!F45</f>
        <v>3.9436619718309862E-2</v>
      </c>
      <c r="G112" s="352">
        <f>G82/Revenues!G45</f>
        <v>3.9893617021276598E-2</v>
      </c>
      <c r="H112" s="352">
        <f>H82/Revenues!H45</f>
        <v>5.2278820375335121E-2</v>
      </c>
      <c r="I112" s="353"/>
      <c r="J112" s="968"/>
      <c r="K112" s="833"/>
      <c r="L112" s="353"/>
      <c r="M112" s="325">
        <f>M82/Revenues!M45</f>
        <v>4.8287112561174551E-2</v>
      </c>
      <c r="N112" s="326">
        <f>N82/Revenues!N45</f>
        <v>5.0064184852374842E-2</v>
      </c>
      <c r="O112" s="352">
        <f>O82/Revenues!O45</f>
        <v>5.6451612903225805E-2</v>
      </c>
      <c r="P112" s="352">
        <f>P82/Revenues!P45</f>
        <v>5.0583657587548639E-2</v>
      </c>
      <c r="Q112" s="352">
        <f>Q82/Revenues!Q45</f>
        <v>3.6316472114137487E-2</v>
      </c>
      <c r="R112" s="145"/>
      <c r="S112" s="151"/>
      <c r="T112" s="192"/>
    </row>
    <row r="113" spans="1:20">
      <c r="A113" s="151"/>
      <c r="B113" s="169"/>
      <c r="C113" s="170" t="s">
        <v>400</v>
      </c>
      <c r="D113" s="325">
        <f>D83/Revenues!D46</f>
        <v>0.26240571655418815</v>
      </c>
      <c r="E113" s="326">
        <f>E83/Revenues!E46</f>
        <v>0.27401574803149609</v>
      </c>
      <c r="F113" s="352">
        <f>F83/Revenues!F46</f>
        <v>0.25201938610662361</v>
      </c>
      <c r="G113" s="352">
        <f>G83/Revenues!G46</f>
        <v>0.24960505529225907</v>
      </c>
      <c r="H113" s="352">
        <f>H83/Revenues!H46</f>
        <v>0.27373417721518989</v>
      </c>
      <c r="I113" s="353"/>
      <c r="J113" s="968"/>
      <c r="K113" s="833"/>
      <c r="L113" s="353"/>
      <c r="M113" s="325">
        <f>M83/Revenues!M46</f>
        <v>0.28582173749529899</v>
      </c>
      <c r="N113" s="326">
        <f>N83/Revenues!N46</f>
        <v>0.33734939759036142</v>
      </c>
      <c r="O113" s="352">
        <f>O83/Revenues!O46</f>
        <v>0.27010622154779967</v>
      </c>
      <c r="P113" s="352">
        <f>P83/Revenues!P46</f>
        <v>0.29613095238095238</v>
      </c>
      <c r="Q113" s="352">
        <f>Q83/Revenues!Q46</f>
        <v>0.23945783132530121</v>
      </c>
      <c r="R113" s="145"/>
      <c r="S113" s="151"/>
      <c r="T113" s="192"/>
    </row>
    <row r="114" spans="1:20" s="171" customFormat="1">
      <c r="A114" s="154"/>
      <c r="B114" s="169"/>
      <c r="C114" s="170" t="s">
        <v>436</v>
      </c>
      <c r="D114" s="325">
        <f>D84/Revenues!D47</f>
        <v>-2.3452157598499064E-3</v>
      </c>
      <c r="E114" s="326">
        <f>E84/Revenues!E47</f>
        <v>-5.4744525547445258E-3</v>
      </c>
      <c r="F114" s="352">
        <f>F84/Revenues!F47</f>
        <v>-3.838771593090211E-3</v>
      </c>
      <c r="G114" s="352">
        <f>G84/Revenues!G47</f>
        <v>0</v>
      </c>
      <c r="H114" s="352">
        <f>H84/Revenues!H47</f>
        <v>0</v>
      </c>
      <c r="I114" s="353"/>
      <c r="J114" s="968"/>
      <c r="K114" s="833"/>
      <c r="L114" s="353"/>
      <c r="M114" s="325">
        <f>M84/Revenues!M47</f>
        <v>-1.3032145960034753E-3</v>
      </c>
      <c r="N114" s="326">
        <f>N84/Revenues!N47</f>
        <v>-1.736111111111111E-3</v>
      </c>
      <c r="O114" s="352">
        <f>O84/Revenues!O47</f>
        <v>-1.7513134851138354E-3</v>
      </c>
      <c r="P114" s="352">
        <f>P84/Revenues!P47</f>
        <v>0</v>
      </c>
      <c r="Q114" s="352">
        <f>Q84/Revenues!Q47</f>
        <v>-1.7241379310344827E-3</v>
      </c>
      <c r="R114" s="145"/>
      <c r="S114" s="154"/>
      <c r="T114" s="181"/>
    </row>
    <row r="115" spans="1:20" s="171" customFormat="1">
      <c r="A115" s="154"/>
      <c r="B115" s="169"/>
      <c r="C115" s="142" t="s">
        <v>254</v>
      </c>
      <c r="D115" s="330">
        <f>D85/Revenues!D48</f>
        <v>0.19892784700086932</v>
      </c>
      <c r="E115" s="331">
        <f>E85/Revenues!E48</f>
        <v>0.23798494499131442</v>
      </c>
      <c r="F115" s="353">
        <f>F85/Revenues!F48</f>
        <v>0.19135071090047392</v>
      </c>
      <c r="G115" s="353">
        <f>G85/Revenues!G48</f>
        <v>0.18290598290598289</v>
      </c>
      <c r="H115" s="353">
        <f>H85/Revenues!H48</f>
        <v>0.1836027713625866</v>
      </c>
      <c r="I115" s="353"/>
      <c r="J115" s="968"/>
      <c r="K115" s="833"/>
      <c r="L115" s="353"/>
      <c r="M115" s="330">
        <f>M85/Revenues!M48</f>
        <v>0.16996539792387544</v>
      </c>
      <c r="N115" s="331">
        <f>N85/Revenues!N48</f>
        <v>0.20033388981636061</v>
      </c>
      <c r="O115" s="353">
        <f>O85/Revenues!O48</f>
        <v>0.16826111423747889</v>
      </c>
      <c r="P115" s="353">
        <f>P85/Revenues!P48</f>
        <v>0.17474142623843222</v>
      </c>
      <c r="Q115" s="353">
        <f>Q85/Revenues!Q48</f>
        <v>0.13671444321940462</v>
      </c>
      <c r="R115" s="145"/>
      <c r="S115" s="154"/>
      <c r="T115" s="181"/>
    </row>
    <row r="116" spans="1:20">
      <c r="A116" s="151"/>
      <c r="B116" s="176"/>
      <c r="C116" s="170"/>
      <c r="D116" s="330"/>
      <c r="E116" s="331"/>
      <c r="F116" s="353"/>
      <c r="G116" s="353"/>
      <c r="H116" s="353"/>
      <c r="I116" s="353"/>
      <c r="J116" s="968"/>
      <c r="K116" s="833"/>
      <c r="L116" s="353"/>
      <c r="M116" s="330"/>
      <c r="N116" s="331"/>
      <c r="O116" s="353"/>
      <c r="P116" s="353"/>
      <c r="Q116" s="353"/>
      <c r="R116" s="145"/>
      <c r="S116" s="151"/>
      <c r="T116" s="192"/>
    </row>
    <row r="117" spans="1:20" s="171" customFormat="1">
      <c r="A117" s="154"/>
      <c r="B117" s="169"/>
      <c r="C117" s="170" t="s">
        <v>617</v>
      </c>
      <c r="D117" s="325">
        <f>D87/Revenues!D50</f>
        <v>5.39906103286385E-2</v>
      </c>
      <c r="E117" s="326">
        <f>E87/Revenues!E50</f>
        <v>0.11904761904761904</v>
      </c>
      <c r="F117" s="352">
        <f>F87/Revenues!F50</f>
        <v>4.2682926829268296E-2</v>
      </c>
      <c r="G117" s="352">
        <f>G87/Revenues!G50</f>
        <v>4.9327354260089683E-2</v>
      </c>
      <c r="H117" s="352">
        <f>H87/Revenues!H50</f>
        <v>2.6936026936026935E-2</v>
      </c>
      <c r="I117" s="353"/>
      <c r="J117" s="968"/>
      <c r="K117" s="833"/>
      <c r="L117" s="353"/>
      <c r="M117" s="325">
        <f>M87/Revenues!M50</f>
        <v>6.589785831960461E-2</v>
      </c>
      <c r="N117" s="326">
        <f>N87/Revenues!N50</f>
        <v>4.8338368580060423E-2</v>
      </c>
      <c r="O117" s="352">
        <f>O87/Revenues!O50</f>
        <v>6.0070671378091869E-2</v>
      </c>
      <c r="P117" s="352">
        <f>P87/Revenues!P50</f>
        <v>9.8039215686274508E-2</v>
      </c>
      <c r="Q117" s="352">
        <f>Q87/Revenues!Q50</f>
        <v>5.7823129251700682E-2</v>
      </c>
      <c r="R117" s="145"/>
      <c r="S117" s="154"/>
      <c r="T117" s="181"/>
    </row>
    <row r="118" spans="1:20">
      <c r="A118" s="151"/>
      <c r="B118" s="169"/>
      <c r="C118" s="170" t="s">
        <v>71</v>
      </c>
      <c r="D118" s="325">
        <f>D88/Revenues!D51</f>
        <v>0</v>
      </c>
      <c r="E118" s="326">
        <f>E88/Revenues!E51</f>
        <v>0</v>
      </c>
      <c r="F118" s="352">
        <f>F88/Revenues!F51</f>
        <v>0</v>
      </c>
      <c r="G118" s="352">
        <f>G88/Revenues!G51</f>
        <v>-1.2345679012345678E-2</v>
      </c>
      <c r="H118" s="352">
        <f>H88/Revenues!H51</f>
        <v>1.1764705882352941E-2</v>
      </c>
      <c r="I118" s="353"/>
      <c r="J118" s="968"/>
      <c r="K118" s="833"/>
      <c r="L118" s="353"/>
      <c r="M118" s="325">
        <f>M88/Revenues!M51</f>
        <v>0</v>
      </c>
      <c r="N118" s="326">
        <f>N88/Revenues!N51</f>
        <v>0</v>
      </c>
      <c r="O118" s="352">
        <f>O88/Revenues!O51</f>
        <v>0</v>
      </c>
      <c r="P118" s="352">
        <f>P88/Revenues!P51</f>
        <v>0</v>
      </c>
      <c r="Q118" s="352">
        <f>Q88/Revenues!Q51</f>
        <v>0</v>
      </c>
      <c r="R118" s="212"/>
      <c r="S118" s="151"/>
      <c r="T118" s="192"/>
    </row>
    <row r="119" spans="1:20">
      <c r="A119" s="151"/>
      <c r="B119" s="169"/>
      <c r="C119" s="141" t="s">
        <v>198</v>
      </c>
      <c r="D119" s="330">
        <f>D89/Revenues!D52</f>
        <v>0.19123989218328841</v>
      </c>
      <c r="E119" s="331">
        <f>E89/Revenues!E52</f>
        <v>0.23864894795127353</v>
      </c>
      <c r="F119" s="353">
        <f>F89/Revenues!F52</f>
        <v>0.18612521150592218</v>
      </c>
      <c r="G119" s="353">
        <f>G89/Revenues!G52</f>
        <v>0.17554032683183976</v>
      </c>
      <c r="H119" s="353">
        <f>H89/Revenues!H52</f>
        <v>0.16718106995884774</v>
      </c>
      <c r="I119" s="353"/>
      <c r="J119" s="968"/>
      <c r="K119" s="833"/>
      <c r="L119" s="353"/>
      <c r="M119" s="330">
        <f>M89/Revenues!M52</f>
        <v>0.16088560885608857</v>
      </c>
      <c r="N119" s="331">
        <f>N89/Revenues!N52</f>
        <v>0.18377321603128055</v>
      </c>
      <c r="O119" s="353">
        <f>O89/Revenues!O52</f>
        <v>0.15879396984924624</v>
      </c>
      <c r="P119" s="353">
        <f>P89/Revenues!P52</f>
        <v>0.17038834951456311</v>
      </c>
      <c r="Q119" s="353">
        <f>Q89/Revenues!Q52</f>
        <v>0.1302851524090462</v>
      </c>
      <c r="R119" s="212"/>
      <c r="S119" s="151"/>
      <c r="T119" s="192"/>
    </row>
    <row r="120" spans="1:20">
      <c r="A120" s="151"/>
      <c r="B120" s="169"/>
      <c r="C120" s="178"/>
      <c r="D120" s="330"/>
      <c r="E120" s="331"/>
      <c r="F120" s="353"/>
      <c r="G120" s="353"/>
      <c r="H120" s="353"/>
      <c r="I120" s="353"/>
      <c r="J120" s="968"/>
      <c r="K120" s="833"/>
      <c r="L120" s="353"/>
      <c r="M120" s="330"/>
      <c r="N120" s="331"/>
      <c r="O120" s="353"/>
      <c r="P120" s="353"/>
      <c r="Q120" s="353"/>
      <c r="R120" s="212"/>
      <c r="S120" s="151"/>
      <c r="T120" s="192"/>
    </row>
    <row r="121" spans="1:20">
      <c r="A121" s="151"/>
      <c r="B121" s="169"/>
      <c r="C121" s="178" t="s">
        <v>219</v>
      </c>
      <c r="D121" s="330">
        <f>D91/Revenues!D54</f>
        <v>8.6956521739130436E-3</v>
      </c>
      <c r="E121" s="331">
        <f>E91/Revenues!E54</f>
        <v>1.5686274509803921E-2</v>
      </c>
      <c r="F121" s="353">
        <f>F91/Revenues!F54</f>
        <v>7.575757575757576E-3</v>
      </c>
      <c r="G121" s="353">
        <f>G91/Revenues!G54</f>
        <v>3.8314176245210726E-3</v>
      </c>
      <c r="H121" s="353">
        <f>H91/Revenues!H54</f>
        <v>7.8431372549019607E-3</v>
      </c>
      <c r="I121" s="353"/>
      <c r="J121" s="968"/>
      <c r="K121" s="833"/>
      <c r="L121" s="353"/>
      <c r="M121" s="330">
        <f>M91/Revenues!M54</f>
        <v>9.2118730808597744E-3</v>
      </c>
      <c r="N121" s="331">
        <f>N91/Revenues!N54</f>
        <v>1.6064257028112448E-2</v>
      </c>
      <c r="O121" s="353">
        <f>O91/Revenues!O54</f>
        <v>7.8125E-3</v>
      </c>
      <c r="P121" s="353">
        <f>P91/Revenues!P54</f>
        <v>8.130081300813009E-3</v>
      </c>
      <c r="Q121" s="353">
        <f>Q91/Revenues!Q54</f>
        <v>4.4247787610619468E-3</v>
      </c>
      <c r="R121" s="145"/>
      <c r="S121" s="151"/>
      <c r="T121" s="192"/>
    </row>
    <row r="122" spans="1:20">
      <c r="A122" s="151"/>
      <c r="B122" s="169"/>
      <c r="C122" s="178"/>
      <c r="D122" s="330"/>
      <c r="E122" s="331"/>
      <c r="F122" s="353"/>
      <c r="G122" s="353"/>
      <c r="H122" s="353"/>
      <c r="I122" s="353"/>
      <c r="J122" s="968"/>
      <c r="K122" s="833"/>
      <c r="L122" s="353"/>
      <c r="M122" s="330"/>
      <c r="N122" s="331"/>
      <c r="O122" s="353"/>
      <c r="P122" s="353"/>
      <c r="Q122" s="353"/>
      <c r="R122" s="212"/>
      <c r="S122" s="151"/>
      <c r="T122" s="192"/>
    </row>
    <row r="123" spans="1:20">
      <c r="A123" s="151"/>
      <c r="B123" s="197"/>
      <c r="C123" s="141" t="s">
        <v>50</v>
      </c>
      <c r="D123" s="330">
        <f>D93/Revenues!D78</f>
        <v>5.4054054054054057E-2</v>
      </c>
      <c r="E123" s="331">
        <f>E93/Revenues!E78</f>
        <v>-0.05</v>
      </c>
      <c r="F123" s="353">
        <f>F93/Revenues!F78</f>
        <v>0.1111111111111111</v>
      </c>
      <c r="G123" s="353">
        <f>G93/Revenues!G78</f>
        <v>0.11764705882352941</v>
      </c>
      <c r="H123" s="353">
        <f>H93/Revenues!H78</f>
        <v>5.2631578947368418E-2</v>
      </c>
      <c r="I123" s="353"/>
      <c r="J123" s="968"/>
      <c r="K123" s="833"/>
      <c r="L123" s="353"/>
      <c r="M123" s="330">
        <f>M93/Revenues!M78</f>
        <v>9.375E-2</v>
      </c>
      <c r="N123" s="331">
        <f>N93/Revenues!N78</f>
        <v>0.1875</v>
      </c>
      <c r="O123" s="353">
        <f>O93/Revenues!O78</f>
        <v>7.1428571428571425E-2</v>
      </c>
      <c r="P123" s="353">
        <f>P93/Revenues!P78</f>
        <v>0</v>
      </c>
      <c r="Q123" s="353">
        <f>Q93/Revenues!Q78</f>
        <v>0.125</v>
      </c>
      <c r="R123" s="219"/>
      <c r="S123" s="151"/>
      <c r="T123" s="192"/>
    </row>
    <row r="124" spans="1:20">
      <c r="A124" s="151"/>
      <c r="B124" s="176"/>
      <c r="C124" s="178"/>
      <c r="D124" s="330"/>
      <c r="E124" s="331"/>
      <c r="F124" s="353"/>
      <c r="G124" s="353"/>
      <c r="H124" s="353"/>
      <c r="I124" s="353"/>
      <c r="J124" s="968"/>
      <c r="K124" s="833"/>
      <c r="L124" s="353"/>
      <c r="M124" s="330"/>
      <c r="N124" s="331"/>
      <c r="O124" s="353"/>
      <c r="P124" s="353"/>
      <c r="Q124" s="353"/>
      <c r="R124" s="145"/>
      <c r="S124" s="151"/>
      <c r="T124" s="192"/>
    </row>
    <row r="125" spans="1:20" s="171" customFormat="1">
      <c r="A125" s="154"/>
      <c r="B125" s="169"/>
      <c r="C125" s="141" t="s">
        <v>69</v>
      </c>
      <c r="D125" s="330">
        <f>D95/Revenues!D82</f>
        <v>0.178015956160851</v>
      </c>
      <c r="E125" s="331">
        <f>E95/Revenues!E82</f>
        <v>0.2509007533573534</v>
      </c>
      <c r="F125" s="353">
        <f>F95/Revenues!F82</f>
        <v>0.15637319316688567</v>
      </c>
      <c r="G125" s="353">
        <f>G95/Revenues!G82</f>
        <v>0.16074825618262523</v>
      </c>
      <c r="H125" s="353">
        <f>H95/Revenues!H82</f>
        <v>0.14566181127295758</v>
      </c>
      <c r="I125" s="353"/>
      <c r="J125" s="968"/>
      <c r="K125" s="833"/>
      <c r="L125" s="353"/>
      <c r="M125" s="330">
        <f>M95/Revenues!M82</f>
        <v>0.15727230840116727</v>
      </c>
      <c r="N125" s="331">
        <f>N95/Revenues!N82</f>
        <v>0.19787556904400608</v>
      </c>
      <c r="O125" s="353">
        <f>O95/Revenues!O82</f>
        <v>0.15294840294840295</v>
      </c>
      <c r="P125" s="353">
        <f>P95/Revenues!P82</f>
        <v>0.1575091575091575</v>
      </c>
      <c r="Q125" s="353">
        <f>Q95/Revenues!Q82</f>
        <v>0.11956181533646322</v>
      </c>
      <c r="R125" s="215"/>
      <c r="S125" s="154"/>
      <c r="T125" s="181"/>
    </row>
    <row r="126" spans="1:20">
      <c r="A126" s="151"/>
      <c r="B126" s="141"/>
      <c r="C126" s="141"/>
      <c r="D126" s="195"/>
      <c r="E126" s="128"/>
      <c r="F126" s="450"/>
      <c r="G126" s="450"/>
      <c r="H126" s="450"/>
      <c r="I126" s="450"/>
      <c r="J126" s="1043"/>
      <c r="K126" s="877"/>
      <c r="L126" s="450"/>
      <c r="M126" s="195"/>
      <c r="N126" s="128"/>
      <c r="O126" s="450"/>
      <c r="P126" s="450"/>
      <c r="Q126" s="450"/>
      <c r="R126" s="146"/>
      <c r="S126" s="151"/>
      <c r="T126" s="192"/>
    </row>
    <row r="127" spans="1:20" ht="6" customHeight="1">
      <c r="A127" s="151"/>
      <c r="B127" s="151"/>
      <c r="C127" s="151"/>
      <c r="D127" s="151"/>
      <c r="E127" s="151"/>
      <c r="F127" s="151"/>
      <c r="G127" s="151"/>
      <c r="H127" s="151"/>
      <c r="I127" s="151"/>
      <c r="J127" s="152"/>
      <c r="K127" s="152"/>
      <c r="L127" s="151"/>
      <c r="M127" s="151"/>
      <c r="N127" s="151"/>
      <c r="O127" s="151"/>
      <c r="P127" s="151"/>
      <c r="Q127" s="151"/>
      <c r="R127" s="151"/>
      <c r="S127" s="151"/>
      <c r="T127" s="192"/>
    </row>
    <row r="128" spans="1:20" s="171" customFormat="1" ht="14.25">
      <c r="A128" s="799"/>
      <c r="B128" s="801" t="s">
        <v>442</v>
      </c>
      <c r="C128" s="289"/>
      <c r="D128" s="289"/>
      <c r="E128" s="289"/>
      <c r="F128" s="289"/>
      <c r="G128" s="289"/>
      <c r="H128" s="289"/>
      <c r="I128" s="289"/>
      <c r="J128" s="168"/>
      <c r="K128" s="168"/>
      <c r="L128" s="289"/>
      <c r="M128" s="289"/>
      <c r="N128" s="289"/>
      <c r="O128" s="289"/>
      <c r="P128" s="289"/>
      <c r="Q128" s="289"/>
      <c r="R128" s="803"/>
      <c r="S128" s="799"/>
      <c r="T128" s="181"/>
    </row>
    <row r="129" spans="1:20" s="171" customFormat="1" ht="14.25">
      <c r="A129" s="799"/>
      <c r="B129" s="801"/>
      <c r="C129" s="289"/>
      <c r="D129" s="289"/>
      <c r="E129" s="289"/>
      <c r="F129" s="289"/>
      <c r="G129" s="289"/>
      <c r="H129" s="289"/>
      <c r="I129" s="289"/>
      <c r="J129" s="168"/>
      <c r="K129" s="168"/>
      <c r="L129" s="289"/>
      <c r="M129" s="289"/>
      <c r="N129" s="289"/>
      <c r="O129" s="289"/>
      <c r="P129" s="289"/>
      <c r="Q129" s="289"/>
      <c r="R129" s="803"/>
      <c r="S129" s="799"/>
      <c r="T129" s="181"/>
    </row>
    <row r="130" spans="1:20" ht="6" customHeight="1">
      <c r="A130" s="151"/>
      <c r="B130" s="151"/>
      <c r="C130" s="151"/>
      <c r="D130" s="151"/>
      <c r="E130" s="151"/>
      <c r="F130" s="151"/>
      <c r="G130" s="151"/>
      <c r="H130" s="151"/>
      <c r="I130" s="151"/>
      <c r="J130" s="152"/>
      <c r="K130" s="152"/>
      <c r="L130" s="151"/>
      <c r="M130" s="151"/>
      <c r="N130" s="151"/>
      <c r="O130" s="151"/>
      <c r="P130" s="151"/>
      <c r="Q130" s="151"/>
      <c r="R130" s="151"/>
      <c r="S130" s="151"/>
      <c r="T130" s="192"/>
    </row>
    <row r="131" spans="1:20" s="171" customFormat="1">
      <c r="A131" s="154"/>
      <c r="B131" s="159"/>
      <c r="C131" s="220" t="s">
        <v>380</v>
      </c>
      <c r="D131" s="232">
        <v>2012</v>
      </c>
      <c r="E131" s="158" t="s">
        <v>547</v>
      </c>
      <c r="F131" s="159" t="s">
        <v>501</v>
      </c>
      <c r="G131" s="159" t="s">
        <v>478</v>
      </c>
      <c r="H131" s="159" t="s">
        <v>407</v>
      </c>
      <c r="I131" s="159"/>
      <c r="J131" s="964" t="s">
        <v>468</v>
      </c>
      <c r="K131" s="830" t="s">
        <v>468</v>
      </c>
      <c r="L131" s="159"/>
      <c r="M131" s="232">
        <v>2011</v>
      </c>
      <c r="N131" s="158" t="s">
        <v>365</v>
      </c>
      <c r="O131" s="159" t="s">
        <v>333</v>
      </c>
      <c r="P131" s="159" t="s">
        <v>292</v>
      </c>
      <c r="Q131" s="159" t="s">
        <v>282</v>
      </c>
      <c r="R131" s="209"/>
      <c r="S131" s="154"/>
      <c r="T131" s="181"/>
    </row>
    <row r="132" spans="1:20">
      <c r="A132" s="154"/>
      <c r="B132" s="162"/>
      <c r="C132" s="221" t="s">
        <v>199</v>
      </c>
      <c r="D132" s="157"/>
      <c r="E132" s="158"/>
      <c r="F132" s="162"/>
      <c r="G132" s="162"/>
      <c r="H132" s="162"/>
      <c r="I132" s="162"/>
      <c r="J132" s="965" t="s">
        <v>548</v>
      </c>
      <c r="K132" s="831" t="s">
        <v>549</v>
      </c>
      <c r="L132" s="162"/>
      <c r="M132" s="157"/>
      <c r="N132" s="158"/>
      <c r="O132" s="162"/>
      <c r="P132" s="162"/>
      <c r="Q132" s="162"/>
      <c r="R132" s="210"/>
      <c r="S132" s="154"/>
      <c r="T132" s="192"/>
    </row>
    <row r="133" spans="1:20" ht="9" customHeight="1">
      <c r="A133" s="154"/>
      <c r="B133" s="162"/>
      <c r="C133" s="162"/>
      <c r="D133" s="303"/>
      <c r="E133" s="304"/>
      <c r="F133" s="137"/>
      <c r="G133" s="137"/>
      <c r="H133" s="137"/>
      <c r="I133" s="162"/>
      <c r="J133" s="972"/>
      <c r="K133" s="837"/>
      <c r="L133" s="162"/>
      <c r="M133" s="303"/>
      <c r="N133" s="304"/>
      <c r="O133" s="137"/>
      <c r="P133" s="137"/>
      <c r="Q133" s="137"/>
      <c r="R133" s="162"/>
      <c r="S133" s="154"/>
      <c r="T133" s="192"/>
    </row>
    <row r="134" spans="1:20" ht="14.25">
      <c r="A134" s="154"/>
      <c r="B134" s="176"/>
      <c r="C134" s="547" t="s">
        <v>381</v>
      </c>
      <c r="D134" s="553">
        <f>E134</f>
        <v>12.67</v>
      </c>
      <c r="E134" s="446">
        <f>E135+E136</f>
        <v>12.67</v>
      </c>
      <c r="F134" s="782">
        <f>F135+F136</f>
        <v>13.629999999999999</v>
      </c>
      <c r="G134" s="782">
        <f>G135+G136</f>
        <v>12.879999999999999</v>
      </c>
      <c r="H134" s="782">
        <f>+H135+H136</f>
        <v>12.879999999999999</v>
      </c>
      <c r="I134" s="550"/>
      <c r="J134" s="968">
        <f>D134/M134-1</f>
        <v>4.4517724649629109E-2</v>
      </c>
      <c r="K134" s="833">
        <f>E134/N134-1</f>
        <v>4.4517724649629109E-2</v>
      </c>
      <c r="L134" s="550"/>
      <c r="M134" s="553">
        <f>+M135+M136</f>
        <v>12.129999999999999</v>
      </c>
      <c r="N134" s="446">
        <f>+N135+N136</f>
        <v>12.129999999999999</v>
      </c>
      <c r="O134" s="782">
        <f>+O135+O136</f>
        <v>11.8</v>
      </c>
      <c r="P134" s="782">
        <f>P135+P136</f>
        <v>12.280000000000001</v>
      </c>
      <c r="Q134" s="782">
        <f>Q135+Q136</f>
        <v>12.280000000000001</v>
      </c>
      <c r="R134" s="146"/>
      <c r="S134" s="154"/>
      <c r="T134" s="192"/>
    </row>
    <row r="135" spans="1:20" s="229" customFormat="1">
      <c r="A135" s="154"/>
      <c r="B135" s="169"/>
      <c r="C135" s="202" t="s">
        <v>200</v>
      </c>
      <c r="D135" s="554">
        <f>E135</f>
        <v>11.91</v>
      </c>
      <c r="E135" s="779">
        <v>11.91</v>
      </c>
      <c r="F135" s="783">
        <v>12.87</v>
      </c>
      <c r="G135" s="783">
        <v>12.12</v>
      </c>
      <c r="H135" s="783">
        <v>12.12</v>
      </c>
      <c r="I135" s="548"/>
      <c r="J135" s="967">
        <f t="shared" ref="J135:J152" si="13">D135/M135-1</f>
        <v>4.7493403693931402E-2</v>
      </c>
      <c r="K135" s="832">
        <f t="shared" ref="K135:K152" si="14">E135/N135-1</f>
        <v>4.7493403693931402E-2</v>
      </c>
      <c r="L135" s="548"/>
      <c r="M135" s="554">
        <f>N135</f>
        <v>11.37</v>
      </c>
      <c r="N135" s="779">
        <v>11.37</v>
      </c>
      <c r="O135" s="783">
        <v>10.91</v>
      </c>
      <c r="P135" s="783">
        <v>11.39</v>
      </c>
      <c r="Q135" s="783">
        <v>11.39</v>
      </c>
      <c r="R135" s="212"/>
      <c r="S135" s="154"/>
    </row>
    <row r="136" spans="1:20" ht="14.25" customHeight="1">
      <c r="A136" s="154"/>
      <c r="B136" s="169"/>
      <c r="C136" s="202" t="s">
        <v>201</v>
      </c>
      <c r="D136" s="554">
        <f>E136</f>
        <v>0.76</v>
      </c>
      <c r="E136" s="779">
        <v>0.76</v>
      </c>
      <c r="F136" s="783">
        <v>0.76</v>
      </c>
      <c r="G136" s="783">
        <v>0.76</v>
      </c>
      <c r="H136" s="783">
        <v>0.76</v>
      </c>
      <c r="I136" s="548"/>
      <c r="J136" s="967">
        <f t="shared" si="13"/>
        <v>0</v>
      </c>
      <c r="K136" s="832">
        <f t="shared" si="14"/>
        <v>0</v>
      </c>
      <c r="L136" s="548"/>
      <c r="M136" s="554">
        <f>N136</f>
        <v>0.76</v>
      </c>
      <c r="N136" s="779">
        <v>0.76</v>
      </c>
      <c r="O136" s="783">
        <v>0.89</v>
      </c>
      <c r="P136" s="783">
        <v>0.89</v>
      </c>
      <c r="Q136" s="783">
        <v>0.89</v>
      </c>
      <c r="R136" s="212"/>
      <c r="S136" s="151"/>
      <c r="T136" s="192"/>
    </row>
    <row r="137" spans="1:20">
      <c r="A137" s="154"/>
      <c r="B137" s="169"/>
      <c r="C137" s="202"/>
      <c r="D137" s="555"/>
      <c r="E137" s="448"/>
      <c r="F137" s="784"/>
      <c r="G137" s="784"/>
      <c r="H137" s="784"/>
      <c r="I137" s="549"/>
      <c r="J137" s="967"/>
      <c r="K137" s="832"/>
      <c r="L137" s="549"/>
      <c r="M137" s="555"/>
      <c r="N137" s="448"/>
      <c r="O137" s="784"/>
      <c r="P137" s="784"/>
      <c r="Q137" s="784"/>
      <c r="R137" s="145"/>
      <c r="S137" s="154"/>
      <c r="T137" s="192"/>
    </row>
    <row r="138" spans="1:20">
      <c r="A138" s="151"/>
      <c r="B138" s="176"/>
      <c r="C138" s="547" t="s">
        <v>202</v>
      </c>
      <c r="D138" s="553">
        <f>E138</f>
        <v>0.65</v>
      </c>
      <c r="E138" s="446">
        <f>E139+E140</f>
        <v>0.65</v>
      </c>
      <c r="F138" s="782">
        <f>F139+F140</f>
        <v>0.28000000000000003</v>
      </c>
      <c r="G138" s="782">
        <f>G139+G140</f>
        <v>0.4</v>
      </c>
      <c r="H138" s="782">
        <f>+H139+H140</f>
        <v>0.23</v>
      </c>
      <c r="I138" s="549"/>
      <c r="J138" s="968">
        <f t="shared" si="13"/>
        <v>3.1746031746031855E-2</v>
      </c>
      <c r="K138" s="833">
        <f t="shared" si="14"/>
        <v>3.1746031746031855E-2</v>
      </c>
      <c r="L138" s="549"/>
      <c r="M138" s="553">
        <f>+M139+M140</f>
        <v>0.63</v>
      </c>
      <c r="N138" s="446">
        <f>+N139+N140</f>
        <v>0.63</v>
      </c>
      <c r="O138" s="782">
        <f>+O139+O140</f>
        <v>1.68</v>
      </c>
      <c r="P138" s="782">
        <f>+P139+P140</f>
        <v>1.3299999999999998</v>
      </c>
      <c r="Q138" s="782">
        <f>Q139+Q140</f>
        <v>0.52</v>
      </c>
      <c r="R138" s="145"/>
      <c r="S138" s="151"/>
      <c r="T138" s="192"/>
    </row>
    <row r="139" spans="1:20">
      <c r="A139" s="151"/>
      <c r="B139" s="169"/>
      <c r="C139" s="202" t="s">
        <v>329</v>
      </c>
      <c r="D139" s="554">
        <f>E139</f>
        <v>0.31</v>
      </c>
      <c r="E139" s="779">
        <v>0.31</v>
      </c>
      <c r="F139" s="783">
        <v>0.27</v>
      </c>
      <c r="G139" s="783">
        <v>0.18</v>
      </c>
      <c r="H139" s="783">
        <v>0.14000000000000001</v>
      </c>
      <c r="I139" s="548"/>
      <c r="J139" s="967" t="s">
        <v>566</v>
      </c>
      <c r="K139" s="832" t="s">
        <v>566</v>
      </c>
      <c r="L139" s="548"/>
      <c r="M139" s="554">
        <f>N139</f>
        <v>0.15</v>
      </c>
      <c r="N139" s="779">
        <v>0.15</v>
      </c>
      <c r="O139" s="783">
        <v>0.15</v>
      </c>
      <c r="P139" s="783">
        <v>0.15</v>
      </c>
      <c r="Q139" s="783">
        <v>0.16</v>
      </c>
      <c r="R139" s="212"/>
      <c r="S139" s="151"/>
      <c r="T139" s="192"/>
    </row>
    <row r="140" spans="1:20" s="171" customFormat="1">
      <c r="A140" s="154"/>
      <c r="B140" s="169"/>
      <c r="C140" s="202" t="s">
        <v>203</v>
      </c>
      <c r="D140" s="554">
        <f>E140</f>
        <v>0.34</v>
      </c>
      <c r="E140" s="779">
        <v>0.34</v>
      </c>
      <c r="F140" s="783">
        <v>0.01</v>
      </c>
      <c r="G140" s="783">
        <v>0.22</v>
      </c>
      <c r="H140" s="783">
        <v>0.09</v>
      </c>
      <c r="I140" s="548"/>
      <c r="J140" s="1087">
        <f t="shared" si="13"/>
        <v>-0.29166666666666663</v>
      </c>
      <c r="K140" s="1109">
        <f t="shared" si="14"/>
        <v>-0.29166666666666663</v>
      </c>
      <c r="L140" s="548"/>
      <c r="M140" s="554">
        <f>N140</f>
        <v>0.48</v>
      </c>
      <c r="N140" s="779">
        <v>0.48</v>
      </c>
      <c r="O140" s="783">
        <v>1.53</v>
      </c>
      <c r="P140" s="783">
        <v>1.18</v>
      </c>
      <c r="Q140" s="783">
        <v>0.36</v>
      </c>
      <c r="R140" s="212"/>
      <c r="S140" s="154"/>
      <c r="T140" s="181"/>
    </row>
    <row r="141" spans="1:20">
      <c r="A141" s="151"/>
      <c r="B141" s="169"/>
      <c r="C141" s="202"/>
      <c r="D141" s="554"/>
      <c r="E141" s="447"/>
      <c r="F141" s="783"/>
      <c r="G141" s="783"/>
      <c r="H141" s="783"/>
      <c r="I141" s="548"/>
      <c r="J141" s="967"/>
      <c r="K141" s="832"/>
      <c r="L141" s="548"/>
      <c r="M141" s="554"/>
      <c r="N141" s="447"/>
      <c r="O141" s="783"/>
      <c r="P141" s="783"/>
      <c r="Q141" s="783"/>
      <c r="R141" s="212"/>
      <c r="S141" s="151"/>
      <c r="T141" s="192"/>
    </row>
    <row r="142" spans="1:20">
      <c r="A142" s="151"/>
      <c r="B142" s="672"/>
      <c r="C142" s="473" t="s">
        <v>204</v>
      </c>
      <c r="D142" s="552">
        <f>E142</f>
        <v>13.32</v>
      </c>
      <c r="E142" s="340">
        <f>E134+E138</f>
        <v>13.32</v>
      </c>
      <c r="F142" s="785">
        <f>F134+F138</f>
        <v>13.909999999999998</v>
      </c>
      <c r="G142" s="785">
        <f>G134+G138</f>
        <v>13.28</v>
      </c>
      <c r="H142" s="785">
        <f>+H134+H138</f>
        <v>13.11</v>
      </c>
      <c r="I142" s="673"/>
      <c r="J142" s="968">
        <f t="shared" si="13"/>
        <v>4.3887147335423204E-2</v>
      </c>
      <c r="K142" s="833">
        <f t="shared" si="14"/>
        <v>4.3887147335423204E-2</v>
      </c>
      <c r="L142" s="673"/>
      <c r="M142" s="552">
        <f>+M134+M138</f>
        <v>12.76</v>
      </c>
      <c r="N142" s="340">
        <f>+N134+N138</f>
        <v>12.76</v>
      </c>
      <c r="O142" s="785">
        <f>+O134+O138</f>
        <v>13.48</v>
      </c>
      <c r="P142" s="785">
        <f>+P134+P138</f>
        <v>13.610000000000001</v>
      </c>
      <c r="Q142" s="785">
        <f>+Q134+Q138</f>
        <v>12.8</v>
      </c>
      <c r="R142" s="674"/>
      <c r="S142" s="151"/>
      <c r="T142" s="192"/>
    </row>
    <row r="143" spans="1:20" ht="14.25">
      <c r="A143" s="151"/>
      <c r="B143" s="197"/>
      <c r="C143" s="222" t="s">
        <v>268</v>
      </c>
      <c r="D143" s="556">
        <f>E143</f>
        <v>1.53</v>
      </c>
      <c r="E143" s="449">
        <v>1.53</v>
      </c>
      <c r="F143" s="786">
        <v>2.13</v>
      </c>
      <c r="G143" s="786">
        <v>1.76</v>
      </c>
      <c r="H143" s="786">
        <v>1.61</v>
      </c>
      <c r="I143" s="551"/>
      <c r="J143" s="969">
        <f t="shared" si="13"/>
        <v>4.7945205479452024E-2</v>
      </c>
      <c r="K143" s="834">
        <f t="shared" si="14"/>
        <v>4.7945205479452024E-2</v>
      </c>
      <c r="L143" s="551"/>
      <c r="M143" s="556">
        <f>N143</f>
        <v>1.46</v>
      </c>
      <c r="N143" s="449">
        <v>1.46</v>
      </c>
      <c r="O143" s="786">
        <v>1.56</v>
      </c>
      <c r="P143" s="786">
        <v>2.2000000000000002</v>
      </c>
      <c r="Q143" s="786">
        <v>1.38</v>
      </c>
      <c r="R143" s="219"/>
      <c r="S143" s="151"/>
      <c r="T143" s="192"/>
    </row>
    <row r="144" spans="1:20" s="171" customFormat="1">
      <c r="A144" s="154"/>
      <c r="B144" s="672"/>
      <c r="C144" s="178"/>
      <c r="D144" s="557"/>
      <c r="E144" s="340"/>
      <c r="F144" s="785"/>
      <c r="G144" s="785"/>
      <c r="H144" s="785"/>
      <c r="I144" s="673"/>
      <c r="J144" s="968"/>
      <c r="K144" s="833"/>
      <c r="L144" s="673"/>
      <c r="M144" s="557"/>
      <c r="N144" s="340"/>
      <c r="O144" s="785"/>
      <c r="P144" s="785"/>
      <c r="Q144" s="785"/>
      <c r="R144" s="674"/>
      <c r="S144" s="154"/>
      <c r="T144" s="181"/>
    </row>
    <row r="145" spans="1:20">
      <c r="A145" s="151"/>
      <c r="B145" s="169"/>
      <c r="C145" s="962" t="s">
        <v>562</v>
      </c>
      <c r="D145" s="554">
        <f>E145</f>
        <v>1.29</v>
      </c>
      <c r="E145" s="779">
        <v>1.29</v>
      </c>
      <c r="F145" s="783">
        <v>1.5</v>
      </c>
      <c r="G145" s="783">
        <v>0.88</v>
      </c>
      <c r="H145" s="783">
        <v>1.3</v>
      </c>
      <c r="I145" s="963"/>
      <c r="J145" s="1087">
        <f t="shared" si="13"/>
        <v>0.25242718446601953</v>
      </c>
      <c r="K145" s="1109">
        <f t="shared" si="14"/>
        <v>0.25242718446601953</v>
      </c>
      <c r="L145" s="963"/>
      <c r="M145" s="554">
        <f>N145</f>
        <v>1.03</v>
      </c>
      <c r="N145" s="779">
        <v>1.03</v>
      </c>
      <c r="O145" s="783">
        <v>0.65</v>
      </c>
      <c r="P145" s="783">
        <v>1.1200000000000001</v>
      </c>
      <c r="Q145" s="783">
        <v>0.94</v>
      </c>
      <c r="R145" s="215"/>
      <c r="S145" s="151"/>
      <c r="T145" s="192"/>
    </row>
    <row r="146" spans="1:20" ht="14.25">
      <c r="A146" s="151"/>
      <c r="B146" s="141"/>
      <c r="C146" s="345" t="s">
        <v>382</v>
      </c>
      <c r="D146" s="557">
        <f>E146</f>
        <v>12.030000000000001</v>
      </c>
      <c r="E146" s="340">
        <f>E142-E145</f>
        <v>12.030000000000001</v>
      </c>
      <c r="F146" s="785">
        <f>F142-F145</f>
        <v>12.409999999999998</v>
      </c>
      <c r="G146" s="785">
        <f>G142-G145</f>
        <v>12.399999999999999</v>
      </c>
      <c r="H146" s="785">
        <f>H142-H145</f>
        <v>11.809999999999999</v>
      </c>
      <c r="I146" s="550"/>
      <c r="J146" s="968">
        <f t="shared" si="13"/>
        <v>2.5575447570332477E-2</v>
      </c>
      <c r="K146" s="833">
        <f t="shared" si="14"/>
        <v>2.5575447570332477E-2</v>
      </c>
      <c r="L146" s="550"/>
      <c r="M146" s="557">
        <f>M142-M145</f>
        <v>11.73</v>
      </c>
      <c r="N146" s="340">
        <f>+N142-N145</f>
        <v>11.73</v>
      </c>
      <c r="O146" s="785">
        <f>+O142-O145</f>
        <v>12.83</v>
      </c>
      <c r="P146" s="785">
        <f>P142-P145</f>
        <v>12.490000000000002</v>
      </c>
      <c r="Q146" s="785">
        <f>Q142-Q145</f>
        <v>11.860000000000001</v>
      </c>
      <c r="R146" s="146"/>
      <c r="S146" s="151"/>
      <c r="T146" s="192"/>
    </row>
    <row r="147" spans="1:20">
      <c r="A147" s="151"/>
      <c r="B147" s="169"/>
      <c r="C147" s="202"/>
      <c r="D147" s="555"/>
      <c r="E147" s="448"/>
      <c r="F147" s="784"/>
      <c r="G147" s="784"/>
      <c r="H147" s="784"/>
      <c r="I147" s="548"/>
      <c r="J147" s="967"/>
      <c r="K147" s="832"/>
      <c r="L147" s="548"/>
      <c r="M147" s="555"/>
      <c r="N147" s="448"/>
      <c r="O147" s="784"/>
      <c r="P147" s="784"/>
      <c r="Q147" s="784"/>
      <c r="R147" s="212"/>
      <c r="S147" s="151"/>
      <c r="T147" s="192"/>
    </row>
    <row r="148" spans="1:20" s="171" customFormat="1" ht="14.25">
      <c r="A148" s="310"/>
      <c r="B148" s="176"/>
      <c r="C148" s="547" t="s">
        <v>563</v>
      </c>
      <c r="D148" s="675">
        <f>E148</f>
        <v>-0.03</v>
      </c>
      <c r="E148" s="780">
        <v>-0.03</v>
      </c>
      <c r="F148" s="787">
        <v>-0.17</v>
      </c>
      <c r="G148" s="787">
        <v>-0.13</v>
      </c>
      <c r="H148" s="787">
        <v>0.12</v>
      </c>
      <c r="I148" s="550"/>
      <c r="J148" s="926">
        <f t="shared" si="13"/>
        <v>-0.8</v>
      </c>
      <c r="K148" s="1110">
        <f t="shared" si="14"/>
        <v>-0.8</v>
      </c>
      <c r="L148" s="550"/>
      <c r="M148" s="675">
        <f>N148</f>
        <v>-0.15</v>
      </c>
      <c r="N148" s="780">
        <v>-0.15</v>
      </c>
      <c r="O148" s="787">
        <v>-0.03</v>
      </c>
      <c r="P148" s="787">
        <v>0.22</v>
      </c>
      <c r="Q148" s="787">
        <v>0.18</v>
      </c>
      <c r="R148" s="146"/>
      <c r="S148" s="310"/>
      <c r="T148" s="181"/>
    </row>
    <row r="149" spans="1:20" s="201" customFormat="1">
      <c r="A149" s="196"/>
      <c r="B149" s="141"/>
      <c r="C149" s="143"/>
      <c r="D149" s="557"/>
      <c r="E149" s="340"/>
      <c r="F149" s="785"/>
      <c r="G149" s="785"/>
      <c r="H149" s="785"/>
      <c r="I149" s="550"/>
      <c r="J149" s="968"/>
      <c r="K149" s="833"/>
      <c r="L149" s="550"/>
      <c r="M149" s="557"/>
      <c r="N149" s="340"/>
      <c r="O149" s="785"/>
      <c r="P149" s="785"/>
      <c r="Q149" s="785"/>
      <c r="R149" s="146"/>
      <c r="S149" s="196"/>
      <c r="T149" s="200"/>
    </row>
    <row r="150" spans="1:20" s="171" customFormat="1">
      <c r="A150" s="310"/>
      <c r="B150" s="141"/>
      <c r="C150" s="547" t="s">
        <v>456</v>
      </c>
      <c r="D150" s="553">
        <f>E150</f>
        <v>13.25</v>
      </c>
      <c r="E150" s="446">
        <f>E151+E152</f>
        <v>13.25</v>
      </c>
      <c r="F150" s="782">
        <f>F151+F152</f>
        <v>14.229999999999999</v>
      </c>
      <c r="G150" s="782">
        <f>G151+G152</f>
        <v>13.43</v>
      </c>
      <c r="H150" s="782">
        <f>H151+H152</f>
        <v>13.26</v>
      </c>
      <c r="I150" s="550"/>
      <c r="J150" s="968">
        <f t="shared" si="13"/>
        <v>6.255012028869289E-2</v>
      </c>
      <c r="K150" s="833">
        <f t="shared" si="14"/>
        <v>6.255012028869289E-2</v>
      </c>
      <c r="L150" s="550"/>
      <c r="M150" s="553">
        <f>SUM(M151:M152)</f>
        <v>12.469999999999999</v>
      </c>
      <c r="N150" s="446">
        <f>+N151+N152</f>
        <v>12.469999999999999</v>
      </c>
      <c r="O150" s="782">
        <f>+O151+O152</f>
        <v>11.86</v>
      </c>
      <c r="P150" s="782">
        <f>P151+P152</f>
        <v>12.05</v>
      </c>
      <c r="Q150" s="782">
        <f>Q151+Q152</f>
        <v>12.069999999999999</v>
      </c>
      <c r="R150" s="215"/>
      <c r="S150" s="310"/>
      <c r="T150" s="181"/>
    </row>
    <row r="151" spans="1:20">
      <c r="A151" s="151"/>
      <c r="B151" s="700"/>
      <c r="C151" s="202" t="s">
        <v>200</v>
      </c>
      <c r="D151" s="701">
        <f>E151</f>
        <v>12.16</v>
      </c>
      <c r="E151" s="781">
        <v>12.16</v>
      </c>
      <c r="F151" s="788">
        <v>13.12</v>
      </c>
      <c r="G151" s="788">
        <v>12.3</v>
      </c>
      <c r="H151" s="788">
        <v>12.17</v>
      </c>
      <c r="I151" s="702"/>
      <c r="J151" s="967">
        <f t="shared" si="13"/>
        <v>7.1365638766519801E-2</v>
      </c>
      <c r="K151" s="832">
        <f t="shared" si="14"/>
        <v>7.1365638766519801E-2</v>
      </c>
      <c r="L151" s="702"/>
      <c r="M151" s="701">
        <f>N151</f>
        <v>11.35</v>
      </c>
      <c r="N151" s="781">
        <v>11.35</v>
      </c>
      <c r="O151" s="788">
        <v>10.79</v>
      </c>
      <c r="P151" s="788">
        <f>11.26</f>
        <v>11.26</v>
      </c>
      <c r="Q151" s="788">
        <v>11.29</v>
      </c>
      <c r="R151" s="703"/>
      <c r="S151" s="151"/>
      <c r="T151" s="192"/>
    </row>
    <row r="152" spans="1:20" s="171" customFormat="1">
      <c r="A152" s="154"/>
      <c r="B152" s="700"/>
      <c r="C152" s="202" t="s">
        <v>201</v>
      </c>
      <c r="D152" s="701">
        <f>E152</f>
        <v>1.0900000000000001</v>
      </c>
      <c r="E152" s="781">
        <v>1.0900000000000001</v>
      </c>
      <c r="F152" s="788">
        <v>1.1100000000000001</v>
      </c>
      <c r="G152" s="788">
        <v>1.1299999999999999</v>
      </c>
      <c r="H152" s="788">
        <v>1.0900000000000001</v>
      </c>
      <c r="I152" s="702"/>
      <c r="J152" s="967">
        <f t="shared" si="13"/>
        <v>-2.6785714285714302E-2</v>
      </c>
      <c r="K152" s="832">
        <f t="shared" si="14"/>
        <v>-2.6785714285714302E-2</v>
      </c>
      <c r="L152" s="702"/>
      <c r="M152" s="701">
        <f>N152</f>
        <v>1.1200000000000001</v>
      </c>
      <c r="N152" s="781">
        <v>1.1200000000000001</v>
      </c>
      <c r="O152" s="788">
        <v>1.07</v>
      </c>
      <c r="P152" s="788">
        <v>0.79</v>
      </c>
      <c r="Q152" s="788">
        <v>0.78</v>
      </c>
      <c r="R152" s="703"/>
      <c r="S152" s="154"/>
      <c r="T152" s="181"/>
    </row>
    <row r="153" spans="1:20">
      <c r="A153" s="151"/>
      <c r="B153" s="141"/>
      <c r="C153" s="170"/>
      <c r="D153" s="213"/>
      <c r="E153" s="204"/>
      <c r="F153" s="203"/>
      <c r="G153" s="203"/>
      <c r="H153" s="203"/>
      <c r="I153" s="215"/>
      <c r="J153" s="1043"/>
      <c r="K153" s="877"/>
      <c r="L153" s="215"/>
      <c r="M153" s="213"/>
      <c r="N153" s="204"/>
      <c r="O153" s="203"/>
      <c r="P153" s="203"/>
      <c r="Q153" s="203"/>
      <c r="R153" s="215"/>
      <c r="S153" s="151"/>
      <c r="T153" s="192"/>
    </row>
    <row r="154" spans="1:20" ht="6" customHeight="1">
      <c r="A154" s="151"/>
      <c r="B154" s="151"/>
      <c r="C154" s="151"/>
      <c r="D154" s="151"/>
      <c r="E154" s="151"/>
      <c r="F154" s="151"/>
      <c r="G154" s="151"/>
      <c r="H154" s="151"/>
      <c r="I154" s="151"/>
      <c r="J154" s="1060"/>
      <c r="K154" s="1060"/>
      <c r="L154" s="151"/>
      <c r="M154" s="151"/>
      <c r="N154" s="151"/>
      <c r="O154" s="151"/>
      <c r="P154" s="151"/>
      <c r="Q154" s="151"/>
      <c r="R154" s="151"/>
      <c r="S154" s="151"/>
      <c r="T154" s="192"/>
    </row>
    <row r="155" spans="1:20" ht="14.25">
      <c r="A155" s="182"/>
      <c r="B155" s="216" t="s">
        <v>513</v>
      </c>
      <c r="C155" s="183"/>
      <c r="D155" s="182"/>
      <c r="E155" s="183"/>
      <c r="F155" s="182"/>
      <c r="G155" s="182"/>
      <c r="H155" s="182"/>
      <c r="I155" s="182"/>
      <c r="J155" s="218"/>
      <c r="K155" s="218"/>
      <c r="L155" s="182"/>
      <c r="M155" s="182"/>
      <c r="N155" s="183"/>
      <c r="O155" s="182"/>
      <c r="P155" s="182"/>
      <c r="Q155" s="182"/>
      <c r="R155" s="184"/>
      <c r="S155" s="184"/>
      <c r="T155" s="192"/>
    </row>
    <row r="156" spans="1:20" s="774" customFormat="1" ht="14.25">
      <c r="B156" s="801" t="s">
        <v>559</v>
      </c>
      <c r="C156" s="775"/>
      <c r="E156" s="775"/>
      <c r="J156" s="1108"/>
      <c r="K156" s="1108"/>
      <c r="N156" s="775"/>
      <c r="R156" s="1100"/>
      <c r="S156" s="1100"/>
      <c r="T156" s="1100"/>
    </row>
    <row r="157" spans="1:20" ht="14.25">
      <c r="A157" s="182"/>
      <c r="B157" s="216" t="s">
        <v>561</v>
      </c>
      <c r="C157" s="183"/>
      <c r="D157" s="182"/>
      <c r="E157" s="183"/>
      <c r="F157" s="182"/>
      <c r="G157" s="182"/>
      <c r="H157" s="182"/>
      <c r="I157" s="182"/>
      <c r="J157" s="218"/>
      <c r="K157" s="218"/>
      <c r="L157" s="182"/>
      <c r="M157" s="182"/>
      <c r="N157" s="183"/>
      <c r="O157" s="182"/>
      <c r="P157" s="182"/>
      <c r="Q157" s="182"/>
      <c r="R157" s="184"/>
      <c r="S157" s="184"/>
      <c r="T157" s="192"/>
    </row>
    <row r="158" spans="1:20">
      <c r="N158" s="153" t="s">
        <v>371</v>
      </c>
      <c r="R158" s="192"/>
      <c r="S158" s="192"/>
      <c r="T158" s="192"/>
    </row>
    <row r="159" spans="1:20">
      <c r="J159" s="127"/>
      <c r="K159" s="127"/>
      <c r="R159" s="192"/>
      <c r="S159" s="192"/>
      <c r="T159" s="192"/>
    </row>
    <row r="160" spans="1:20">
      <c r="R160" s="192"/>
      <c r="S160" s="192"/>
      <c r="T160" s="192"/>
    </row>
    <row r="161" spans="10:20">
      <c r="R161" s="192"/>
      <c r="S161" s="192"/>
      <c r="T161" s="192"/>
    </row>
    <row r="162" spans="10:20">
      <c r="R162" s="192"/>
      <c r="S162" s="192"/>
      <c r="T162" s="192"/>
    </row>
    <row r="163" spans="10:20">
      <c r="R163" s="192"/>
      <c r="S163" s="192"/>
      <c r="T163" s="192"/>
    </row>
    <row r="164" spans="10:20">
      <c r="R164" s="192"/>
      <c r="S164" s="192"/>
      <c r="T164" s="192"/>
    </row>
    <row r="165" spans="10:20">
      <c r="R165" s="192"/>
      <c r="S165" s="192"/>
      <c r="T165" s="192"/>
    </row>
    <row r="166" spans="10:20" ht="14.25">
      <c r="J166" s="223"/>
      <c r="K166" s="223"/>
      <c r="R166" s="192"/>
      <c r="S166" s="192"/>
      <c r="T166" s="192"/>
    </row>
    <row r="167" spans="10:20">
      <c r="R167" s="192"/>
      <c r="S167" s="192"/>
      <c r="T167" s="192"/>
    </row>
    <row r="168" spans="10:20">
      <c r="R168" s="192"/>
      <c r="S168" s="192"/>
      <c r="T168" s="192"/>
    </row>
    <row r="169" spans="10:20">
      <c r="R169" s="192"/>
      <c r="S169" s="192"/>
      <c r="T169" s="192"/>
    </row>
    <row r="170" spans="10:20">
      <c r="R170" s="192"/>
      <c r="S170" s="192"/>
      <c r="T170" s="192"/>
    </row>
    <row r="171" spans="10:20">
      <c r="R171" s="192"/>
      <c r="S171" s="192"/>
      <c r="T171" s="192"/>
    </row>
    <row r="172" spans="10:20">
      <c r="R172" s="192"/>
      <c r="S172" s="192"/>
      <c r="T172" s="192"/>
    </row>
    <row r="173" spans="10:20">
      <c r="R173" s="192"/>
      <c r="S173" s="192"/>
      <c r="T173" s="192"/>
    </row>
    <row r="179" spans="15:15">
      <c r="O179" s="153" t="s">
        <v>370</v>
      </c>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3" fitToWidth="0" orientation="portrait" r:id="rId1"/>
  <headerFooter alignWithMargins="0">
    <oddHeader>&amp;CKPN Investor Relations</oddHeader>
    <oddFooter>&amp;L&amp;8Q4 2012 (restated)&amp;C&amp;8&amp;A&amp;R&amp;8  &amp;P/&amp;N</oddFooter>
  </headerFooter>
  <rowBreaks count="1" manualBreakCount="1">
    <brk id="99"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5" zoomScaleNormal="85" zoomScaleSheetLayoutView="85" workbookViewId="0"/>
  </sheetViews>
  <sheetFormatPr defaultRowHeight="12.75"/>
  <cols>
    <col min="1" max="1" width="1.7109375" style="56" customWidth="1"/>
    <col min="2" max="2" width="0.85546875" style="56" customWidth="1"/>
    <col min="3" max="3" width="10.85546875" style="56" customWidth="1"/>
    <col min="4" max="4" width="7.7109375" style="56" customWidth="1"/>
    <col min="5" max="5" width="9.5703125" style="56" customWidth="1"/>
    <col min="6" max="6" width="8.85546875" style="106" customWidth="1"/>
    <col min="7" max="7" width="16.5703125" style="106" bestFit="1" customWidth="1"/>
    <col min="8" max="8" width="9" style="107" bestFit="1" customWidth="1"/>
    <col min="9" max="9" width="11.5703125" style="56" bestFit="1" customWidth="1"/>
    <col min="10" max="10" width="11" style="56" bestFit="1" customWidth="1"/>
    <col min="11" max="11" width="12.42578125" style="56" bestFit="1" customWidth="1"/>
    <col min="12" max="12" width="15.28515625" style="108" bestFit="1" customWidth="1"/>
    <col min="13" max="13" width="38" style="78" customWidth="1"/>
    <col min="14" max="14" width="18.85546875" style="56" customWidth="1"/>
    <col min="15" max="15" width="12.7109375" style="56" customWidth="1"/>
    <col min="16" max="16" width="13.7109375" style="56" customWidth="1"/>
    <col min="17" max="17" width="12" style="108" customWidth="1"/>
    <col min="18" max="18" width="0.85546875" style="56" customWidth="1"/>
    <col min="19" max="19" width="1.7109375" style="56" customWidth="1"/>
    <col min="20" max="20" width="9.140625" style="751"/>
    <col min="21" max="16384" width="9.140625" style="56"/>
  </cols>
  <sheetData>
    <row r="1" spans="1:20" ht="9" customHeight="1">
      <c r="A1" s="51"/>
      <c r="B1" s="51"/>
      <c r="C1" s="51"/>
      <c r="D1" s="51"/>
      <c r="E1" s="51"/>
      <c r="F1" s="52"/>
      <c r="G1" s="52"/>
      <c r="H1" s="53"/>
      <c r="I1" s="51"/>
      <c r="J1" s="51"/>
      <c r="K1" s="51"/>
      <c r="L1" s="54"/>
      <c r="M1" s="55"/>
      <c r="N1" s="51"/>
      <c r="O1" s="51"/>
      <c r="P1" s="51"/>
      <c r="Q1" s="54"/>
      <c r="R1" s="51"/>
      <c r="S1" s="51"/>
    </row>
    <row r="2" spans="1:20" ht="15" customHeight="1">
      <c r="A2" s="51"/>
      <c r="B2" s="57"/>
      <c r="C2" s="1221" t="s">
        <v>189</v>
      </c>
      <c r="D2" s="1222"/>
      <c r="E2" s="1222"/>
      <c r="F2" s="1222"/>
      <c r="G2" s="58"/>
      <c r="H2" s="59"/>
      <c r="I2" s="61"/>
      <c r="J2" s="62"/>
      <c r="K2" s="61"/>
      <c r="L2" s="60"/>
      <c r="M2" s="63"/>
      <c r="N2" s="64"/>
      <c r="O2" s="64"/>
      <c r="P2" s="64"/>
      <c r="Q2" s="65"/>
      <c r="R2" s="60"/>
      <c r="S2" s="51"/>
      <c r="T2" s="756"/>
    </row>
    <row r="3" spans="1:20" ht="8.1" customHeight="1">
      <c r="A3" s="51"/>
      <c r="B3" s="57"/>
      <c r="C3" s="61"/>
      <c r="D3" s="61"/>
      <c r="E3" s="61"/>
      <c r="F3" s="61"/>
      <c r="G3" s="61"/>
      <c r="H3" s="66"/>
      <c r="I3" s="61"/>
      <c r="J3" s="61"/>
      <c r="K3" s="61"/>
      <c r="L3" s="67"/>
      <c r="M3" s="68"/>
      <c r="N3" s="61"/>
      <c r="O3" s="61"/>
      <c r="P3" s="61"/>
      <c r="Q3" s="67"/>
      <c r="R3" s="69"/>
      <c r="S3" s="51"/>
      <c r="T3" s="757"/>
    </row>
    <row r="4" spans="1:20" s="78" customFormat="1" ht="25.5">
      <c r="A4" s="55"/>
      <c r="B4" s="70"/>
      <c r="C4" s="71"/>
      <c r="D4" s="63" t="s">
        <v>127</v>
      </c>
      <c r="E4" s="63" t="s">
        <v>128</v>
      </c>
      <c r="F4" s="72" t="s">
        <v>316</v>
      </c>
      <c r="G4" s="73" t="s">
        <v>317</v>
      </c>
      <c r="H4" s="63" t="s">
        <v>129</v>
      </c>
      <c r="I4" s="109" t="s">
        <v>130</v>
      </c>
      <c r="J4" s="110" t="s">
        <v>131</v>
      </c>
      <c r="K4" s="75" t="s">
        <v>132</v>
      </c>
      <c r="L4" s="74" t="s">
        <v>133</v>
      </c>
      <c r="M4" s="76" t="s">
        <v>134</v>
      </c>
      <c r="N4" s="76" t="s">
        <v>135</v>
      </c>
      <c r="O4" s="76" t="s">
        <v>136</v>
      </c>
      <c r="P4" s="76" t="s">
        <v>137</v>
      </c>
      <c r="Q4" s="76" t="s">
        <v>138</v>
      </c>
      <c r="R4" s="77"/>
      <c r="S4" s="55"/>
      <c r="T4" s="758"/>
    </row>
    <row r="5" spans="1:20" ht="7.5" customHeight="1">
      <c r="A5" s="51"/>
      <c r="B5" s="57"/>
      <c r="C5" s="64"/>
      <c r="D5" s="64"/>
      <c r="E5" s="64"/>
      <c r="F5" s="64"/>
      <c r="G5" s="64"/>
      <c r="H5" s="59"/>
      <c r="I5" s="61"/>
      <c r="J5" s="61"/>
      <c r="K5" s="64"/>
      <c r="L5" s="60"/>
      <c r="M5" s="71"/>
      <c r="N5" s="64"/>
      <c r="O5" s="64"/>
      <c r="P5" s="64"/>
      <c r="Q5" s="60"/>
      <c r="R5" s="79"/>
      <c r="S5" s="51"/>
      <c r="T5" s="757"/>
    </row>
    <row r="6" spans="1:20" s="78" customFormat="1" ht="38.25">
      <c r="A6" s="55"/>
      <c r="B6" s="70"/>
      <c r="C6" s="80" t="s">
        <v>139</v>
      </c>
      <c r="D6" s="81" t="s">
        <v>140</v>
      </c>
      <c r="E6" s="82" t="s">
        <v>141</v>
      </c>
      <c r="F6" s="83">
        <v>850</v>
      </c>
      <c r="G6" s="84">
        <v>540</v>
      </c>
      <c r="H6" s="85">
        <v>4.4999999999999998E-2</v>
      </c>
      <c r="I6" s="111" t="s">
        <v>154</v>
      </c>
      <c r="J6" s="112" t="s">
        <v>155</v>
      </c>
      <c r="K6" s="86" t="s">
        <v>156</v>
      </c>
      <c r="L6" s="82" t="s">
        <v>157</v>
      </c>
      <c r="M6" s="87" t="s">
        <v>158</v>
      </c>
      <c r="N6" s="92" t="s">
        <v>193</v>
      </c>
      <c r="O6" s="87" t="s">
        <v>149</v>
      </c>
      <c r="P6" s="87" t="s">
        <v>142</v>
      </c>
      <c r="Q6" s="88" t="s">
        <v>152</v>
      </c>
      <c r="R6" s="89"/>
      <c r="S6" s="55"/>
      <c r="T6" s="758"/>
    </row>
    <row r="7" spans="1:20" ht="8.1" customHeight="1">
      <c r="A7" s="51"/>
      <c r="B7" s="57"/>
      <c r="C7" s="61"/>
      <c r="D7" s="61"/>
      <c r="E7" s="61"/>
      <c r="F7" s="61"/>
      <c r="G7" s="61"/>
      <c r="H7" s="61"/>
      <c r="I7" s="61"/>
      <c r="J7" s="61"/>
      <c r="K7" s="61"/>
      <c r="L7" s="61"/>
      <c r="M7" s="68"/>
      <c r="N7" s="118"/>
      <c r="O7" s="61"/>
      <c r="P7" s="61"/>
      <c r="Q7" s="67"/>
      <c r="R7" s="69"/>
      <c r="S7" s="51"/>
      <c r="T7" s="757"/>
    </row>
    <row r="8" spans="1:20" s="78" customFormat="1" ht="51">
      <c r="A8" s="55"/>
      <c r="B8" s="70"/>
      <c r="C8" s="80" t="s">
        <v>139</v>
      </c>
      <c r="D8" s="81" t="s">
        <v>140</v>
      </c>
      <c r="E8" s="82" t="s">
        <v>141</v>
      </c>
      <c r="F8" s="83">
        <v>850</v>
      </c>
      <c r="G8" s="84">
        <v>545</v>
      </c>
      <c r="H8" s="85">
        <v>6.25E-2</v>
      </c>
      <c r="I8" s="111" t="s">
        <v>159</v>
      </c>
      <c r="J8" s="112" t="s">
        <v>160</v>
      </c>
      <c r="K8" s="86" t="s">
        <v>161</v>
      </c>
      <c r="L8" s="82" t="s">
        <v>162</v>
      </c>
      <c r="M8" s="87" t="s">
        <v>163</v>
      </c>
      <c r="N8" s="92" t="s">
        <v>194</v>
      </c>
      <c r="O8" s="87" t="s">
        <v>149</v>
      </c>
      <c r="P8" s="87" t="s">
        <v>142</v>
      </c>
      <c r="Q8" s="88" t="s">
        <v>152</v>
      </c>
      <c r="R8" s="89"/>
      <c r="S8" s="55"/>
      <c r="T8" s="758"/>
    </row>
    <row r="9" spans="1:20" ht="8.1" customHeight="1">
      <c r="A9" s="51"/>
      <c r="B9" s="57"/>
      <c r="C9" s="61"/>
      <c r="D9" s="61"/>
      <c r="E9" s="61"/>
      <c r="F9" s="61"/>
      <c r="G9" s="61"/>
      <c r="H9" s="61"/>
      <c r="I9" s="61"/>
      <c r="J9" s="61"/>
      <c r="K9" s="61"/>
      <c r="L9" s="67"/>
      <c r="M9" s="68"/>
      <c r="N9" s="118"/>
      <c r="O9" s="61"/>
      <c r="P9" s="61"/>
      <c r="Q9" s="67"/>
      <c r="R9" s="69"/>
      <c r="S9" s="51"/>
      <c r="T9" s="757"/>
    </row>
    <row r="10" spans="1:20" s="78" customFormat="1" ht="51">
      <c r="A10" s="55"/>
      <c r="B10" s="70"/>
      <c r="C10" s="80" t="s">
        <v>139</v>
      </c>
      <c r="D10" s="81" t="s">
        <v>140</v>
      </c>
      <c r="E10" s="82" t="s">
        <v>141</v>
      </c>
      <c r="F10" s="83">
        <v>750</v>
      </c>
      <c r="G10" s="84">
        <f>750</f>
        <v>750</v>
      </c>
      <c r="H10" s="85">
        <v>6.25E-2</v>
      </c>
      <c r="I10" s="111" t="s">
        <v>165</v>
      </c>
      <c r="J10" s="112" t="s">
        <v>347</v>
      </c>
      <c r="K10" s="86" t="s">
        <v>166</v>
      </c>
      <c r="L10" s="82" t="s">
        <v>167</v>
      </c>
      <c r="M10" s="87" t="s">
        <v>163</v>
      </c>
      <c r="N10" s="92" t="s">
        <v>211</v>
      </c>
      <c r="O10" s="87" t="s">
        <v>149</v>
      </c>
      <c r="P10" s="87" t="s">
        <v>142</v>
      </c>
      <c r="Q10" s="88" t="s">
        <v>152</v>
      </c>
      <c r="R10" s="89"/>
      <c r="S10" s="55"/>
      <c r="T10" s="758"/>
    </row>
    <row r="11" spans="1:20" ht="8.1" customHeight="1">
      <c r="A11" s="51"/>
      <c r="B11" s="57"/>
      <c r="C11" s="61"/>
      <c r="D11" s="61"/>
      <c r="E11" s="61"/>
      <c r="F11" s="61"/>
      <c r="G11" s="61"/>
      <c r="H11" s="61"/>
      <c r="I11" s="61"/>
      <c r="J11" s="61"/>
      <c r="K11" s="61"/>
      <c r="L11" s="61"/>
      <c r="M11" s="68"/>
      <c r="N11" s="118"/>
      <c r="O11" s="61"/>
      <c r="P11" s="61"/>
      <c r="Q11" s="67"/>
      <c r="R11" s="69"/>
      <c r="S11" s="51"/>
      <c r="T11" s="757"/>
    </row>
    <row r="12" spans="1:20" s="78" customFormat="1" ht="51">
      <c r="A12" s="55"/>
      <c r="B12" s="70"/>
      <c r="C12" s="80" t="s">
        <v>139</v>
      </c>
      <c r="D12" s="81" t="s">
        <v>140</v>
      </c>
      <c r="E12" s="82" t="s">
        <v>141</v>
      </c>
      <c r="F12" s="83">
        <v>650</v>
      </c>
      <c r="G12" s="90">
        <v>650</v>
      </c>
      <c r="H12" s="85">
        <v>4.7500000000000001E-2</v>
      </c>
      <c r="I12" s="113" t="s">
        <v>351</v>
      </c>
      <c r="J12" s="112" t="s">
        <v>346</v>
      </c>
      <c r="K12" s="91" t="s">
        <v>354</v>
      </c>
      <c r="L12" s="82" t="s">
        <v>164</v>
      </c>
      <c r="M12" s="87" t="s">
        <v>153</v>
      </c>
      <c r="N12" s="92" t="s">
        <v>318</v>
      </c>
      <c r="O12" s="87" t="s">
        <v>149</v>
      </c>
      <c r="P12" s="87" t="s">
        <v>142</v>
      </c>
      <c r="Q12" s="88" t="s">
        <v>152</v>
      </c>
      <c r="R12" s="89"/>
      <c r="S12" s="55"/>
      <c r="T12" s="758"/>
    </row>
    <row r="13" spans="1:20" ht="8.1" customHeight="1">
      <c r="A13" s="51"/>
      <c r="B13" s="57"/>
      <c r="C13" s="61"/>
      <c r="D13" s="61"/>
      <c r="E13" s="61"/>
      <c r="F13" s="61"/>
      <c r="G13" s="61"/>
      <c r="H13" s="61"/>
      <c r="I13" s="61"/>
      <c r="J13" s="61"/>
      <c r="K13" s="61"/>
      <c r="L13" s="67"/>
      <c r="M13" s="68"/>
      <c r="N13" s="118"/>
      <c r="O13" s="61"/>
      <c r="P13" s="61"/>
      <c r="Q13" s="67"/>
      <c r="R13" s="69"/>
      <c r="S13" s="51"/>
      <c r="T13" s="757"/>
    </row>
    <row r="14" spans="1:20" s="78" customFormat="1" ht="51">
      <c r="A14" s="55"/>
      <c r="B14" s="70"/>
      <c r="C14" s="80" t="s">
        <v>139</v>
      </c>
      <c r="D14" s="81" t="s">
        <v>140</v>
      </c>
      <c r="E14" s="82" t="s">
        <v>141</v>
      </c>
      <c r="F14" s="83">
        <v>1000</v>
      </c>
      <c r="G14" s="84">
        <v>1000</v>
      </c>
      <c r="H14" s="85">
        <v>0.04</v>
      </c>
      <c r="I14" s="111" t="s">
        <v>168</v>
      </c>
      <c r="J14" s="112" t="s">
        <v>169</v>
      </c>
      <c r="K14" s="86" t="s">
        <v>170</v>
      </c>
      <c r="L14" s="82" t="s">
        <v>171</v>
      </c>
      <c r="M14" s="87"/>
      <c r="N14" s="92" t="s">
        <v>192</v>
      </c>
      <c r="O14" s="87" t="s">
        <v>149</v>
      </c>
      <c r="P14" s="87" t="s">
        <v>142</v>
      </c>
      <c r="Q14" s="88" t="s">
        <v>152</v>
      </c>
      <c r="R14" s="89"/>
      <c r="S14" s="55"/>
      <c r="T14" s="758"/>
    </row>
    <row r="15" spans="1:20" ht="8.1" customHeight="1">
      <c r="A15" s="51"/>
      <c r="B15" s="57"/>
      <c r="C15" s="61"/>
      <c r="D15" s="61"/>
      <c r="E15" s="61"/>
      <c r="F15" s="61"/>
      <c r="G15" s="61"/>
      <c r="H15" s="61"/>
      <c r="I15" s="61"/>
      <c r="J15" s="61"/>
      <c r="K15" s="61"/>
      <c r="L15" s="67"/>
      <c r="M15" s="68"/>
      <c r="N15" s="118"/>
      <c r="O15" s="61"/>
      <c r="P15" s="61"/>
      <c r="Q15" s="67"/>
      <c r="R15" s="69"/>
      <c r="S15" s="51"/>
      <c r="T15" s="757"/>
    </row>
    <row r="16" spans="1:20" s="78" customFormat="1" ht="51">
      <c r="A16" s="55"/>
      <c r="B16" s="70"/>
      <c r="C16" s="80" t="s">
        <v>139</v>
      </c>
      <c r="D16" s="81" t="s">
        <v>140</v>
      </c>
      <c r="E16" s="82" t="s">
        <v>141</v>
      </c>
      <c r="F16" s="83">
        <f>850+75</f>
        <v>925</v>
      </c>
      <c r="G16" s="84">
        <f>850+75</f>
        <v>925</v>
      </c>
      <c r="H16" s="85">
        <v>6.5000000000000002E-2</v>
      </c>
      <c r="I16" s="111" t="s">
        <v>176</v>
      </c>
      <c r="J16" s="112" t="s">
        <v>177</v>
      </c>
      <c r="K16" s="86" t="s">
        <v>178</v>
      </c>
      <c r="L16" s="82" t="s">
        <v>179</v>
      </c>
      <c r="M16" s="87" t="s">
        <v>477</v>
      </c>
      <c r="N16" s="92" t="s">
        <v>212</v>
      </c>
      <c r="O16" s="87" t="s">
        <v>149</v>
      </c>
      <c r="P16" s="87" t="s">
        <v>142</v>
      </c>
      <c r="Q16" s="88" t="s">
        <v>152</v>
      </c>
      <c r="R16" s="89"/>
      <c r="S16" s="55"/>
      <c r="T16" s="758"/>
    </row>
    <row r="17" spans="1:21" ht="8.1" customHeight="1">
      <c r="A17" s="51"/>
      <c r="B17" s="57"/>
      <c r="C17" s="61"/>
      <c r="D17" s="61"/>
      <c r="E17" s="61"/>
      <c r="F17" s="61"/>
      <c r="G17" s="61"/>
      <c r="H17" s="61"/>
      <c r="I17" s="61"/>
      <c r="J17" s="61"/>
      <c r="K17" s="61"/>
      <c r="L17" s="67"/>
      <c r="M17" s="68"/>
      <c r="N17" s="118"/>
      <c r="O17" s="61"/>
      <c r="P17" s="61"/>
      <c r="Q17" s="67"/>
      <c r="R17" s="69"/>
      <c r="S17" s="51"/>
      <c r="T17" s="757"/>
    </row>
    <row r="18" spans="1:21" s="78" customFormat="1" ht="51">
      <c r="A18" s="55"/>
      <c r="B18" s="70"/>
      <c r="C18" s="80" t="s">
        <v>139</v>
      </c>
      <c r="D18" s="81" t="s">
        <v>140</v>
      </c>
      <c r="E18" s="82" t="s">
        <v>172</v>
      </c>
      <c r="F18" s="83">
        <v>275</v>
      </c>
      <c r="G18" s="84">
        <v>328</v>
      </c>
      <c r="H18" s="85">
        <v>5.7500000000000002E-2</v>
      </c>
      <c r="I18" s="111" t="s">
        <v>154</v>
      </c>
      <c r="J18" s="112" t="s">
        <v>155</v>
      </c>
      <c r="K18" s="86" t="s">
        <v>173</v>
      </c>
      <c r="L18" s="82" t="s">
        <v>174</v>
      </c>
      <c r="M18" s="87" t="s">
        <v>175</v>
      </c>
      <c r="N18" s="92" t="s">
        <v>195</v>
      </c>
      <c r="O18" s="87" t="s">
        <v>149</v>
      </c>
      <c r="P18" s="87" t="s">
        <v>142</v>
      </c>
      <c r="Q18" s="88" t="s">
        <v>152</v>
      </c>
      <c r="R18" s="89"/>
      <c r="S18" s="55"/>
      <c r="T18" s="758"/>
    </row>
    <row r="19" spans="1:21" ht="8.1" customHeight="1">
      <c r="A19" s="51"/>
      <c r="B19" s="57"/>
      <c r="C19" s="61"/>
      <c r="D19" s="61"/>
      <c r="E19" s="61"/>
      <c r="F19" s="61"/>
      <c r="G19" s="61"/>
      <c r="H19" s="61"/>
      <c r="I19" s="61"/>
      <c r="J19" s="61"/>
      <c r="K19" s="61"/>
      <c r="L19" s="67"/>
      <c r="M19" s="68"/>
      <c r="N19" s="118"/>
      <c r="O19" s="61"/>
      <c r="P19" s="61"/>
      <c r="Q19" s="67"/>
      <c r="R19" s="69"/>
      <c r="S19" s="51"/>
      <c r="T19" s="757"/>
    </row>
    <row r="20" spans="1:21" s="78" customFormat="1" ht="38.25">
      <c r="A20" s="55"/>
      <c r="B20" s="70"/>
      <c r="C20" s="80" t="s">
        <v>139</v>
      </c>
      <c r="D20" s="81" t="s">
        <v>140</v>
      </c>
      <c r="E20" s="82" t="s">
        <v>141</v>
      </c>
      <c r="F20" s="83">
        <v>1000</v>
      </c>
      <c r="G20" s="84">
        <v>1000</v>
      </c>
      <c r="H20" s="85">
        <v>4.7500000000000001E-2</v>
      </c>
      <c r="I20" s="113" t="s">
        <v>350</v>
      </c>
      <c r="J20" s="112" t="s">
        <v>180</v>
      </c>
      <c r="K20" s="91" t="s">
        <v>181</v>
      </c>
      <c r="L20" s="82" t="s">
        <v>182</v>
      </c>
      <c r="M20" s="87" t="s">
        <v>183</v>
      </c>
      <c r="N20" s="92" t="s">
        <v>196</v>
      </c>
      <c r="O20" s="87" t="s">
        <v>149</v>
      </c>
      <c r="P20" s="87" t="s">
        <v>142</v>
      </c>
      <c r="Q20" s="88" t="s">
        <v>152</v>
      </c>
      <c r="R20" s="89"/>
      <c r="S20" s="55"/>
      <c r="T20" s="758"/>
    </row>
    <row r="21" spans="1:21" ht="8.1" customHeight="1">
      <c r="A21" s="51"/>
      <c r="B21" s="57"/>
      <c r="C21" s="61"/>
      <c r="D21" s="61"/>
      <c r="E21" s="61"/>
      <c r="F21" s="61"/>
      <c r="G21" s="61"/>
      <c r="H21" s="61"/>
      <c r="I21" s="61"/>
      <c r="J21" s="61"/>
      <c r="K21" s="61"/>
      <c r="L21" s="67"/>
      <c r="M21" s="68"/>
      <c r="N21" s="118"/>
      <c r="O21" s="61"/>
      <c r="P21" s="61"/>
      <c r="Q21" s="67"/>
      <c r="R21" s="69"/>
      <c r="S21" s="51"/>
      <c r="T21" s="757"/>
    </row>
    <row r="22" spans="1:21" s="78" customFormat="1" ht="51">
      <c r="A22" s="55"/>
      <c r="B22" s="70"/>
      <c r="C22" s="80" t="s">
        <v>139</v>
      </c>
      <c r="D22" s="81" t="s">
        <v>140</v>
      </c>
      <c r="E22" s="82" t="s">
        <v>141</v>
      </c>
      <c r="F22" s="83">
        <v>750</v>
      </c>
      <c r="G22" s="84">
        <f>750</f>
        <v>750</v>
      </c>
      <c r="H22" s="85">
        <v>7.4999999999999997E-2</v>
      </c>
      <c r="I22" s="111" t="s">
        <v>165</v>
      </c>
      <c r="J22" s="112" t="s">
        <v>347</v>
      </c>
      <c r="K22" s="86" t="s">
        <v>184</v>
      </c>
      <c r="L22" s="82" t="s">
        <v>185</v>
      </c>
      <c r="M22" s="87" t="s">
        <v>163</v>
      </c>
      <c r="N22" s="92" t="s">
        <v>213</v>
      </c>
      <c r="O22" s="87" t="s">
        <v>149</v>
      </c>
      <c r="P22" s="87" t="s">
        <v>142</v>
      </c>
      <c r="Q22" s="88" t="s">
        <v>152</v>
      </c>
      <c r="R22" s="89"/>
      <c r="S22" s="55"/>
      <c r="T22" s="758"/>
    </row>
    <row r="23" spans="1:21" ht="8.1" customHeight="1">
      <c r="A23" s="51"/>
      <c r="B23" s="57"/>
      <c r="C23" s="61"/>
      <c r="D23" s="61"/>
      <c r="E23" s="61"/>
      <c r="F23" s="61"/>
      <c r="G23" s="61"/>
      <c r="H23" s="61"/>
      <c r="I23" s="61"/>
      <c r="J23" s="61"/>
      <c r="K23" s="61"/>
      <c r="L23" s="67"/>
      <c r="M23" s="68"/>
      <c r="N23" s="118"/>
      <c r="O23" s="61"/>
      <c r="P23" s="61"/>
      <c r="Q23" s="67"/>
      <c r="R23" s="69"/>
      <c r="S23" s="51"/>
      <c r="T23" s="757"/>
    </row>
    <row r="24" spans="1:21" s="78" customFormat="1" ht="51">
      <c r="A24" s="55"/>
      <c r="B24" s="70"/>
      <c r="C24" s="80" t="s">
        <v>139</v>
      </c>
      <c r="D24" s="81" t="s">
        <v>140</v>
      </c>
      <c r="E24" s="82" t="s">
        <v>172</v>
      </c>
      <c r="F24" s="83">
        <v>250</v>
      </c>
      <c r="G24" s="90">
        <v>290</v>
      </c>
      <c r="H24" s="85">
        <v>0.06</v>
      </c>
      <c r="I24" s="113" t="s">
        <v>351</v>
      </c>
      <c r="J24" s="112" t="s">
        <v>346</v>
      </c>
      <c r="K24" s="91" t="s">
        <v>353</v>
      </c>
      <c r="L24" s="82" t="s">
        <v>186</v>
      </c>
      <c r="M24" s="87" t="s">
        <v>476</v>
      </c>
      <c r="N24" s="92" t="s">
        <v>481</v>
      </c>
      <c r="O24" s="87" t="s">
        <v>149</v>
      </c>
      <c r="P24" s="87" t="s">
        <v>142</v>
      </c>
      <c r="Q24" s="88" t="s">
        <v>152</v>
      </c>
      <c r="R24" s="89"/>
      <c r="S24" s="55"/>
      <c r="T24" s="758"/>
    </row>
    <row r="25" spans="1:21" ht="7.5" customHeight="1">
      <c r="A25" s="51"/>
      <c r="B25" s="57"/>
      <c r="C25" s="61"/>
      <c r="D25" s="61"/>
      <c r="E25" s="61"/>
      <c r="F25" s="61"/>
      <c r="G25" s="61"/>
      <c r="H25" s="61"/>
      <c r="I25" s="61"/>
      <c r="J25" s="61"/>
      <c r="K25" s="61"/>
      <c r="L25" s="67"/>
      <c r="M25" s="68"/>
      <c r="N25" s="118"/>
      <c r="O25" s="61"/>
      <c r="P25" s="61"/>
      <c r="Q25" s="67"/>
      <c r="R25" s="69"/>
      <c r="S25" s="51"/>
      <c r="T25" s="757"/>
    </row>
    <row r="26" spans="1:21" s="78" customFormat="1" ht="51">
      <c r="A26" s="55"/>
      <c r="B26" s="70"/>
      <c r="C26" s="80" t="s">
        <v>139</v>
      </c>
      <c r="D26" s="81" t="s">
        <v>140</v>
      </c>
      <c r="E26" s="82" t="s">
        <v>141</v>
      </c>
      <c r="F26" s="83">
        <v>1000</v>
      </c>
      <c r="G26" s="84">
        <v>1000</v>
      </c>
      <c r="H26" s="85">
        <v>3.7499999999999999E-2</v>
      </c>
      <c r="I26" s="730" t="s">
        <v>540</v>
      </c>
      <c r="J26" s="731">
        <v>40442</v>
      </c>
      <c r="K26" s="732" t="s">
        <v>376</v>
      </c>
      <c r="L26" s="82" t="s">
        <v>261</v>
      </c>
      <c r="M26" s="87" t="s">
        <v>336</v>
      </c>
      <c r="N26" s="92" t="s">
        <v>434</v>
      </c>
      <c r="O26" s="87" t="s">
        <v>149</v>
      </c>
      <c r="P26" s="87" t="s">
        <v>142</v>
      </c>
      <c r="Q26" s="88" t="s">
        <v>152</v>
      </c>
      <c r="R26" s="89"/>
      <c r="S26" s="55"/>
      <c r="T26" s="758"/>
    </row>
    <row r="27" spans="1:21" ht="7.5" customHeight="1">
      <c r="A27" s="51"/>
      <c r="B27" s="57"/>
      <c r="C27" s="61"/>
      <c r="D27" s="61"/>
      <c r="E27" s="61"/>
      <c r="F27" s="61"/>
      <c r="G27" s="61"/>
      <c r="H27" s="61"/>
      <c r="I27" s="61"/>
      <c r="J27" s="61"/>
      <c r="K27" s="61"/>
      <c r="L27" s="67"/>
      <c r="M27" s="68"/>
      <c r="N27" s="118"/>
      <c r="O27" s="61"/>
      <c r="P27" s="61"/>
      <c r="Q27" s="67"/>
      <c r="R27" s="69"/>
      <c r="S27" s="51"/>
      <c r="T27" s="757"/>
    </row>
    <row r="28" spans="1:21" s="78" customFormat="1" ht="51">
      <c r="A28" s="55"/>
      <c r="B28" s="70"/>
      <c r="C28" s="80" t="s">
        <v>139</v>
      </c>
      <c r="D28" s="81" t="s">
        <v>140</v>
      </c>
      <c r="E28" s="82" t="s">
        <v>141</v>
      </c>
      <c r="F28" s="83">
        <v>750</v>
      </c>
      <c r="G28" s="84">
        <v>750</v>
      </c>
      <c r="H28" s="85">
        <v>3.2500000000000001E-2</v>
      </c>
      <c r="I28" s="730" t="s">
        <v>541</v>
      </c>
      <c r="J28" s="731">
        <v>40940</v>
      </c>
      <c r="K28" s="732" t="s">
        <v>542</v>
      </c>
      <c r="L28" s="82" t="s">
        <v>508</v>
      </c>
      <c r="M28" s="87" t="s">
        <v>509</v>
      </c>
      <c r="N28" s="92" t="s">
        <v>510</v>
      </c>
      <c r="O28" s="87" t="s">
        <v>149</v>
      </c>
      <c r="P28" s="87" t="s">
        <v>142</v>
      </c>
      <c r="Q28" s="88" t="s">
        <v>152</v>
      </c>
      <c r="R28" s="89"/>
      <c r="S28" s="55"/>
      <c r="T28" s="758"/>
    </row>
    <row r="29" spans="1:21" ht="7.5" customHeight="1">
      <c r="A29" s="51"/>
      <c r="B29" s="57"/>
      <c r="C29" s="61"/>
      <c r="D29" s="61"/>
      <c r="E29" s="61"/>
      <c r="F29" s="61"/>
      <c r="G29" s="61"/>
      <c r="H29" s="61"/>
      <c r="I29" s="61"/>
      <c r="J29" s="61"/>
      <c r="K29" s="61"/>
      <c r="L29" s="67"/>
      <c r="M29" s="68"/>
      <c r="N29" s="118"/>
      <c r="O29" s="61"/>
      <c r="P29" s="61"/>
      <c r="Q29" s="67"/>
      <c r="R29" s="69"/>
      <c r="S29" s="51"/>
      <c r="T29" s="757"/>
      <c r="U29" s="78"/>
    </row>
    <row r="30" spans="1:21" s="78" customFormat="1" ht="51">
      <c r="A30" s="55"/>
      <c r="B30" s="70"/>
      <c r="C30" s="80" t="s">
        <v>139</v>
      </c>
      <c r="D30" s="81" t="s">
        <v>140</v>
      </c>
      <c r="E30" s="82" t="s">
        <v>141</v>
      </c>
      <c r="F30" s="83">
        <v>500</v>
      </c>
      <c r="G30" s="84">
        <v>500</v>
      </c>
      <c r="H30" s="85">
        <v>4.4999999999999998E-2</v>
      </c>
      <c r="I30" s="730" t="s">
        <v>379</v>
      </c>
      <c r="J30" s="731">
        <v>40820</v>
      </c>
      <c r="K30" s="732" t="s">
        <v>375</v>
      </c>
      <c r="L30" s="82" t="s">
        <v>337</v>
      </c>
      <c r="M30" s="87" t="s">
        <v>408</v>
      </c>
      <c r="N30" s="92" t="s">
        <v>338</v>
      </c>
      <c r="O30" s="87" t="s">
        <v>149</v>
      </c>
      <c r="P30" s="87" t="s">
        <v>142</v>
      </c>
      <c r="Q30" s="88" t="s">
        <v>152</v>
      </c>
      <c r="R30" s="89"/>
      <c r="S30" s="55"/>
      <c r="T30" s="758"/>
    </row>
    <row r="31" spans="1:21" ht="7.5" customHeight="1">
      <c r="A31" s="51"/>
      <c r="B31" s="57"/>
      <c r="C31" s="61"/>
      <c r="D31" s="61"/>
      <c r="E31" s="61"/>
      <c r="F31" s="61"/>
      <c r="G31" s="61"/>
      <c r="H31" s="61"/>
      <c r="I31" s="61"/>
      <c r="J31" s="61"/>
      <c r="K31" s="61"/>
      <c r="L31" s="67"/>
      <c r="M31" s="68"/>
      <c r="N31" s="118"/>
      <c r="O31" s="61"/>
      <c r="P31" s="61"/>
      <c r="Q31" s="67"/>
      <c r="R31" s="69"/>
      <c r="S31" s="51"/>
      <c r="T31" s="757"/>
      <c r="U31" s="78"/>
    </row>
    <row r="32" spans="1:21" s="78" customFormat="1" ht="51">
      <c r="A32" s="55"/>
      <c r="B32" s="70"/>
      <c r="C32" s="80" t="s">
        <v>139</v>
      </c>
      <c r="D32" s="81" t="s">
        <v>140</v>
      </c>
      <c r="E32" s="82" t="s">
        <v>141</v>
      </c>
      <c r="F32" s="83">
        <v>750</v>
      </c>
      <c r="G32" s="84">
        <v>750</v>
      </c>
      <c r="H32" s="85">
        <v>4.2500000000000003E-2</v>
      </c>
      <c r="I32" s="730" t="s">
        <v>409</v>
      </c>
      <c r="J32" s="731" t="s">
        <v>410</v>
      </c>
      <c r="K32" s="732" t="s">
        <v>411</v>
      </c>
      <c r="L32" s="82" t="s">
        <v>412</v>
      </c>
      <c r="M32" s="87" t="s">
        <v>413</v>
      </c>
      <c r="N32" s="92" t="s">
        <v>414</v>
      </c>
      <c r="O32" s="87" t="s">
        <v>149</v>
      </c>
      <c r="P32" s="87" t="s">
        <v>142</v>
      </c>
      <c r="Q32" s="88" t="s">
        <v>152</v>
      </c>
      <c r="R32" s="89"/>
      <c r="S32" s="55"/>
      <c r="T32" s="758"/>
    </row>
    <row r="33" spans="1:21" ht="7.5" customHeight="1">
      <c r="A33" s="51"/>
      <c r="B33" s="57"/>
      <c r="C33" s="61"/>
      <c r="D33" s="61"/>
      <c r="E33" s="61"/>
      <c r="F33" s="61"/>
      <c r="G33" s="61"/>
      <c r="H33" s="61"/>
      <c r="I33" s="61"/>
      <c r="J33" s="61"/>
      <c r="K33" s="61"/>
      <c r="L33" s="67"/>
      <c r="M33" s="68"/>
      <c r="N33" s="118"/>
      <c r="O33" s="61"/>
      <c r="P33" s="61"/>
      <c r="Q33" s="67"/>
      <c r="R33" s="69"/>
      <c r="S33" s="51"/>
      <c r="T33" s="757"/>
      <c r="U33" s="78"/>
    </row>
    <row r="34" spans="1:21" s="78" customFormat="1" ht="51">
      <c r="A34" s="55"/>
      <c r="B34" s="70"/>
      <c r="C34" s="80" t="s">
        <v>139</v>
      </c>
      <c r="D34" s="81" t="s">
        <v>140</v>
      </c>
      <c r="E34" s="82" t="s">
        <v>141</v>
      </c>
      <c r="F34" s="83">
        <v>700</v>
      </c>
      <c r="G34" s="84">
        <v>700</v>
      </c>
      <c r="H34" s="85">
        <v>5.6250000000000001E-2</v>
      </c>
      <c r="I34" s="730" t="s">
        <v>378</v>
      </c>
      <c r="J34" s="731" t="s">
        <v>348</v>
      </c>
      <c r="K34" s="732" t="s">
        <v>352</v>
      </c>
      <c r="L34" s="82" t="s">
        <v>208</v>
      </c>
      <c r="M34" s="87" t="s">
        <v>339</v>
      </c>
      <c r="N34" s="92" t="s">
        <v>209</v>
      </c>
      <c r="O34" s="87" t="s">
        <v>149</v>
      </c>
      <c r="P34" s="87" t="s">
        <v>142</v>
      </c>
      <c r="Q34" s="88" t="s">
        <v>152</v>
      </c>
      <c r="R34" s="89"/>
      <c r="S34" s="55"/>
      <c r="T34" s="758"/>
    </row>
    <row r="35" spans="1:21" ht="7.5" customHeight="1">
      <c r="A35" s="51"/>
      <c r="B35" s="57"/>
      <c r="C35" s="61"/>
      <c r="D35" s="61"/>
      <c r="E35" s="61"/>
      <c r="F35" s="61"/>
      <c r="G35" s="61"/>
      <c r="H35" s="61"/>
      <c r="I35" s="61"/>
      <c r="J35" s="61"/>
      <c r="K35" s="61"/>
      <c r="L35" s="67"/>
      <c r="M35" s="68"/>
      <c r="N35" s="118"/>
      <c r="O35" s="61"/>
      <c r="P35" s="61"/>
      <c r="Q35" s="67"/>
      <c r="R35" s="69"/>
      <c r="S35" s="51"/>
      <c r="T35" s="757"/>
      <c r="U35" s="78"/>
    </row>
    <row r="36" spans="1:21" s="78" customFormat="1" ht="38.25">
      <c r="A36" s="55"/>
      <c r="B36" s="70"/>
      <c r="C36" s="80" t="s">
        <v>139</v>
      </c>
      <c r="D36" s="81" t="s">
        <v>140</v>
      </c>
      <c r="E36" s="82" t="s">
        <v>172</v>
      </c>
      <c r="F36" s="83">
        <v>400</v>
      </c>
      <c r="G36" s="90">
        <v>467</v>
      </c>
      <c r="H36" s="85">
        <v>0.05</v>
      </c>
      <c r="I36" s="730" t="s">
        <v>377</v>
      </c>
      <c r="J36" s="731" t="s">
        <v>367</v>
      </c>
      <c r="K36" s="732" t="s">
        <v>374</v>
      </c>
      <c r="L36" s="82" t="s">
        <v>368</v>
      </c>
      <c r="M36" s="87" t="s">
        <v>475</v>
      </c>
      <c r="N36" s="92" t="s">
        <v>369</v>
      </c>
      <c r="O36" s="87" t="s">
        <v>149</v>
      </c>
      <c r="P36" s="87" t="s">
        <v>142</v>
      </c>
      <c r="Q36" s="88" t="s">
        <v>152</v>
      </c>
      <c r="R36" s="89"/>
      <c r="S36" s="55"/>
      <c r="T36" s="758"/>
    </row>
    <row r="37" spans="1:21" ht="7.5" customHeight="1">
      <c r="A37" s="51"/>
      <c r="B37" s="57"/>
      <c r="C37" s="61"/>
      <c r="D37" s="61"/>
      <c r="E37" s="61"/>
      <c r="F37" s="61"/>
      <c r="G37" s="61"/>
      <c r="H37" s="61"/>
      <c r="I37" s="61"/>
      <c r="J37" s="61"/>
      <c r="K37" s="61"/>
      <c r="L37" s="67"/>
      <c r="M37" s="68"/>
      <c r="N37" s="118"/>
      <c r="O37" s="61"/>
      <c r="P37" s="61"/>
      <c r="Q37" s="67"/>
      <c r="R37" s="69"/>
      <c r="S37" s="51"/>
      <c r="T37" s="757"/>
    </row>
    <row r="38" spans="1:21" s="78" customFormat="1" ht="51">
      <c r="A38" s="55"/>
      <c r="B38" s="70"/>
      <c r="C38" s="80" t="s">
        <v>139</v>
      </c>
      <c r="D38" s="81" t="s">
        <v>140</v>
      </c>
      <c r="E38" s="82" t="s">
        <v>172</v>
      </c>
      <c r="F38" s="83">
        <v>850</v>
      </c>
      <c r="G38" s="90">
        <v>971</v>
      </c>
      <c r="H38" s="85">
        <v>5.7500000000000002E-2</v>
      </c>
      <c r="I38" s="730" t="s">
        <v>372</v>
      </c>
      <c r="J38" s="731" t="s">
        <v>349</v>
      </c>
      <c r="K38" s="732" t="s">
        <v>373</v>
      </c>
      <c r="L38" s="82" t="s">
        <v>210</v>
      </c>
      <c r="M38" s="87" t="s">
        <v>474</v>
      </c>
      <c r="N38" s="92" t="s">
        <v>355</v>
      </c>
      <c r="O38" s="87" t="s">
        <v>149</v>
      </c>
      <c r="P38" s="87" t="s">
        <v>142</v>
      </c>
      <c r="Q38" s="88" t="s">
        <v>152</v>
      </c>
      <c r="R38" s="89"/>
      <c r="S38" s="55"/>
      <c r="T38" s="758"/>
    </row>
    <row r="39" spans="1:21" ht="7.5" customHeight="1">
      <c r="A39" s="51"/>
      <c r="B39" s="57"/>
      <c r="C39" s="61"/>
      <c r="D39" s="61"/>
      <c r="E39" s="61"/>
      <c r="F39" s="61"/>
      <c r="G39" s="61"/>
      <c r="H39" s="61"/>
      <c r="I39" s="61"/>
      <c r="J39" s="61"/>
      <c r="K39" s="61"/>
      <c r="L39" s="67"/>
      <c r="M39" s="68"/>
      <c r="N39" s="118"/>
      <c r="O39" s="61"/>
      <c r="P39" s="61"/>
      <c r="Q39" s="67"/>
      <c r="R39" s="69"/>
      <c r="S39" s="51"/>
      <c r="T39" s="757"/>
    </row>
    <row r="40" spans="1:21" s="78" customFormat="1" ht="51">
      <c r="A40" s="55"/>
      <c r="B40" s="70"/>
      <c r="C40" s="93" t="s">
        <v>143</v>
      </c>
      <c r="D40" s="81" t="s">
        <v>144</v>
      </c>
      <c r="E40" s="82" t="s">
        <v>145</v>
      </c>
      <c r="F40" s="83">
        <v>1000</v>
      </c>
      <c r="G40" s="84">
        <v>756</v>
      </c>
      <c r="H40" s="85">
        <v>8.3750000000000005E-2</v>
      </c>
      <c r="I40" s="730" t="s">
        <v>146</v>
      </c>
      <c r="J40" s="731" t="s">
        <v>147</v>
      </c>
      <c r="K40" s="732" t="s">
        <v>187</v>
      </c>
      <c r="L40" s="82" t="s">
        <v>188</v>
      </c>
      <c r="M40" s="87" t="s">
        <v>366</v>
      </c>
      <c r="N40" s="92" t="s">
        <v>148</v>
      </c>
      <c r="O40" s="87" t="s">
        <v>149</v>
      </c>
      <c r="P40" s="87" t="s">
        <v>150</v>
      </c>
      <c r="Q40" s="88" t="s">
        <v>151</v>
      </c>
      <c r="R40" s="89"/>
      <c r="S40" s="55"/>
      <c r="T40" s="758"/>
    </row>
    <row r="41" spans="1:21" ht="8.1" customHeight="1">
      <c r="A41" s="51"/>
      <c r="B41" s="57"/>
      <c r="C41" s="61"/>
      <c r="D41" s="61"/>
      <c r="E41" s="61"/>
      <c r="F41" s="61"/>
      <c r="G41" s="61"/>
      <c r="H41" s="66"/>
      <c r="I41" s="61"/>
      <c r="J41" s="61"/>
      <c r="K41" s="61"/>
      <c r="L41" s="67"/>
      <c r="M41" s="68"/>
      <c r="N41" s="61"/>
      <c r="O41" s="61"/>
      <c r="P41" s="61"/>
      <c r="Q41" s="67"/>
      <c r="R41" s="69"/>
      <c r="S41" s="51"/>
      <c r="T41" s="757"/>
    </row>
    <row r="42" spans="1:21" ht="14.25">
      <c r="A42" s="51"/>
      <c r="B42" s="57"/>
      <c r="C42" s="94" t="s">
        <v>473</v>
      </c>
      <c r="D42" s="95"/>
      <c r="E42" s="96"/>
      <c r="F42" s="97"/>
      <c r="G42" s="98">
        <f>SUM(G6:G40)</f>
        <v>12672</v>
      </c>
      <c r="H42" s="99"/>
      <c r="I42" s="100"/>
      <c r="J42" s="101"/>
      <c r="K42" s="100"/>
      <c r="L42" s="102"/>
      <c r="M42" s="103"/>
      <c r="N42" s="104"/>
      <c r="O42" s="104"/>
      <c r="P42" s="104"/>
      <c r="Q42" s="102"/>
      <c r="R42" s="105"/>
      <c r="S42" s="51"/>
      <c r="T42" s="756"/>
    </row>
    <row r="43" spans="1:21" ht="14.25">
      <c r="A43" s="51"/>
      <c r="B43" s="57"/>
      <c r="C43" s="455"/>
      <c r="D43" s="456"/>
      <c r="E43" s="457"/>
      <c r="F43" s="458"/>
      <c r="G43" s="458"/>
      <c r="H43" s="99"/>
      <c r="I43" s="100"/>
      <c r="J43" s="101"/>
      <c r="K43" s="100"/>
      <c r="L43" s="102"/>
      <c r="M43" s="103"/>
      <c r="N43" s="104"/>
      <c r="O43" s="104"/>
      <c r="P43" s="104"/>
      <c r="Q43" s="102"/>
      <c r="R43" s="105"/>
      <c r="S43" s="51"/>
      <c r="T43" s="756"/>
    </row>
    <row r="44" spans="1:21" s="472" customFormat="1" ht="14.25">
      <c r="A44" s="459"/>
      <c r="B44" s="460"/>
      <c r="C44" s="461"/>
      <c r="D44" s="462"/>
      <c r="E44" s="463"/>
      <c r="F44" s="464"/>
      <c r="G44" s="464"/>
      <c r="H44" s="465"/>
      <c r="I44" s="466"/>
      <c r="J44" s="467"/>
      <c r="K44" s="466"/>
      <c r="L44" s="468"/>
      <c r="M44" s="469"/>
      <c r="N44" s="470"/>
      <c r="O44" s="470"/>
      <c r="P44" s="470"/>
      <c r="Q44" s="468"/>
      <c r="R44" s="471"/>
      <c r="S44" s="459"/>
      <c r="T44" s="759"/>
    </row>
    <row r="45" spans="1:21" ht="8.1" customHeight="1">
      <c r="A45" s="51"/>
      <c r="B45" s="57"/>
      <c r="C45" s="61"/>
      <c r="D45" s="61"/>
      <c r="E45" s="61"/>
      <c r="F45" s="61"/>
      <c r="G45" s="61"/>
      <c r="H45" s="66"/>
      <c r="I45" s="61"/>
      <c r="J45" s="61"/>
      <c r="K45" s="61"/>
      <c r="L45" s="67"/>
      <c r="M45" s="68"/>
      <c r="N45" s="61"/>
      <c r="O45" s="61"/>
      <c r="P45" s="61"/>
      <c r="Q45" s="67"/>
      <c r="R45" s="69"/>
      <c r="S45" s="51"/>
      <c r="T45" s="757"/>
    </row>
    <row r="46" spans="1:21" ht="9" customHeight="1">
      <c r="A46" s="51"/>
      <c r="B46" s="51"/>
      <c r="C46" s="51"/>
      <c r="D46" s="51"/>
      <c r="E46" s="51"/>
      <c r="F46" s="51"/>
      <c r="G46" s="51"/>
      <c r="H46" s="51"/>
      <c r="I46" s="51"/>
      <c r="J46" s="51"/>
      <c r="K46" s="51"/>
      <c r="L46" s="51"/>
      <c r="M46" s="55"/>
      <c r="N46" s="51"/>
      <c r="O46" s="51"/>
      <c r="P46" s="51"/>
      <c r="Q46" s="51"/>
      <c r="R46" s="51"/>
      <c r="S46" s="51"/>
    </row>
    <row r="47" spans="1:21" s="751" customFormat="1">
      <c r="F47" s="752"/>
      <c r="G47" s="752"/>
      <c r="H47" s="753"/>
      <c r="L47" s="754"/>
      <c r="M47" s="755"/>
      <c r="Q47" s="754"/>
      <c r="R47" s="754"/>
      <c r="S47" s="754"/>
      <c r="T47" s="754"/>
    </row>
    <row r="48" spans="1:21" s="751" customFormat="1">
      <c r="F48" s="752"/>
      <c r="G48" s="752"/>
      <c r="H48" s="753"/>
      <c r="L48" s="754"/>
      <c r="M48" s="755"/>
      <c r="Q48" s="754"/>
      <c r="R48" s="754"/>
      <c r="S48" s="754"/>
      <c r="T48" s="754"/>
    </row>
    <row r="49" spans="6:20" s="751" customFormat="1">
      <c r="F49" s="752"/>
      <c r="G49" s="752"/>
      <c r="H49" s="753"/>
      <c r="L49" s="754"/>
      <c r="M49" s="755"/>
      <c r="Q49" s="754"/>
      <c r="R49" s="754"/>
      <c r="S49" s="754"/>
      <c r="T49" s="754"/>
    </row>
    <row r="50" spans="6:20" s="751" customFormat="1">
      <c r="F50" s="752"/>
      <c r="G50" s="752"/>
      <c r="H50" s="753"/>
      <c r="L50" s="754"/>
      <c r="M50" s="755"/>
      <c r="Q50" s="754"/>
      <c r="R50" s="754"/>
      <c r="S50" s="754"/>
      <c r="T50" s="754"/>
    </row>
    <row r="51" spans="6:20" s="751" customFormat="1">
      <c r="F51" s="752"/>
      <c r="G51" s="752"/>
      <c r="H51" s="753"/>
      <c r="L51" s="754"/>
      <c r="M51" s="755"/>
      <c r="Q51" s="754"/>
      <c r="R51" s="754"/>
      <c r="S51" s="754"/>
      <c r="T51" s="754"/>
    </row>
  </sheetData>
  <sheetProtection password="8355" sheet="1" objects="1" scenarios="1"/>
  <mergeCells count="1">
    <mergeCell ref="C2:F2"/>
  </mergeCells>
  <printOptions horizontalCentered="1"/>
  <pageMargins left="0.74803149606299213" right="0.74803149606299213" top="0.98425196850393704" bottom="0.98425196850393704" header="0.51181102362204722" footer="0.51181102362204722"/>
  <pageSetup paperSize="9" scale="41" fitToWidth="0" orientation="portrait" r:id="rId1"/>
  <headerFooter alignWithMargins="0">
    <oddHeader>&amp;CKPN Investor Relations</oddHeader>
    <oddFooter>&amp;L&amp;8Q4 2012 (restated)&amp;C&amp;8&amp;A&amp;R&amp;8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view="pageBreakPreview" zoomScale="80" zoomScaleNormal="85" zoomScaleSheetLayoutView="80" workbookViewId="0"/>
  </sheetViews>
  <sheetFormatPr defaultColWidth="9.140625" defaultRowHeight="12.75"/>
  <cols>
    <col min="1" max="1" width="1.7109375" style="898" customWidth="1"/>
    <col min="2" max="2" width="0.85546875" style="898" customWidth="1"/>
    <col min="3" max="3" width="51.42578125" style="898" customWidth="1"/>
    <col min="4" max="4" width="7.42578125" style="898" customWidth="1"/>
    <col min="5" max="5" width="13.28515625" style="898" customWidth="1"/>
    <col min="6" max="6" width="5.7109375" style="898" customWidth="1"/>
    <col min="7" max="7" width="13.28515625" style="898" customWidth="1"/>
    <col min="8" max="8" width="5.7109375" style="898" customWidth="1"/>
    <col min="9" max="9" width="13.28515625" style="898" customWidth="1"/>
    <col min="10" max="10" width="5.7109375" style="898" customWidth="1"/>
    <col min="11" max="11" width="13.28515625" style="898" customWidth="1"/>
    <col min="12" max="12" width="5.7109375" style="898" customWidth="1"/>
    <col min="13" max="13" width="13.28515625" style="898" customWidth="1"/>
    <col min="14" max="14" width="6.5703125" style="898" customWidth="1"/>
    <col min="15" max="15" width="13.28515625" style="898" customWidth="1"/>
    <col min="16" max="16" width="5.7109375" style="898" customWidth="1"/>
    <col min="17" max="17" width="13.28515625" style="907" customWidth="1"/>
    <col min="18" max="18" width="5.7109375" style="898" customWidth="1"/>
    <col min="19" max="19" width="13.28515625" style="907" customWidth="1"/>
    <col min="20" max="20" width="5.7109375" style="898" customWidth="1"/>
    <col min="21" max="21" width="3.140625" style="898" customWidth="1"/>
    <col min="22" max="22" width="1.7109375" style="898" customWidth="1"/>
    <col min="23" max="16384" width="9.140625" style="898"/>
  </cols>
  <sheetData>
    <row r="1" spans="1:22" ht="9" customHeight="1">
      <c r="A1" s="12"/>
      <c r="B1" s="13"/>
      <c r="C1" s="14"/>
      <c r="D1" s="14"/>
      <c r="E1" s="15"/>
      <c r="F1" s="15"/>
      <c r="G1" s="15"/>
      <c r="H1" s="15"/>
      <c r="I1" s="15"/>
      <c r="J1" s="15"/>
      <c r="K1" s="15"/>
      <c r="L1" s="15"/>
      <c r="M1" s="15"/>
      <c r="N1" s="15"/>
      <c r="O1" s="15"/>
      <c r="P1" s="15"/>
      <c r="Q1" s="480"/>
      <c r="R1" s="15"/>
      <c r="S1" s="480"/>
      <c r="T1" s="15"/>
      <c r="U1" s="13"/>
      <c r="V1" s="12"/>
    </row>
    <row r="2" spans="1:22" ht="15" customHeight="1">
      <c r="A2" s="12"/>
      <c r="B2" s="16"/>
      <c r="C2" s="17" t="s">
        <v>330</v>
      </c>
      <c r="D2" s="899"/>
      <c r="E2" s="18">
        <v>2005</v>
      </c>
      <c r="F2" s="19" t="s">
        <v>80</v>
      </c>
      <c r="G2" s="18">
        <v>2006</v>
      </c>
      <c r="H2" s="19" t="s">
        <v>80</v>
      </c>
      <c r="I2" s="18">
        <v>2007</v>
      </c>
      <c r="J2" s="19" t="s">
        <v>80</v>
      </c>
      <c r="K2" s="18">
        <v>2008</v>
      </c>
      <c r="L2" s="19" t="s">
        <v>80</v>
      </c>
      <c r="M2" s="18">
        <v>2009</v>
      </c>
      <c r="N2" s="19" t="s">
        <v>80</v>
      </c>
      <c r="O2" s="18">
        <v>2010</v>
      </c>
      <c r="P2" s="19" t="s">
        <v>80</v>
      </c>
      <c r="Q2" s="18">
        <v>2011</v>
      </c>
      <c r="R2" s="19" t="s">
        <v>80</v>
      </c>
      <c r="S2" s="18">
        <v>2012</v>
      </c>
      <c r="T2" s="19" t="s">
        <v>80</v>
      </c>
      <c r="U2" s="16"/>
      <c r="V2" s="12"/>
    </row>
    <row r="3" spans="1:22" ht="13.5">
      <c r="A3" s="12"/>
      <c r="B3" s="20"/>
      <c r="C3" s="900" t="s">
        <v>81</v>
      </c>
      <c r="D3" s="899"/>
      <c r="E3" s="49" t="s">
        <v>82</v>
      </c>
      <c r="F3" s="21"/>
      <c r="G3" s="49" t="s">
        <v>83</v>
      </c>
      <c r="H3" s="21"/>
      <c r="I3" s="49" t="s">
        <v>84</v>
      </c>
      <c r="J3" s="21"/>
      <c r="K3" s="49" t="s">
        <v>85</v>
      </c>
      <c r="L3" s="21"/>
      <c r="M3" s="50" t="s">
        <v>84</v>
      </c>
      <c r="N3" s="21"/>
      <c r="O3" s="50" t="s">
        <v>84</v>
      </c>
      <c r="P3" s="21"/>
      <c r="Q3" s="50" t="s">
        <v>84</v>
      </c>
      <c r="R3" s="21"/>
      <c r="S3" s="50" t="s">
        <v>84</v>
      </c>
      <c r="T3" s="21"/>
      <c r="U3" s="20"/>
      <c r="V3" s="12"/>
    </row>
    <row r="4" spans="1:22" ht="13.5">
      <c r="A4" s="12"/>
      <c r="B4" s="20"/>
      <c r="C4" s="22"/>
      <c r="D4" s="22"/>
      <c r="E4" s="23"/>
      <c r="F4" s="21"/>
      <c r="G4" s="23"/>
      <c r="H4" s="21"/>
      <c r="I4" s="50" t="s">
        <v>86</v>
      </c>
      <c r="J4" s="21"/>
      <c r="K4" s="49" t="s">
        <v>87</v>
      </c>
      <c r="L4" s="21"/>
      <c r="M4" s="50" t="s">
        <v>216</v>
      </c>
      <c r="N4" s="21"/>
      <c r="O4" s="50" t="s">
        <v>259</v>
      </c>
      <c r="P4" s="21"/>
      <c r="Q4" s="50" t="s">
        <v>259</v>
      </c>
      <c r="R4" s="21"/>
      <c r="S4" s="50" t="s">
        <v>482</v>
      </c>
      <c r="T4" s="21"/>
      <c r="U4" s="20"/>
      <c r="V4" s="12"/>
    </row>
    <row r="5" spans="1:22" ht="13.5">
      <c r="A5" s="12"/>
      <c r="B5" s="20"/>
      <c r="C5" s="22"/>
      <c r="D5" s="22"/>
      <c r="E5" s="23"/>
      <c r="F5" s="21"/>
      <c r="G5" s="23"/>
      <c r="H5" s="21"/>
      <c r="I5" s="50" t="s">
        <v>88</v>
      </c>
      <c r="J5" s="21"/>
      <c r="K5" s="49" t="s">
        <v>89</v>
      </c>
      <c r="L5" s="21"/>
      <c r="M5" s="50" t="s">
        <v>214</v>
      </c>
      <c r="N5" s="21"/>
      <c r="O5" s="50" t="s">
        <v>88</v>
      </c>
      <c r="P5" s="21"/>
      <c r="Q5" s="50" t="s">
        <v>319</v>
      </c>
      <c r="R5" s="21"/>
      <c r="S5" s="50" t="s">
        <v>483</v>
      </c>
      <c r="T5" s="21"/>
      <c r="U5" s="20"/>
      <c r="V5" s="12"/>
    </row>
    <row r="6" spans="1:22" ht="13.5">
      <c r="A6" s="12"/>
      <c r="B6" s="20"/>
      <c r="C6" s="22"/>
      <c r="D6" s="22"/>
      <c r="E6" s="23"/>
      <c r="F6" s="21"/>
      <c r="G6" s="23"/>
      <c r="H6" s="21"/>
      <c r="I6" s="49" t="s">
        <v>90</v>
      </c>
      <c r="J6" s="21"/>
      <c r="K6" s="21"/>
      <c r="L6" s="21"/>
      <c r="M6" s="50" t="s">
        <v>215</v>
      </c>
      <c r="N6" s="21"/>
      <c r="O6" s="50" t="s">
        <v>280</v>
      </c>
      <c r="P6" s="21"/>
      <c r="Q6" s="50" t="s">
        <v>334</v>
      </c>
      <c r="R6" s="21"/>
      <c r="S6" s="50" t="s">
        <v>505</v>
      </c>
      <c r="T6" s="21"/>
      <c r="U6" s="20"/>
      <c r="V6" s="12"/>
    </row>
    <row r="7" spans="1:22" ht="13.5">
      <c r="A7" s="12"/>
      <c r="B7" s="20"/>
      <c r="C7" s="22"/>
      <c r="D7" s="22"/>
      <c r="E7" s="23"/>
      <c r="F7" s="21"/>
      <c r="G7" s="23"/>
      <c r="H7" s="21"/>
      <c r="I7" s="49" t="s">
        <v>91</v>
      </c>
      <c r="J7" s="21"/>
      <c r="K7" s="21"/>
      <c r="L7" s="21"/>
      <c r="M7" s="50" t="s">
        <v>217</v>
      </c>
      <c r="N7" s="21"/>
      <c r="O7" s="125"/>
      <c r="P7" s="21"/>
      <c r="Q7" s="50" t="s">
        <v>335</v>
      </c>
      <c r="R7" s="21"/>
      <c r="S7" s="50" t="s">
        <v>506</v>
      </c>
      <c r="T7" s="21"/>
      <c r="U7" s="20"/>
      <c r="V7" s="12"/>
    </row>
    <row r="8" spans="1:22" ht="13.5">
      <c r="A8" s="12"/>
      <c r="B8" s="20"/>
      <c r="C8" s="22"/>
      <c r="D8" s="22"/>
      <c r="E8" s="23"/>
      <c r="F8" s="21"/>
      <c r="G8" s="23"/>
      <c r="H8" s="21"/>
      <c r="I8" s="23"/>
      <c r="J8" s="21"/>
      <c r="K8" s="23"/>
      <c r="L8" s="21"/>
      <c r="M8" s="23"/>
      <c r="N8" s="21"/>
      <c r="O8" s="125"/>
      <c r="P8" s="21"/>
      <c r="Q8" s="50" t="s">
        <v>384</v>
      </c>
      <c r="R8" s="21"/>
      <c r="S8" s="125"/>
      <c r="T8" s="21"/>
      <c r="U8" s="20"/>
      <c r="V8" s="12"/>
    </row>
    <row r="9" spans="1:22" ht="13.5">
      <c r="A9" s="12"/>
      <c r="B9" s="20"/>
      <c r="C9" s="22"/>
      <c r="D9" s="22"/>
      <c r="E9" s="23"/>
      <c r="F9" s="21"/>
      <c r="G9" s="23"/>
      <c r="H9" s="21"/>
      <c r="I9" s="23"/>
      <c r="J9" s="21"/>
      <c r="K9" s="23"/>
      <c r="L9" s="21"/>
      <c r="M9" s="23"/>
      <c r="N9" s="21"/>
      <c r="O9" s="125"/>
      <c r="P9" s="21"/>
      <c r="Q9" s="50" t="s">
        <v>385</v>
      </c>
      <c r="R9" s="21"/>
      <c r="S9" s="125"/>
      <c r="T9" s="21"/>
      <c r="U9" s="20"/>
      <c r="V9" s="12"/>
    </row>
    <row r="10" spans="1:22" ht="14.25">
      <c r="A10" s="12"/>
      <c r="B10" s="24"/>
      <c r="C10" s="25" t="s">
        <v>92</v>
      </c>
      <c r="D10" s="25"/>
      <c r="E10" s="26"/>
      <c r="F10" s="27"/>
      <c r="G10" s="26"/>
      <c r="H10" s="27"/>
      <c r="I10" s="26" t="s">
        <v>94</v>
      </c>
      <c r="J10" s="27"/>
      <c r="K10" s="27" t="s">
        <v>94</v>
      </c>
      <c r="L10" s="27"/>
      <c r="M10" s="27" t="s">
        <v>110</v>
      </c>
      <c r="N10" s="27"/>
      <c r="O10" s="454" t="s">
        <v>279</v>
      </c>
      <c r="P10" s="27"/>
      <c r="Q10" s="915" t="s">
        <v>386</v>
      </c>
      <c r="R10" s="27"/>
      <c r="S10" s="915" t="s">
        <v>554</v>
      </c>
      <c r="T10" s="27"/>
      <c r="U10" s="24"/>
      <c r="V10" s="12"/>
    </row>
    <row r="11" spans="1:22" ht="12" customHeight="1">
      <c r="A11" s="12"/>
      <c r="B11" s="28"/>
      <c r="C11" s="29" t="s">
        <v>95</v>
      </c>
      <c r="D11" s="120"/>
      <c r="E11" s="638">
        <v>15.26</v>
      </c>
      <c r="F11" s="639"/>
      <c r="G11" s="638">
        <v>15.26</v>
      </c>
      <c r="H11" s="639"/>
      <c r="I11" s="638">
        <v>15.26</v>
      </c>
      <c r="J11" s="639"/>
      <c r="K11" s="640">
        <v>15.53</v>
      </c>
      <c r="L11" s="641">
        <f>K11/I11-1</f>
        <v>1.7693315858453351E-2</v>
      </c>
      <c r="M11" s="640">
        <v>15.97</v>
      </c>
      <c r="N11" s="641">
        <f>M11/K11-1</f>
        <v>2.8332260141661347E-2</v>
      </c>
      <c r="O11" s="640">
        <v>16.13</v>
      </c>
      <c r="P11" s="641">
        <f>O11/M11-1</f>
        <v>1.0018785222291715E-2</v>
      </c>
      <c r="Q11" s="640">
        <v>15.97</v>
      </c>
      <c r="R11" s="641">
        <f>Q11/O11-1</f>
        <v>-9.9194048357097442E-3</v>
      </c>
      <c r="S11" s="910">
        <v>15.97</v>
      </c>
      <c r="T11" s="641"/>
      <c r="U11" s="28"/>
      <c r="V11" s="12"/>
    </row>
    <row r="12" spans="1:22" ht="12" customHeight="1">
      <c r="A12" s="12"/>
      <c r="B12" s="28"/>
      <c r="C12" s="29" t="s">
        <v>96</v>
      </c>
      <c r="D12" s="120"/>
      <c r="E12" s="638">
        <v>21.96</v>
      </c>
      <c r="F12" s="639"/>
      <c r="G12" s="638">
        <v>21.96</v>
      </c>
      <c r="H12" s="639"/>
      <c r="I12" s="638">
        <v>21.96</v>
      </c>
      <c r="J12" s="639"/>
      <c r="K12" s="640">
        <v>22.36</v>
      </c>
      <c r="L12" s="641">
        <f>K12/I12-1</f>
        <v>1.8214936247723079E-2</v>
      </c>
      <c r="M12" s="640">
        <v>22.98</v>
      </c>
      <c r="N12" s="641">
        <f>M12/K12-1</f>
        <v>2.7728085867620766E-2</v>
      </c>
      <c r="O12" s="640">
        <v>23.21</v>
      </c>
      <c r="P12" s="641">
        <f>O12/M12-1</f>
        <v>1.0008703220191428E-2</v>
      </c>
      <c r="Q12" s="640">
        <v>22.98</v>
      </c>
      <c r="R12" s="641">
        <f>Q12/O12-1</f>
        <v>-9.9095217578629713E-3</v>
      </c>
      <c r="S12" s="910">
        <v>22.98</v>
      </c>
      <c r="T12" s="641"/>
      <c r="U12" s="28"/>
      <c r="V12" s="12"/>
    </row>
    <row r="13" spans="1:22" ht="12" customHeight="1">
      <c r="A13" s="12"/>
      <c r="B13" s="28"/>
      <c r="C13" s="29" t="s">
        <v>555</v>
      </c>
      <c r="D13" s="29"/>
      <c r="E13" s="31"/>
      <c r="F13" s="30"/>
      <c r="G13" s="31"/>
      <c r="H13" s="30"/>
      <c r="I13" s="640">
        <v>12.88</v>
      </c>
      <c r="J13" s="639"/>
      <c r="K13" s="640">
        <f>I13/I11*K11</f>
        <v>13.107889908256881</v>
      </c>
      <c r="L13" s="641">
        <f>K13/I13-1</f>
        <v>1.7693315858453351E-2</v>
      </c>
      <c r="M13" s="640">
        <v>12.37</v>
      </c>
      <c r="N13" s="641">
        <f>M13/K13-1</f>
        <v>-5.629356924885931E-2</v>
      </c>
      <c r="O13" s="640">
        <v>12.64</v>
      </c>
      <c r="P13" s="641">
        <f>O13/M13-1</f>
        <v>2.1827000808407604E-2</v>
      </c>
      <c r="Q13" s="640">
        <v>13.75</v>
      </c>
      <c r="R13" s="641">
        <f>Q13/O13-1</f>
        <v>8.7816455696202445E-2</v>
      </c>
      <c r="S13" s="640">
        <v>14.07</v>
      </c>
      <c r="T13" s="641">
        <f t="shared" ref="T13:T47" si="0">S13/Q13-1</f>
        <v>2.3272727272727334E-2</v>
      </c>
      <c r="U13" s="28"/>
      <c r="V13" s="12"/>
    </row>
    <row r="14" spans="1:22" ht="12" customHeight="1">
      <c r="A14" s="12"/>
      <c r="B14" s="28"/>
      <c r="C14" s="29" t="s">
        <v>97</v>
      </c>
      <c r="D14" s="29"/>
      <c r="E14" s="31"/>
      <c r="F14" s="30"/>
      <c r="G14" s="31"/>
      <c r="H14" s="30"/>
      <c r="I14" s="640">
        <v>18.8</v>
      </c>
      <c r="J14" s="639"/>
      <c r="K14" s="640">
        <f>I14/I12*K12</f>
        <v>19.142440801457195</v>
      </c>
      <c r="L14" s="641">
        <f>K14/I14-1</f>
        <v>1.8214936247723079E-2</v>
      </c>
      <c r="M14" s="640">
        <v>18.920000000000002</v>
      </c>
      <c r="N14" s="641">
        <f>M14/K14-1</f>
        <v>-1.1620294599017922E-2</v>
      </c>
      <c r="O14" s="640">
        <v>19.37</v>
      </c>
      <c r="P14" s="641">
        <f>O14/M14-1</f>
        <v>2.3784355179703898E-2</v>
      </c>
      <c r="Q14" s="640">
        <v>20.11</v>
      </c>
      <c r="R14" s="641">
        <f>Q14/O14-1</f>
        <v>3.8203407330924088E-2</v>
      </c>
      <c r="S14" s="640">
        <v>20.57</v>
      </c>
      <c r="T14" s="641">
        <f t="shared" si="0"/>
        <v>2.2874191944306288E-2</v>
      </c>
      <c r="U14" s="28"/>
      <c r="V14" s="12"/>
    </row>
    <row r="15" spans="1:22" ht="12" customHeight="1">
      <c r="A15" s="12"/>
      <c r="B15" s="28"/>
      <c r="C15" s="29"/>
      <c r="D15" s="29"/>
      <c r="E15" s="31"/>
      <c r="F15" s="30"/>
      <c r="G15" s="31"/>
      <c r="H15" s="30"/>
      <c r="I15" s="32"/>
      <c r="J15" s="32"/>
      <c r="K15" s="32"/>
      <c r="L15" s="33"/>
      <c r="M15" s="32"/>
      <c r="N15" s="33"/>
      <c r="O15" s="32"/>
      <c r="P15" s="33"/>
      <c r="Q15" s="483"/>
      <c r="R15" s="33"/>
      <c r="S15" s="483"/>
      <c r="T15" s="33"/>
      <c r="U15" s="28"/>
      <c r="V15" s="12"/>
    </row>
    <row r="16" spans="1:22" ht="12" customHeight="1">
      <c r="A16" s="12"/>
      <c r="B16" s="28"/>
      <c r="C16" s="25" t="s">
        <v>98</v>
      </c>
      <c r="D16" s="29"/>
      <c r="E16" s="31"/>
      <c r="F16" s="30"/>
      <c r="G16" s="31"/>
      <c r="H16" s="30"/>
      <c r="I16" s="901" t="s">
        <v>94</v>
      </c>
      <c r="K16" s="27" t="s">
        <v>94</v>
      </c>
      <c r="L16" s="902"/>
      <c r="M16" s="27" t="s">
        <v>109</v>
      </c>
      <c r="N16" s="902"/>
      <c r="O16" s="27"/>
      <c r="P16" s="902"/>
      <c r="Q16" s="483"/>
      <c r="R16" s="902"/>
      <c r="S16" s="1070" t="s">
        <v>93</v>
      </c>
      <c r="T16" s="902"/>
      <c r="U16" s="28"/>
      <c r="V16" s="12"/>
    </row>
    <row r="17" spans="1:22" ht="12" customHeight="1">
      <c r="A17" s="12"/>
      <c r="B17" s="28"/>
      <c r="C17" s="29" t="s">
        <v>99</v>
      </c>
      <c r="D17" s="29"/>
      <c r="E17" s="31"/>
      <c r="F17" s="30"/>
      <c r="G17" s="31"/>
      <c r="H17" s="30"/>
      <c r="I17" s="640">
        <v>15.97</v>
      </c>
      <c r="J17" s="639"/>
      <c r="K17" s="640">
        <v>15.13</v>
      </c>
      <c r="L17" s="641">
        <f>K17/I17-1</f>
        <v>-5.2598622417031948E-2</v>
      </c>
      <c r="M17" s="640">
        <v>14.29</v>
      </c>
      <c r="N17" s="641">
        <f>M17/K17-1</f>
        <v>-5.5518836748182476E-2</v>
      </c>
      <c r="O17" s="638">
        <v>14.29</v>
      </c>
      <c r="P17" s="641"/>
      <c r="Q17" s="638">
        <v>14.29</v>
      </c>
      <c r="R17" s="641"/>
      <c r="S17" s="640">
        <v>15.13</v>
      </c>
      <c r="T17" s="641">
        <f>S17/Q17-1</f>
        <v>5.8782365290412919E-2</v>
      </c>
      <c r="U17" s="28"/>
      <c r="V17" s="12"/>
    </row>
    <row r="18" spans="1:22" ht="12" customHeight="1">
      <c r="A18" s="12"/>
      <c r="B18" s="28"/>
      <c r="C18" s="29" t="s">
        <v>100</v>
      </c>
      <c r="D18" s="29"/>
      <c r="E18" s="31"/>
      <c r="F18" s="30"/>
      <c r="G18" s="31"/>
      <c r="H18" s="30"/>
      <c r="I18" s="640">
        <v>20.170000000000002</v>
      </c>
      <c r="J18" s="639"/>
      <c r="K18" s="638">
        <v>20.170000000000002</v>
      </c>
      <c r="L18" s="642"/>
      <c r="M18" s="640">
        <v>19.329999999999998</v>
      </c>
      <c r="N18" s="641">
        <f>M18/K18-1</f>
        <v>-4.1646008924144939E-2</v>
      </c>
      <c r="O18" s="638">
        <v>19.329999999999998</v>
      </c>
      <c r="P18" s="641"/>
      <c r="Q18" s="638">
        <v>19.329999999999998</v>
      </c>
      <c r="R18" s="641"/>
      <c r="S18" s="640">
        <v>21.01</v>
      </c>
      <c r="T18" s="641">
        <f t="shared" ref="T18:T19" si="1">S18/Q18-1</f>
        <v>8.6911536471805606E-2</v>
      </c>
      <c r="U18" s="28"/>
      <c r="V18" s="12"/>
    </row>
    <row r="19" spans="1:22" ht="12" customHeight="1">
      <c r="A19" s="12"/>
      <c r="B19" s="28"/>
      <c r="C19" s="29" t="s">
        <v>101</v>
      </c>
      <c r="D19" s="29"/>
      <c r="E19" s="31"/>
      <c r="F19" s="30"/>
      <c r="G19" s="31"/>
      <c r="H19" s="30"/>
      <c r="I19" s="643">
        <v>26.89</v>
      </c>
      <c r="J19" s="639"/>
      <c r="K19" s="638">
        <v>26.89</v>
      </c>
      <c r="L19" s="642"/>
      <c r="M19" s="640">
        <v>26.05</v>
      </c>
      <c r="N19" s="641">
        <f>M19/K19-1</f>
        <v>-3.1238378579397486E-2</v>
      </c>
      <c r="O19" s="638">
        <v>26.05</v>
      </c>
      <c r="P19" s="641"/>
      <c r="Q19" s="638">
        <v>26.05</v>
      </c>
      <c r="R19" s="641"/>
      <c r="S19" s="640">
        <v>29.41</v>
      </c>
      <c r="T19" s="641">
        <f t="shared" si="1"/>
        <v>0.12898272552783108</v>
      </c>
      <c r="U19" s="28"/>
      <c r="V19" s="12"/>
    </row>
    <row r="20" spans="1:22" ht="12" customHeight="1">
      <c r="A20" s="12"/>
      <c r="B20" s="28"/>
      <c r="C20" s="25"/>
      <c r="D20" s="25"/>
      <c r="E20" s="31"/>
      <c r="F20" s="31"/>
      <c r="G20" s="31"/>
      <c r="H20" s="31"/>
      <c r="I20" s="31"/>
      <c r="J20" s="34"/>
      <c r="K20" s="34"/>
      <c r="L20" s="34"/>
      <c r="M20" s="34"/>
      <c r="N20" s="34"/>
      <c r="O20" s="34"/>
      <c r="P20" s="34"/>
      <c r="Q20" s="483"/>
      <c r="R20" s="34"/>
      <c r="S20" s="483"/>
      <c r="T20" s="34"/>
      <c r="U20" s="28"/>
      <c r="V20" s="12"/>
    </row>
    <row r="21" spans="1:22" ht="12" customHeight="1">
      <c r="A21" s="12"/>
      <c r="B21" s="28"/>
      <c r="C21" s="25" t="s">
        <v>102</v>
      </c>
      <c r="D21" s="25"/>
      <c r="E21" s="26"/>
      <c r="F21" s="26"/>
      <c r="G21" s="26"/>
      <c r="H21" s="26"/>
      <c r="I21" s="26" t="s">
        <v>93</v>
      </c>
      <c r="J21" s="35"/>
      <c r="K21" s="27" t="s">
        <v>94</v>
      </c>
      <c r="L21" s="35"/>
      <c r="M21" s="27" t="s">
        <v>93</v>
      </c>
      <c r="N21" s="35"/>
      <c r="O21" s="27" t="s">
        <v>94</v>
      </c>
      <c r="P21" s="35"/>
      <c r="Q21" s="916" t="s">
        <v>94</v>
      </c>
      <c r="R21" s="35"/>
      <c r="S21" s="484"/>
      <c r="T21" s="35"/>
      <c r="U21" s="28"/>
      <c r="V21" s="12"/>
    </row>
    <row r="22" spans="1:22" ht="12" customHeight="1">
      <c r="A22" s="12"/>
      <c r="B22" s="28"/>
      <c r="C22" s="36" t="s">
        <v>103</v>
      </c>
      <c r="D22" s="121"/>
      <c r="E22" s="644">
        <v>3.5900000000000001E-2</v>
      </c>
      <c r="F22" s="639"/>
      <c r="G22" s="644">
        <v>3.5900000000000001E-2</v>
      </c>
      <c r="H22" s="639"/>
      <c r="I22" s="645">
        <v>3.6299999999999999E-2</v>
      </c>
      <c r="J22" s="639">
        <v>1.1142061281336879E-2</v>
      </c>
      <c r="K22" s="645">
        <v>3.6900000000000002E-2</v>
      </c>
      <c r="L22" s="641">
        <f>K22/I22-1</f>
        <v>1.6528925619834878E-2</v>
      </c>
      <c r="M22" s="645">
        <v>3.7900000000000003E-2</v>
      </c>
      <c r="N22" s="641">
        <f>M22/K22-1</f>
        <v>2.7100271002709952E-2</v>
      </c>
      <c r="O22" s="645">
        <v>5.4399999999999997E-2</v>
      </c>
      <c r="P22" s="641">
        <f>O22/M22-1</f>
        <v>0.4353562005277043</v>
      </c>
      <c r="Q22" s="645">
        <v>7.5399999999999995E-2</v>
      </c>
      <c r="R22" s="641">
        <f>Q22/O22-1</f>
        <v>0.38602941176470584</v>
      </c>
      <c r="S22" s="644">
        <v>7.5399999999999995E-2</v>
      </c>
      <c r="T22" s="641"/>
      <c r="U22" s="28"/>
      <c r="V22" s="12"/>
    </row>
    <row r="23" spans="1:22" ht="12" customHeight="1">
      <c r="A23" s="12"/>
      <c r="B23" s="28"/>
      <c r="C23" s="36" t="s">
        <v>104</v>
      </c>
      <c r="D23" s="121"/>
      <c r="E23" s="644">
        <v>2.4299999999999999E-2</v>
      </c>
      <c r="F23" s="639"/>
      <c r="G23" s="644">
        <v>2.4299999999999999E-2</v>
      </c>
      <c r="H23" s="639"/>
      <c r="I23" s="645">
        <v>2.46E-2</v>
      </c>
      <c r="J23" s="639">
        <v>1.2345679012345734E-2</v>
      </c>
      <c r="K23" s="645">
        <v>2.5000000000000001E-2</v>
      </c>
      <c r="L23" s="641">
        <f>K23/I23-1</f>
        <v>1.6260162601626105E-2</v>
      </c>
      <c r="M23" s="645">
        <v>2.5700000000000001E-2</v>
      </c>
      <c r="N23" s="641">
        <f>M23/K23-1</f>
        <v>2.8000000000000025E-2</v>
      </c>
      <c r="O23" s="644">
        <v>2.5700000000000001E-2</v>
      </c>
      <c r="P23" s="641"/>
      <c r="Q23" s="645">
        <v>2.9399999999999999E-2</v>
      </c>
      <c r="R23" s="641">
        <f>Q23/O23-1</f>
        <v>0.14396887159533067</v>
      </c>
      <c r="S23" s="644">
        <v>2.9399999999999999E-2</v>
      </c>
      <c r="T23" s="641"/>
      <c r="U23" s="28"/>
      <c r="V23" s="12"/>
    </row>
    <row r="24" spans="1:22" ht="12" customHeight="1">
      <c r="A24" s="12"/>
      <c r="B24" s="28"/>
      <c r="C24" s="36" t="s">
        <v>105</v>
      </c>
      <c r="D24" s="121"/>
      <c r="E24" s="644">
        <v>1.2999999999999999E-2</v>
      </c>
      <c r="F24" s="639"/>
      <c r="G24" s="644">
        <v>1.2999999999999999E-2</v>
      </c>
      <c r="H24" s="639"/>
      <c r="I24" s="645">
        <v>1.11E-2</v>
      </c>
      <c r="J24" s="639">
        <v>-0.14615384615384608</v>
      </c>
      <c r="K24" s="645">
        <v>1.1299999999999999E-2</v>
      </c>
      <c r="L24" s="641">
        <f>K24/I24-1</f>
        <v>1.8018018018017834E-2</v>
      </c>
      <c r="M24" s="645">
        <v>1.1599999999999999E-2</v>
      </c>
      <c r="N24" s="641">
        <f>M24/K24-1</f>
        <v>2.6548672566371723E-2</v>
      </c>
      <c r="O24" s="644">
        <v>1.1599999999999999E-2</v>
      </c>
      <c r="P24" s="641"/>
      <c r="Q24" s="645">
        <v>2.9399999999999999E-2</v>
      </c>
      <c r="R24" s="641">
        <f>Q24/O24-1</f>
        <v>1.5344827586206899</v>
      </c>
      <c r="S24" s="644">
        <v>2.9399999999999999E-2</v>
      </c>
      <c r="T24" s="641"/>
      <c r="U24" s="28"/>
      <c r="V24" s="12"/>
    </row>
    <row r="25" spans="1:22" ht="12" customHeight="1">
      <c r="A25" s="12"/>
      <c r="B25" s="28"/>
      <c r="C25" s="36" t="s">
        <v>106</v>
      </c>
      <c r="D25" s="121"/>
      <c r="E25" s="644">
        <v>8.6999999999999994E-3</v>
      </c>
      <c r="F25" s="639"/>
      <c r="G25" s="644">
        <v>8.6999999999999994E-3</v>
      </c>
      <c r="H25" s="639"/>
      <c r="I25" s="645">
        <v>1.11E-2</v>
      </c>
      <c r="J25" s="639">
        <v>0.27586206896551735</v>
      </c>
      <c r="K25" s="645">
        <v>1.1299999999999999E-2</v>
      </c>
      <c r="L25" s="641">
        <f>K25/I25-1</f>
        <v>1.8018018018017834E-2</v>
      </c>
      <c r="M25" s="645">
        <v>1.1599999999999999E-2</v>
      </c>
      <c r="N25" s="641">
        <f>M25/K25-1</f>
        <v>2.6548672566371723E-2</v>
      </c>
      <c r="O25" s="644">
        <v>1.1599999999999999E-2</v>
      </c>
      <c r="P25" s="641"/>
      <c r="Q25" s="645">
        <v>2.9399999999999999E-2</v>
      </c>
      <c r="R25" s="641">
        <f>Q25/O25-1</f>
        <v>1.5344827586206899</v>
      </c>
      <c r="S25" s="644">
        <v>2.9399999999999999E-2</v>
      </c>
      <c r="T25" s="641"/>
      <c r="U25" s="28"/>
      <c r="V25" s="12"/>
    </row>
    <row r="26" spans="1:22" ht="12" customHeight="1">
      <c r="A26" s="12"/>
      <c r="B26" s="28"/>
      <c r="C26" s="36"/>
      <c r="D26" s="36"/>
      <c r="E26" s="31"/>
      <c r="F26" s="31"/>
      <c r="G26" s="31"/>
      <c r="H26" s="31"/>
      <c r="I26" s="31"/>
      <c r="J26" s="34"/>
      <c r="K26" s="34"/>
      <c r="L26" s="34"/>
      <c r="M26" s="34"/>
      <c r="N26" s="34"/>
      <c r="O26" s="34"/>
      <c r="P26" s="34"/>
      <c r="Q26" s="483"/>
      <c r="R26" s="34"/>
      <c r="S26" s="911"/>
      <c r="T26" s="34"/>
      <c r="U26" s="28"/>
      <c r="V26" s="12"/>
    </row>
    <row r="27" spans="1:22" ht="12" customHeight="1">
      <c r="A27" s="12"/>
      <c r="B27" s="24"/>
      <c r="C27" s="37" t="s">
        <v>107</v>
      </c>
      <c r="D27" s="37"/>
      <c r="E27" s="26"/>
      <c r="F27" s="26"/>
      <c r="G27" s="26"/>
      <c r="H27" s="26"/>
      <c r="I27" s="26" t="s">
        <v>93</v>
      </c>
      <c r="J27" s="38"/>
      <c r="K27" s="27" t="s">
        <v>94</v>
      </c>
      <c r="L27" s="38"/>
      <c r="M27" s="27" t="s">
        <v>93</v>
      </c>
      <c r="N27" s="38"/>
      <c r="O27" s="27" t="s">
        <v>94</v>
      </c>
      <c r="P27" s="38"/>
      <c r="Q27" s="915" t="s">
        <v>94</v>
      </c>
      <c r="R27" s="38"/>
      <c r="S27" s="912"/>
      <c r="T27" s="38"/>
      <c r="U27" s="24"/>
      <c r="V27" s="12"/>
    </row>
    <row r="28" spans="1:22" ht="12" customHeight="1">
      <c r="A28" s="12"/>
      <c r="B28" s="24"/>
      <c r="C28" s="36" t="s">
        <v>103</v>
      </c>
      <c r="D28" s="121"/>
      <c r="E28" s="644">
        <v>4.3499999999999997E-2</v>
      </c>
      <c r="F28" s="639"/>
      <c r="G28" s="644">
        <v>4.3499999999999997E-2</v>
      </c>
      <c r="H28" s="639"/>
      <c r="I28" s="645">
        <v>4.3999999999999997E-2</v>
      </c>
      <c r="J28" s="639">
        <v>1.1494252873563315E-2</v>
      </c>
      <c r="K28" s="645">
        <v>4.4699999999999997E-2</v>
      </c>
      <c r="L28" s="641">
        <f>K28/I28-1</f>
        <v>1.5909090909090873E-2</v>
      </c>
      <c r="M28" s="645">
        <v>4.5900000000000003E-2</v>
      </c>
      <c r="N28" s="641">
        <f>M28/K28-1</f>
        <v>2.6845637583892801E-2</v>
      </c>
      <c r="O28" s="645">
        <v>5.4399999999999997E-2</v>
      </c>
      <c r="P28" s="641">
        <f>O28/M28-1</f>
        <v>0.18518518518518512</v>
      </c>
      <c r="Q28" s="645">
        <v>7.5399999999999995E-2</v>
      </c>
      <c r="R28" s="641">
        <f>Q28/O28-1</f>
        <v>0.38602941176470584</v>
      </c>
      <c r="S28" s="644">
        <v>7.5399999999999995E-2</v>
      </c>
      <c r="T28" s="641"/>
      <c r="U28" s="24"/>
      <c r="V28" s="12"/>
    </row>
    <row r="29" spans="1:22" ht="12" customHeight="1">
      <c r="A29" s="12"/>
      <c r="B29" s="20"/>
      <c r="C29" s="22" t="s">
        <v>104</v>
      </c>
      <c r="D29" s="122"/>
      <c r="E29" s="644">
        <v>3.6900000000000002E-2</v>
      </c>
      <c r="F29" s="639"/>
      <c r="G29" s="644">
        <v>3.6900000000000002E-2</v>
      </c>
      <c r="H29" s="639"/>
      <c r="I29" s="645">
        <v>3.73E-2</v>
      </c>
      <c r="J29" s="639">
        <v>1.0840108401083848E-2</v>
      </c>
      <c r="K29" s="645">
        <v>3.7900000000000003E-2</v>
      </c>
      <c r="L29" s="641">
        <f>K29/I29-1</f>
        <v>1.6085790884718509E-2</v>
      </c>
      <c r="M29" s="645">
        <v>3.8899999999999997E-2</v>
      </c>
      <c r="N29" s="641">
        <f>M29/K29-1</f>
        <v>2.638522427440626E-2</v>
      </c>
      <c r="O29" s="644">
        <v>3.8899999999999997E-2</v>
      </c>
      <c r="P29" s="641"/>
      <c r="Q29" s="645">
        <v>2.9399999999999999E-2</v>
      </c>
      <c r="R29" s="641">
        <f>Q29/O29-1</f>
        <v>-0.24421593830334187</v>
      </c>
      <c r="S29" s="644">
        <v>2.9399999999999999E-2</v>
      </c>
      <c r="T29" s="641"/>
      <c r="U29" s="20"/>
      <c r="V29" s="12"/>
    </row>
    <row r="30" spans="1:22" ht="12" customHeight="1">
      <c r="A30" s="12"/>
      <c r="B30" s="28"/>
      <c r="C30" s="36" t="s">
        <v>105</v>
      </c>
      <c r="D30" s="121"/>
      <c r="E30" s="644">
        <v>1.7500000000000002E-2</v>
      </c>
      <c r="F30" s="639"/>
      <c r="G30" s="644">
        <v>1.7500000000000002E-2</v>
      </c>
      <c r="H30" s="639"/>
      <c r="I30" s="645">
        <v>1.77E-2</v>
      </c>
      <c r="J30" s="639">
        <v>1.1428571428571344E-2</v>
      </c>
      <c r="K30" s="645">
        <v>1.7999999999999999E-2</v>
      </c>
      <c r="L30" s="641">
        <f>K30/I30-1</f>
        <v>1.6949152542372836E-2</v>
      </c>
      <c r="M30" s="645">
        <v>1.8499999999999999E-2</v>
      </c>
      <c r="N30" s="641">
        <f>M30/K30-1</f>
        <v>2.7777777777777901E-2</v>
      </c>
      <c r="O30" s="644">
        <v>1.8499999999999999E-2</v>
      </c>
      <c r="P30" s="641"/>
      <c r="Q30" s="645">
        <v>2.9399999999999999E-2</v>
      </c>
      <c r="R30" s="641">
        <f>Q30/O30-1</f>
        <v>0.58918918918918917</v>
      </c>
      <c r="S30" s="644">
        <v>2.9399999999999999E-2</v>
      </c>
      <c r="T30" s="641"/>
      <c r="U30" s="28"/>
      <c r="V30" s="12"/>
    </row>
    <row r="31" spans="1:22" ht="12" customHeight="1">
      <c r="A31" s="12"/>
      <c r="B31" s="28"/>
      <c r="C31" s="36"/>
      <c r="D31" s="36"/>
      <c r="E31" s="31"/>
      <c r="F31" s="31"/>
      <c r="G31" s="31"/>
      <c r="H31" s="31"/>
      <c r="I31" s="31"/>
      <c r="J31" s="34"/>
      <c r="K31" s="34"/>
      <c r="L31" s="34"/>
      <c r="M31" s="34"/>
      <c r="N31" s="34"/>
      <c r="O31" s="34"/>
      <c r="P31" s="34"/>
      <c r="Q31" s="483"/>
      <c r="R31" s="34"/>
      <c r="S31" s="911"/>
      <c r="T31" s="34"/>
      <c r="U31" s="28"/>
      <c r="V31" s="12"/>
    </row>
    <row r="32" spans="1:22" ht="12" customHeight="1">
      <c r="A32" s="12"/>
      <c r="B32" s="28"/>
      <c r="C32" s="25" t="s">
        <v>108</v>
      </c>
      <c r="D32" s="25"/>
      <c r="E32" s="26" t="s">
        <v>94</v>
      </c>
      <c r="F32" s="26"/>
      <c r="G32" s="26"/>
      <c r="H32" s="26"/>
      <c r="I32" s="23" t="s">
        <v>110</v>
      </c>
      <c r="J32" s="38"/>
      <c r="K32" s="27" t="s">
        <v>111</v>
      </c>
      <c r="L32" s="38"/>
      <c r="M32" s="27" t="s">
        <v>93</v>
      </c>
      <c r="N32" s="38"/>
      <c r="O32" s="27" t="s">
        <v>94</v>
      </c>
      <c r="P32" s="38"/>
      <c r="Q32" s="916" t="s">
        <v>94</v>
      </c>
      <c r="R32" s="38"/>
      <c r="S32" s="913"/>
      <c r="T32" s="38"/>
      <c r="U32" s="28"/>
      <c r="V32" s="12"/>
    </row>
    <row r="33" spans="1:22" ht="12" customHeight="1">
      <c r="A33" s="12"/>
      <c r="B33" s="28"/>
      <c r="C33" s="36" t="s">
        <v>103</v>
      </c>
      <c r="D33" s="121"/>
      <c r="E33" s="644">
        <v>4.3499999999999997E-2</v>
      </c>
      <c r="F33" s="639"/>
      <c r="G33" s="644">
        <v>4.3499999999999997E-2</v>
      </c>
      <c r="H33" s="639"/>
      <c r="I33" s="645">
        <v>4.3999999999999997E-2</v>
      </c>
      <c r="J33" s="639">
        <f>I33/G33-1</f>
        <v>1.1494252873563315E-2</v>
      </c>
      <c r="K33" s="645">
        <v>4.4699999999999997E-2</v>
      </c>
      <c r="L33" s="641">
        <f>K33/I33-1</f>
        <v>1.5909090909090873E-2</v>
      </c>
      <c r="M33" s="645">
        <v>4.5900000000000003E-2</v>
      </c>
      <c r="N33" s="641">
        <f>M33/K33-1</f>
        <v>2.6845637583892801E-2</v>
      </c>
      <c r="O33" s="645">
        <v>5.4399999999999997E-2</v>
      </c>
      <c r="P33" s="641">
        <f>O33/M33-1</f>
        <v>0.18518518518518512</v>
      </c>
      <c r="Q33" s="645">
        <v>7.5399999999999995E-2</v>
      </c>
      <c r="R33" s="641">
        <f>Q33/O33-1</f>
        <v>0.38602941176470584</v>
      </c>
      <c r="S33" s="644">
        <v>7.5399999999999995E-2</v>
      </c>
      <c r="T33" s="641"/>
      <c r="U33" s="28"/>
      <c r="V33" s="12"/>
    </row>
    <row r="34" spans="1:22" ht="12" customHeight="1">
      <c r="A34" s="12"/>
      <c r="B34" s="28"/>
      <c r="C34" s="36" t="s">
        <v>104</v>
      </c>
      <c r="D34" s="121"/>
      <c r="E34" s="645">
        <v>0.1394</v>
      </c>
      <c r="F34" s="639">
        <v>-0.12929419113054341</v>
      </c>
      <c r="G34" s="644">
        <v>0.1394</v>
      </c>
      <c r="H34" s="639"/>
      <c r="I34" s="645">
        <v>0.12939999999999999</v>
      </c>
      <c r="J34" s="639">
        <f>I34/G34-1</f>
        <v>-7.1736011477761874E-2</v>
      </c>
      <c r="K34" s="645">
        <v>0.1177</v>
      </c>
      <c r="L34" s="641">
        <f>K34/I34-1</f>
        <v>-9.0417310664605788E-2</v>
      </c>
      <c r="M34" s="645">
        <v>0.1187</v>
      </c>
      <c r="N34" s="641">
        <f>M34/K34-1</f>
        <v>8.4961767204758676E-3</v>
      </c>
      <c r="O34" s="645">
        <v>0.115</v>
      </c>
      <c r="P34" s="641">
        <f>O34/M34-1</f>
        <v>-3.1171019376579623E-2</v>
      </c>
      <c r="Q34" s="645">
        <v>0.1094</v>
      </c>
      <c r="R34" s="641">
        <f>Q34/O34-1</f>
        <v>-4.869565217391314E-2</v>
      </c>
      <c r="S34" s="644">
        <v>0.1094</v>
      </c>
      <c r="T34" s="641"/>
      <c r="U34" s="28"/>
      <c r="V34" s="12"/>
    </row>
    <row r="35" spans="1:22" ht="12" customHeight="1">
      <c r="A35" s="12"/>
      <c r="B35" s="24"/>
      <c r="C35" s="29" t="s">
        <v>112</v>
      </c>
      <c r="D35" s="120"/>
      <c r="E35" s="645">
        <v>0.1341</v>
      </c>
      <c r="F35" s="641">
        <v>-0.1348387096774194</v>
      </c>
      <c r="G35" s="644">
        <v>0.1341</v>
      </c>
      <c r="H35" s="641"/>
      <c r="I35" s="645">
        <v>0.1245</v>
      </c>
      <c r="J35" s="639">
        <f>I35/G35-1</f>
        <v>-7.1588366890380284E-2</v>
      </c>
      <c r="K35" s="645">
        <v>0.1177</v>
      </c>
      <c r="L35" s="641">
        <f>K35/I35-1</f>
        <v>-5.4618473895582387E-2</v>
      </c>
      <c r="M35" s="645">
        <v>0.1187</v>
      </c>
      <c r="N35" s="641">
        <f>M35/K35-1</f>
        <v>8.4961767204758676E-3</v>
      </c>
      <c r="O35" s="645">
        <v>0.115</v>
      </c>
      <c r="P35" s="641">
        <f>O35/M35-1</f>
        <v>-3.1171019376579623E-2</v>
      </c>
      <c r="Q35" s="645">
        <v>0.1094</v>
      </c>
      <c r="R35" s="641">
        <f>Q35/O35-1</f>
        <v>-4.869565217391314E-2</v>
      </c>
      <c r="S35" s="644">
        <v>0.1094</v>
      </c>
      <c r="T35" s="641"/>
      <c r="U35" s="24"/>
      <c r="V35" s="12"/>
    </row>
    <row r="36" spans="1:22" ht="12" customHeight="1">
      <c r="A36" s="12"/>
      <c r="B36" s="24"/>
      <c r="C36" s="29" t="s">
        <v>113</v>
      </c>
      <c r="D36" s="120"/>
      <c r="E36" s="645">
        <v>0.12790000000000001</v>
      </c>
      <c r="F36" s="639">
        <v>-0.13872053872053858</v>
      </c>
      <c r="G36" s="644">
        <v>0.12790000000000001</v>
      </c>
      <c r="H36" s="639"/>
      <c r="I36" s="645">
        <v>0.11840000000000001</v>
      </c>
      <c r="J36" s="639">
        <f>I36/G36-1</f>
        <v>-7.4276778733385562E-2</v>
      </c>
      <c r="K36" s="645">
        <v>0.1177</v>
      </c>
      <c r="L36" s="641">
        <f>K36/I36-1</f>
        <v>-5.9121621621621712E-3</v>
      </c>
      <c r="M36" s="645">
        <v>0.1187</v>
      </c>
      <c r="N36" s="641">
        <f>M36/K36-1</f>
        <v>8.4961767204758676E-3</v>
      </c>
      <c r="O36" s="645">
        <v>0.115</v>
      </c>
      <c r="P36" s="641">
        <f>O36/M36-1</f>
        <v>-3.1171019376579623E-2</v>
      </c>
      <c r="Q36" s="645">
        <v>0.1094</v>
      </c>
      <c r="R36" s="641">
        <f>Q36/O36-1</f>
        <v>-4.869565217391314E-2</v>
      </c>
      <c r="S36" s="644">
        <v>0.1094</v>
      </c>
      <c r="T36" s="641"/>
      <c r="U36" s="24"/>
      <c r="V36" s="12"/>
    </row>
    <row r="37" spans="1:22" ht="12" customHeight="1">
      <c r="A37" s="12"/>
      <c r="B37" s="24"/>
      <c r="C37" s="36"/>
      <c r="D37" s="36"/>
      <c r="E37" s="31"/>
      <c r="F37" s="31"/>
      <c r="G37" s="31"/>
      <c r="H37" s="31"/>
      <c r="I37" s="31"/>
      <c r="J37" s="34"/>
      <c r="K37" s="34"/>
      <c r="L37" s="34"/>
      <c r="M37" s="34"/>
      <c r="N37" s="34"/>
      <c r="O37" s="34"/>
      <c r="P37" s="34"/>
      <c r="Q37" s="482"/>
      <c r="R37" s="34"/>
      <c r="S37" s="912"/>
      <c r="T37" s="34"/>
      <c r="U37" s="24"/>
      <c r="V37" s="12"/>
    </row>
    <row r="38" spans="1:22" ht="12" customHeight="1">
      <c r="A38" s="12"/>
      <c r="B38" s="28"/>
      <c r="C38" s="25" t="s">
        <v>114</v>
      </c>
      <c r="D38" s="25"/>
      <c r="E38" s="39"/>
      <c r="F38" s="39"/>
      <c r="G38" s="39"/>
      <c r="H38" s="39"/>
      <c r="I38" s="26" t="s">
        <v>93</v>
      </c>
      <c r="J38" s="40"/>
      <c r="K38" s="27" t="s">
        <v>94</v>
      </c>
      <c r="L38" s="40"/>
      <c r="M38" s="27" t="s">
        <v>93</v>
      </c>
      <c r="N38" s="40"/>
      <c r="O38" s="27"/>
      <c r="P38" s="40"/>
      <c r="Q38" s="916" t="s">
        <v>94</v>
      </c>
      <c r="R38" s="40"/>
      <c r="S38" s="913"/>
      <c r="T38" s="40"/>
      <c r="U38" s="28"/>
      <c r="V38" s="12"/>
    </row>
    <row r="39" spans="1:22" ht="12" customHeight="1">
      <c r="A39" s="12"/>
      <c r="B39" s="28"/>
      <c r="C39" s="41" t="s">
        <v>103</v>
      </c>
      <c r="D39" s="123"/>
      <c r="E39" s="644">
        <v>8.6999999999999994E-2</v>
      </c>
      <c r="F39" s="639"/>
      <c r="G39" s="644">
        <v>8.6999999999999994E-2</v>
      </c>
      <c r="H39" s="639"/>
      <c r="I39" s="645">
        <v>8.7999999999999995E-2</v>
      </c>
      <c r="J39" s="639">
        <v>1.1494252873563315E-2</v>
      </c>
      <c r="K39" s="645">
        <v>8.9399999999999993E-2</v>
      </c>
      <c r="L39" s="641">
        <f>K39/I39-1</f>
        <v>1.5909090909090873E-2</v>
      </c>
      <c r="M39" s="645">
        <v>9.1899999999999996E-2</v>
      </c>
      <c r="N39" s="641">
        <f>M39/K39-1</f>
        <v>2.7964205816554788E-2</v>
      </c>
      <c r="O39" s="644">
        <v>9.1899999999999996E-2</v>
      </c>
      <c r="P39" s="641"/>
      <c r="Q39" s="645">
        <v>7.5399999999999995E-2</v>
      </c>
      <c r="R39" s="641">
        <f>Q39/O39-1</f>
        <v>-0.17954298150163217</v>
      </c>
      <c r="S39" s="644">
        <v>7.5399999999999995E-2</v>
      </c>
      <c r="T39" s="641"/>
      <c r="U39" s="28"/>
      <c r="V39" s="12"/>
    </row>
    <row r="40" spans="1:22" ht="12" customHeight="1">
      <c r="A40" s="12"/>
      <c r="B40" s="20"/>
      <c r="C40" s="29" t="s">
        <v>115</v>
      </c>
      <c r="D40" s="120"/>
      <c r="E40" s="644">
        <v>6.2600000000000003E-2</v>
      </c>
      <c r="F40" s="639"/>
      <c r="G40" s="644">
        <v>6.2600000000000003E-2</v>
      </c>
      <c r="H40" s="639"/>
      <c r="I40" s="645">
        <v>6.3299999999999995E-2</v>
      </c>
      <c r="J40" s="639">
        <v>1.1182108626198062E-2</v>
      </c>
      <c r="K40" s="645">
        <v>6.4299999999999996E-2</v>
      </c>
      <c r="L40" s="641">
        <f>K40/I40-1</f>
        <v>1.579778830963674E-2</v>
      </c>
      <c r="M40" s="645">
        <v>6.6100000000000006E-2</v>
      </c>
      <c r="N40" s="641">
        <f>M40/K40-1</f>
        <v>2.7993779160186749E-2</v>
      </c>
      <c r="O40" s="644">
        <v>6.6100000000000006E-2</v>
      </c>
      <c r="P40" s="641"/>
      <c r="Q40" s="644">
        <v>6.6100000000000006E-2</v>
      </c>
      <c r="R40" s="641"/>
      <c r="S40" s="644">
        <v>6.6100000000000006E-2</v>
      </c>
      <c r="T40" s="641"/>
      <c r="U40" s="20"/>
      <c r="V40" s="12"/>
    </row>
    <row r="41" spans="1:22" ht="12" customHeight="1">
      <c r="A41" s="12"/>
      <c r="B41" s="20"/>
      <c r="C41" s="29" t="s">
        <v>116</v>
      </c>
      <c r="D41" s="120"/>
      <c r="E41" s="644">
        <v>6.0199999999999997E-2</v>
      </c>
      <c r="F41" s="639"/>
      <c r="G41" s="644">
        <v>6.0199999999999997E-2</v>
      </c>
      <c r="H41" s="639"/>
      <c r="I41" s="645">
        <v>6.0900000000000003E-2</v>
      </c>
      <c r="J41" s="639">
        <v>1.1627906976744207E-2</v>
      </c>
      <c r="K41" s="645">
        <v>6.1899999999999997E-2</v>
      </c>
      <c r="L41" s="641">
        <f>K41/I41-1</f>
        <v>1.6420361247947435E-2</v>
      </c>
      <c r="M41" s="645">
        <v>6.3600000000000004E-2</v>
      </c>
      <c r="N41" s="641">
        <f>M41/K41-1</f>
        <v>2.7463651050080973E-2</v>
      </c>
      <c r="O41" s="644">
        <v>6.3600000000000004E-2</v>
      </c>
      <c r="P41" s="641"/>
      <c r="Q41" s="644">
        <v>6.3600000000000004E-2</v>
      </c>
      <c r="R41" s="641"/>
      <c r="S41" s="644">
        <v>6.3600000000000004E-2</v>
      </c>
      <c r="T41" s="641"/>
      <c r="U41" s="20"/>
      <c r="V41" s="12"/>
    </row>
    <row r="42" spans="1:22" ht="12" customHeight="1">
      <c r="A42" s="12"/>
      <c r="B42" s="24"/>
      <c r="C42" s="29" t="s">
        <v>117</v>
      </c>
      <c r="D42" s="120"/>
      <c r="E42" s="644">
        <v>6.9500000000000006E-2</v>
      </c>
      <c r="F42" s="639"/>
      <c r="G42" s="644">
        <v>6.9500000000000006E-2</v>
      </c>
      <c r="H42" s="639"/>
      <c r="I42" s="645">
        <v>7.0300000000000001E-2</v>
      </c>
      <c r="J42" s="639">
        <v>1.1510791366906359E-2</v>
      </c>
      <c r="K42" s="645">
        <v>7.1400000000000005E-2</v>
      </c>
      <c r="L42" s="641">
        <f>K42/I42-1</f>
        <v>1.5647226173542084E-2</v>
      </c>
      <c r="M42" s="645">
        <v>7.3400000000000007E-2</v>
      </c>
      <c r="N42" s="641">
        <f>M42/K42-1</f>
        <v>2.801120448179284E-2</v>
      </c>
      <c r="O42" s="644">
        <v>7.3400000000000007E-2</v>
      </c>
      <c r="P42" s="641"/>
      <c r="Q42" s="644">
        <v>7.3400000000000007E-2</v>
      </c>
      <c r="R42" s="641"/>
      <c r="S42" s="644">
        <v>7.3400000000000007E-2</v>
      </c>
      <c r="T42" s="641"/>
      <c r="U42" s="24"/>
      <c r="V42" s="12"/>
    </row>
    <row r="43" spans="1:22" ht="12" customHeight="1">
      <c r="A43" s="12"/>
      <c r="B43" s="24"/>
      <c r="C43" s="29" t="s">
        <v>118</v>
      </c>
      <c r="D43" s="120"/>
      <c r="E43" s="644">
        <v>6.2600000000000003E-2</v>
      </c>
      <c r="F43" s="639"/>
      <c r="G43" s="644">
        <v>6.2600000000000003E-2</v>
      </c>
      <c r="H43" s="639"/>
      <c r="I43" s="645">
        <v>6.3299999999999995E-2</v>
      </c>
      <c r="J43" s="639">
        <v>1.1182108626198062E-2</v>
      </c>
      <c r="K43" s="645">
        <v>6.4299999999999996E-2</v>
      </c>
      <c r="L43" s="641">
        <f>K43/I43-1</f>
        <v>1.579778830963674E-2</v>
      </c>
      <c r="M43" s="645">
        <v>6.6100000000000006E-2</v>
      </c>
      <c r="N43" s="641">
        <f>M43/K43-1</f>
        <v>2.7993779160186749E-2</v>
      </c>
      <c r="O43" s="644">
        <v>6.6100000000000006E-2</v>
      </c>
      <c r="P43" s="641"/>
      <c r="Q43" s="644">
        <v>6.6100000000000006E-2</v>
      </c>
      <c r="R43" s="641"/>
      <c r="S43" s="644">
        <v>6.6100000000000006E-2</v>
      </c>
      <c r="T43" s="641"/>
      <c r="U43" s="24"/>
      <c r="V43" s="12"/>
    </row>
    <row r="44" spans="1:22" ht="12" customHeight="1">
      <c r="A44" s="12"/>
      <c r="B44" s="20"/>
      <c r="C44" s="29"/>
      <c r="D44" s="29"/>
      <c r="E44" s="31"/>
      <c r="F44" s="31"/>
      <c r="G44" s="31"/>
      <c r="H44" s="31"/>
      <c r="I44" s="31"/>
      <c r="J44" s="34"/>
      <c r="K44" s="34"/>
      <c r="L44" s="34"/>
      <c r="M44" s="34"/>
      <c r="N44" s="34"/>
      <c r="O44" s="34"/>
      <c r="P44" s="34"/>
      <c r="Q44" s="481"/>
      <c r="R44" s="34"/>
      <c r="S44" s="914"/>
      <c r="T44" s="34"/>
      <c r="U44" s="20"/>
      <c r="V44" s="12"/>
    </row>
    <row r="45" spans="1:22" ht="12" customHeight="1">
      <c r="A45" s="12"/>
      <c r="B45" s="20"/>
      <c r="C45" s="25" t="s">
        <v>119</v>
      </c>
      <c r="D45" s="25"/>
      <c r="E45" s="26"/>
      <c r="F45" s="39"/>
      <c r="G45" s="26" t="s">
        <v>94</v>
      </c>
      <c r="H45" s="39"/>
      <c r="I45" s="26" t="s">
        <v>120</v>
      </c>
      <c r="J45" s="42"/>
      <c r="K45" s="35" t="s">
        <v>93</v>
      </c>
      <c r="L45" s="42"/>
      <c r="M45" s="35" t="s">
        <v>94</v>
      </c>
      <c r="N45" s="42"/>
      <c r="O45" s="35" t="s">
        <v>120</v>
      </c>
      <c r="P45" s="42"/>
      <c r="Q45" s="915" t="s">
        <v>109</v>
      </c>
      <c r="R45" s="42"/>
      <c r="S45" s="917" t="s">
        <v>94</v>
      </c>
      <c r="T45" s="42"/>
      <c r="U45" s="20"/>
      <c r="V45" s="12"/>
    </row>
    <row r="46" spans="1:22" ht="12" customHeight="1">
      <c r="A46" s="12"/>
      <c r="B46" s="20"/>
      <c r="C46" s="29" t="s">
        <v>121</v>
      </c>
      <c r="D46" s="120"/>
      <c r="E46" s="638">
        <v>1.91</v>
      </c>
      <c r="F46" s="646"/>
      <c r="G46" s="640">
        <v>0.74</v>
      </c>
      <c r="H46" s="639">
        <f>G46/E46-1</f>
        <v>-0.61256544502617793</v>
      </c>
      <c r="I46" s="640">
        <v>0.37</v>
      </c>
      <c r="J46" s="639">
        <f>I46/G46-1</f>
        <v>-0.5</v>
      </c>
      <c r="K46" s="640">
        <v>0.19</v>
      </c>
      <c r="L46" s="647">
        <f>K46/I46-1</f>
        <v>-0.48648648648648651</v>
      </c>
      <c r="M46" s="640">
        <v>0.1</v>
      </c>
      <c r="N46" s="641">
        <f>M46/K46-1</f>
        <v>-0.47368421052631582</v>
      </c>
      <c r="O46" s="638">
        <v>0.1</v>
      </c>
      <c r="P46" s="647"/>
      <c r="Q46" s="645">
        <v>0.11</v>
      </c>
      <c r="R46" s="641">
        <f>Q46/O46-1</f>
        <v>9.9999999999999867E-2</v>
      </c>
      <c r="S46" s="644">
        <v>0.11</v>
      </c>
      <c r="T46" s="641"/>
      <c r="U46" s="20"/>
      <c r="V46" s="12"/>
    </row>
    <row r="47" spans="1:22" ht="12" customHeight="1">
      <c r="A47" s="12"/>
      <c r="B47" s="20"/>
      <c r="C47" s="29" t="s">
        <v>122</v>
      </c>
      <c r="D47" s="120"/>
      <c r="E47" s="638">
        <v>9.59</v>
      </c>
      <c r="F47" s="646"/>
      <c r="G47" s="640">
        <v>8.35</v>
      </c>
      <c r="H47" s="639">
        <f>G47/E47-1</f>
        <v>-0.12930135557872791</v>
      </c>
      <c r="I47" s="640">
        <v>8</v>
      </c>
      <c r="J47" s="639">
        <f>I47/G47-1</f>
        <v>-4.1916167664670656E-2</v>
      </c>
      <c r="K47" s="640">
        <v>7.83</v>
      </c>
      <c r="L47" s="647">
        <f>K47/I47-1</f>
        <v>-2.1249999999999991E-2</v>
      </c>
      <c r="M47" s="640">
        <v>6.52</v>
      </c>
      <c r="N47" s="641">
        <f>M47/K47-1</f>
        <v>-0.16730523627075355</v>
      </c>
      <c r="O47" s="638">
        <v>6.52</v>
      </c>
      <c r="P47" s="641"/>
      <c r="Q47" s="640">
        <v>6.54</v>
      </c>
      <c r="R47" s="641">
        <f>Q47/O47-1</f>
        <v>3.0674846625766694E-3</v>
      </c>
      <c r="S47" s="640">
        <v>6.69</v>
      </c>
      <c r="T47" s="641">
        <f t="shared" si="0"/>
        <v>2.2935779816513735E-2</v>
      </c>
      <c r="U47" s="20"/>
      <c r="V47" s="12"/>
    </row>
    <row r="48" spans="1:22" ht="12" customHeight="1">
      <c r="A48" s="12"/>
      <c r="B48" s="28"/>
      <c r="C48" s="36"/>
      <c r="D48" s="36"/>
      <c r="E48" s="43"/>
      <c r="F48" s="43"/>
      <c r="G48" s="43"/>
      <c r="H48" s="43"/>
      <c r="I48" s="43"/>
      <c r="J48" s="44"/>
      <c r="K48" s="44"/>
      <c r="L48" s="44"/>
      <c r="M48" s="44"/>
      <c r="N48" s="44"/>
      <c r="O48" s="44"/>
      <c r="P48" s="44"/>
      <c r="Q48" s="483"/>
      <c r="R48" s="44"/>
      <c r="S48" s="483"/>
      <c r="T48" s="44"/>
      <c r="U48" s="28"/>
      <c r="V48" s="12"/>
    </row>
    <row r="49" spans="1:22" ht="12" customHeight="1">
      <c r="A49" s="12"/>
      <c r="B49" s="20"/>
      <c r="C49" s="25" t="s">
        <v>123</v>
      </c>
      <c r="D49" s="25"/>
      <c r="E49" s="45"/>
      <c r="F49" s="46"/>
      <c r="G49" s="45"/>
      <c r="H49" s="46"/>
      <c r="I49" s="45"/>
      <c r="J49" s="47"/>
      <c r="K49" s="47"/>
      <c r="L49" s="47"/>
      <c r="M49" s="35" t="s">
        <v>94</v>
      </c>
      <c r="N49" s="47"/>
      <c r="O49" s="26" t="s">
        <v>120</v>
      </c>
      <c r="P49" s="47"/>
      <c r="Q49" s="915" t="s">
        <v>109</v>
      </c>
      <c r="R49" s="47"/>
      <c r="S49" s="482" t="s">
        <v>507</v>
      </c>
      <c r="T49" s="47"/>
      <c r="U49" s="20"/>
      <c r="V49" s="12"/>
    </row>
    <row r="50" spans="1:22" ht="12" customHeight="1">
      <c r="A50" s="12"/>
      <c r="B50" s="24"/>
      <c r="C50" s="29" t="s">
        <v>124</v>
      </c>
      <c r="D50" s="120"/>
      <c r="E50" s="648">
        <v>8.9999999999999993E-3</v>
      </c>
      <c r="F50" s="639"/>
      <c r="G50" s="648">
        <v>8.9999999999999993E-3</v>
      </c>
      <c r="H50" s="639"/>
      <c r="I50" s="648">
        <v>8.9999999999999993E-3</v>
      </c>
      <c r="J50" s="639"/>
      <c r="K50" s="648">
        <v>8.9999999999999993E-3</v>
      </c>
      <c r="L50" s="641"/>
      <c r="M50" s="645">
        <v>6.8999999999999999E-3</v>
      </c>
      <c r="N50" s="639">
        <f>M50/K50-1</f>
        <v>-0.23333333333333328</v>
      </c>
      <c r="O50" s="645">
        <v>7.1000000000000004E-3</v>
      </c>
      <c r="P50" s="641">
        <f>O50/M50-1</f>
        <v>2.898550724637694E-2</v>
      </c>
      <c r="Q50" s="645">
        <v>7.1999999999999998E-3</v>
      </c>
      <c r="R50" s="641">
        <f>Q50/O50-1</f>
        <v>1.4084507042253502E-2</v>
      </c>
      <c r="S50" s="645">
        <v>3.7000000000000002E-3</v>
      </c>
      <c r="T50" s="641">
        <f>S50/Q50-1</f>
        <v>-0.48611111111111105</v>
      </c>
      <c r="U50" s="24"/>
      <c r="V50" s="12"/>
    </row>
    <row r="51" spans="1:22" ht="12" customHeight="1">
      <c r="A51" s="12"/>
      <c r="B51" s="28"/>
      <c r="C51" s="36"/>
      <c r="D51" s="36"/>
      <c r="E51" s="39"/>
      <c r="F51" s="39"/>
      <c r="G51" s="39"/>
      <c r="H51" s="39"/>
      <c r="I51" s="39"/>
      <c r="J51" s="38"/>
      <c r="K51" s="38"/>
      <c r="L51" s="38"/>
      <c r="M51" s="35" t="s">
        <v>94</v>
      </c>
      <c r="N51" s="38"/>
      <c r="O51" s="26" t="s">
        <v>120</v>
      </c>
      <c r="P51" s="38"/>
      <c r="Q51" s="916" t="s">
        <v>109</v>
      </c>
      <c r="R51" s="38"/>
      <c r="S51" s="913" t="s">
        <v>109</v>
      </c>
      <c r="T51" s="38"/>
      <c r="U51" s="28"/>
      <c r="V51" s="12"/>
    </row>
    <row r="52" spans="1:22" ht="12" customHeight="1">
      <c r="A52" s="12"/>
      <c r="B52" s="28"/>
      <c r="C52" s="29" t="s">
        <v>125</v>
      </c>
      <c r="D52" s="120"/>
      <c r="E52" s="648">
        <v>1.06E-2</v>
      </c>
      <c r="F52" s="639"/>
      <c r="G52" s="648">
        <v>1.06E-2</v>
      </c>
      <c r="H52" s="639"/>
      <c r="I52" s="648">
        <v>1.06E-2</v>
      </c>
      <c r="J52" s="639"/>
      <c r="K52" s="648">
        <v>1.06E-2</v>
      </c>
      <c r="L52" s="641"/>
      <c r="M52" s="649">
        <v>7.0000000000000001E-3</v>
      </c>
      <c r="N52" s="641">
        <f>M52/K52-1</f>
        <v>-0.339622641509434</v>
      </c>
      <c r="O52" s="645">
        <v>7.1000000000000004E-3</v>
      </c>
      <c r="P52" s="641">
        <v>2.801120448179284E-2</v>
      </c>
      <c r="Q52" s="645">
        <v>7.4000000000000003E-3</v>
      </c>
      <c r="R52" s="641">
        <f>Q52/O52-1</f>
        <v>4.2253521126760507E-2</v>
      </c>
      <c r="S52" s="645">
        <v>7.5700000000000003E-3</v>
      </c>
      <c r="T52" s="641">
        <f>S52/Q52-1</f>
        <v>2.2972972972973071E-2</v>
      </c>
      <c r="U52" s="28"/>
      <c r="V52" s="12"/>
    </row>
    <row r="53" spans="1:22" ht="12" customHeight="1">
      <c r="A53" s="12"/>
      <c r="B53" s="28"/>
      <c r="C53" s="29"/>
      <c r="D53" s="29"/>
      <c r="E53" s="48"/>
      <c r="F53" s="48"/>
      <c r="G53" s="48"/>
      <c r="H53" s="48"/>
      <c r="I53" s="48"/>
      <c r="J53" s="33"/>
      <c r="K53" s="33"/>
      <c r="L53" s="33"/>
      <c r="M53" s="33"/>
      <c r="N53" s="33"/>
      <c r="O53" s="33"/>
      <c r="P53" s="33"/>
      <c r="Q53" s="483"/>
      <c r="R53" s="33"/>
      <c r="S53" s="911"/>
      <c r="T53" s="33"/>
      <c r="U53" s="28"/>
      <c r="V53" s="12"/>
    </row>
    <row r="54" spans="1:22" ht="10.5" customHeight="1">
      <c r="A54" s="12"/>
      <c r="B54" s="12"/>
      <c r="C54" s="12"/>
      <c r="D54" s="12"/>
      <c r="E54" s="12"/>
      <c r="F54" s="12"/>
      <c r="G54" s="12"/>
      <c r="H54" s="12"/>
      <c r="I54" s="12"/>
      <c r="J54" s="12"/>
      <c r="K54" s="12"/>
      <c r="L54" s="12"/>
      <c r="M54" s="12"/>
      <c r="N54" s="12"/>
      <c r="O54" s="12"/>
      <c r="P54" s="12"/>
      <c r="Q54" s="480"/>
      <c r="R54" s="12"/>
      <c r="S54" s="480"/>
      <c r="T54" s="12"/>
      <c r="U54" s="12"/>
      <c r="V54" s="12"/>
    </row>
    <row r="55" spans="1:22">
      <c r="A55" s="903"/>
      <c r="B55" s="903"/>
      <c r="C55" s="903"/>
      <c r="D55" s="904"/>
      <c r="E55" s="904"/>
      <c r="F55" s="904"/>
      <c r="G55" s="904"/>
      <c r="H55" s="904"/>
      <c r="I55" s="904"/>
      <c r="J55" s="904"/>
      <c r="K55" s="904"/>
      <c r="L55" s="904"/>
      <c r="M55" s="904"/>
      <c r="N55" s="904"/>
      <c r="O55" s="904"/>
      <c r="P55" s="904"/>
      <c r="Q55" s="905"/>
      <c r="R55" s="904"/>
      <c r="S55" s="905"/>
      <c r="T55" s="904"/>
      <c r="U55" s="903"/>
      <c r="V55" s="904"/>
    </row>
    <row r="56" spans="1:22" ht="13.5">
      <c r="B56" s="20"/>
      <c r="C56" s="25"/>
      <c r="D56" s="25"/>
      <c r="Q56" s="906"/>
      <c r="S56" s="906"/>
      <c r="U56" s="20"/>
    </row>
    <row r="57" spans="1:22" ht="13.5">
      <c r="A57" s="20"/>
      <c r="B57" s="20"/>
      <c r="C57" s="29"/>
      <c r="D57" s="29"/>
      <c r="E57" s="25"/>
      <c r="Q57" s="906"/>
      <c r="S57" s="906"/>
      <c r="U57" s="20"/>
    </row>
    <row r="58" spans="1:22" ht="13.5">
      <c r="A58" s="20"/>
      <c r="B58" s="20"/>
      <c r="C58" s="29"/>
      <c r="D58" s="29"/>
      <c r="E58" s="29"/>
      <c r="Q58" s="906"/>
      <c r="S58" s="906"/>
      <c r="U58" s="20"/>
    </row>
    <row r="59" spans="1:22" ht="13.5">
      <c r="A59" s="20"/>
      <c r="B59" s="20"/>
      <c r="C59" s="29"/>
      <c r="D59" s="29"/>
      <c r="E59" s="29"/>
      <c r="U59" s="20"/>
    </row>
    <row r="100" spans="7:25">
      <c r="G100" s="908"/>
      <c r="H100" s="908"/>
      <c r="I100" s="908"/>
      <c r="J100" s="908"/>
      <c r="K100" s="908"/>
      <c r="L100" s="908"/>
      <c r="M100" s="908"/>
      <c r="N100" s="908"/>
      <c r="O100" s="908"/>
      <c r="P100" s="908"/>
      <c r="Q100" s="909"/>
      <c r="R100" s="908"/>
      <c r="S100" s="909"/>
      <c r="T100" s="908"/>
      <c r="V100" s="908"/>
      <c r="W100" s="908"/>
      <c r="X100" s="908"/>
      <c r="Y100" s="908"/>
    </row>
    <row r="101" spans="7:25">
      <c r="G101" s="908"/>
      <c r="H101" s="908"/>
      <c r="I101" s="908"/>
      <c r="J101" s="908"/>
      <c r="K101" s="908"/>
      <c r="L101" s="908"/>
      <c r="M101" s="908"/>
      <c r="N101" s="908"/>
      <c r="O101" s="908"/>
      <c r="P101" s="908"/>
      <c r="Q101" s="909"/>
      <c r="R101" s="908"/>
      <c r="S101" s="909"/>
      <c r="T101" s="908"/>
      <c r="V101" s="908"/>
      <c r="W101" s="908"/>
      <c r="X101" s="908"/>
      <c r="Y101" s="908"/>
    </row>
    <row r="102" spans="7:25">
      <c r="G102" s="908"/>
      <c r="H102" s="908"/>
      <c r="I102" s="908"/>
      <c r="J102" s="908"/>
      <c r="K102" s="908"/>
      <c r="L102" s="908"/>
      <c r="M102" s="908"/>
      <c r="N102" s="908"/>
      <c r="O102" s="908"/>
      <c r="P102" s="908"/>
      <c r="Q102" s="909"/>
      <c r="R102" s="908"/>
      <c r="S102" s="909"/>
      <c r="T102" s="908"/>
      <c r="V102" s="908"/>
      <c r="W102" s="908"/>
      <c r="X102" s="908"/>
      <c r="Y102" s="908"/>
    </row>
    <row r="103" spans="7:25">
      <c r="G103" s="908"/>
      <c r="H103" s="908"/>
      <c r="I103" s="908"/>
      <c r="J103" s="908"/>
      <c r="K103" s="908"/>
      <c r="L103" s="908"/>
      <c r="M103" s="908"/>
      <c r="N103" s="908"/>
      <c r="O103" s="908"/>
      <c r="P103" s="908"/>
      <c r="Q103" s="909"/>
      <c r="R103" s="908"/>
      <c r="S103" s="909"/>
      <c r="T103" s="908"/>
      <c r="V103" s="908"/>
      <c r="W103" s="908"/>
      <c r="X103" s="908"/>
      <c r="Y103" s="908"/>
    </row>
    <row r="104" spans="7:25">
      <c r="G104" s="908"/>
      <c r="H104" s="908"/>
      <c r="I104" s="908"/>
      <c r="J104" s="908"/>
      <c r="K104" s="908"/>
      <c r="L104" s="908"/>
      <c r="M104" s="908"/>
      <c r="N104" s="908"/>
      <c r="O104" s="908"/>
      <c r="P104" s="908"/>
      <c r="Q104" s="909"/>
      <c r="R104" s="908"/>
      <c r="S104" s="909"/>
      <c r="T104" s="908"/>
      <c r="V104" s="908"/>
      <c r="W104" s="908"/>
      <c r="X104" s="908"/>
      <c r="Y104" s="908"/>
    </row>
    <row r="105" spans="7:25">
      <c r="G105" s="908"/>
      <c r="H105" s="908"/>
      <c r="I105" s="908"/>
      <c r="J105" s="908"/>
      <c r="K105" s="908"/>
      <c r="L105" s="908"/>
      <c r="M105" s="908"/>
      <c r="N105" s="908"/>
      <c r="O105" s="908"/>
      <c r="P105" s="908"/>
      <c r="Q105" s="909"/>
      <c r="R105" s="908"/>
      <c r="S105" s="909"/>
      <c r="T105" s="908"/>
      <c r="V105" s="908"/>
      <c r="W105" s="908"/>
      <c r="X105" s="908"/>
      <c r="Y105" s="908"/>
    </row>
    <row r="106" spans="7:25">
      <c r="G106" s="908"/>
      <c r="H106" s="908"/>
      <c r="I106" s="908"/>
      <c r="J106" s="908"/>
      <c r="K106" s="908"/>
      <c r="L106" s="908"/>
      <c r="M106" s="908"/>
      <c r="N106" s="908"/>
      <c r="O106" s="908"/>
      <c r="P106" s="908"/>
      <c r="Q106" s="909"/>
      <c r="R106" s="908"/>
      <c r="S106" s="909"/>
      <c r="T106" s="908"/>
      <c r="V106" s="908"/>
      <c r="W106" s="908"/>
      <c r="X106" s="908"/>
      <c r="Y106" s="908"/>
    </row>
    <row r="107" spans="7:25">
      <c r="G107" s="908"/>
      <c r="H107" s="908"/>
      <c r="I107" s="908"/>
      <c r="J107" s="30"/>
      <c r="K107" s="31"/>
      <c r="L107" s="908"/>
      <c r="M107" s="31"/>
      <c r="N107" s="908"/>
      <c r="O107" s="31"/>
      <c r="P107" s="908"/>
      <c r="Q107" s="909"/>
      <c r="R107" s="908"/>
      <c r="S107" s="909"/>
      <c r="T107" s="908"/>
      <c r="V107" s="908"/>
      <c r="W107" s="908"/>
      <c r="X107" s="908"/>
      <c r="Y107" s="908"/>
    </row>
    <row r="108" spans="7:25">
      <c r="G108" s="908"/>
      <c r="H108" s="908"/>
      <c r="I108" s="908"/>
      <c r="J108" s="30"/>
      <c r="K108" s="31"/>
      <c r="L108" s="908"/>
      <c r="M108" s="31"/>
      <c r="N108" s="908"/>
      <c r="O108" s="31"/>
      <c r="P108" s="908"/>
      <c r="Q108" s="909"/>
      <c r="R108" s="908"/>
      <c r="S108" s="909"/>
      <c r="T108" s="908"/>
      <c r="V108" s="908"/>
      <c r="W108" s="908"/>
      <c r="X108" s="908"/>
      <c r="Y108" s="908"/>
    </row>
    <row r="109" spans="7:25">
      <c r="G109" s="908"/>
      <c r="H109" s="908"/>
      <c r="I109" s="908"/>
      <c r="J109" s="30"/>
      <c r="K109" s="31"/>
      <c r="L109" s="908"/>
      <c r="M109" s="31"/>
      <c r="N109" s="908"/>
      <c r="O109" s="31"/>
      <c r="P109" s="908"/>
      <c r="Q109" s="909"/>
      <c r="R109" s="908"/>
      <c r="S109" s="909"/>
      <c r="T109" s="908"/>
      <c r="V109" s="908"/>
      <c r="W109" s="908"/>
      <c r="X109" s="908"/>
      <c r="Y109" s="908"/>
    </row>
    <row r="110" spans="7:25">
      <c r="G110" s="908"/>
      <c r="H110" s="908"/>
      <c r="I110" s="908"/>
      <c r="J110" s="30"/>
      <c r="K110" s="31"/>
      <c r="L110" s="908"/>
      <c r="M110" s="31"/>
      <c r="N110" s="908"/>
      <c r="O110" s="31"/>
      <c r="P110" s="908"/>
      <c r="Q110" s="909"/>
      <c r="R110" s="908"/>
      <c r="S110" s="909"/>
      <c r="T110" s="908"/>
      <c r="V110" s="908"/>
      <c r="W110" s="908"/>
      <c r="X110" s="908"/>
      <c r="Y110" s="908"/>
    </row>
    <row r="111" spans="7:25">
      <c r="G111" s="908"/>
      <c r="H111" s="908"/>
      <c r="I111" s="908"/>
      <c r="J111" s="908"/>
      <c r="K111" s="908"/>
      <c r="L111" s="908"/>
      <c r="M111" s="908"/>
      <c r="N111" s="908"/>
      <c r="O111" s="908"/>
      <c r="P111" s="908"/>
      <c r="Q111" s="909"/>
      <c r="R111" s="908"/>
      <c r="S111" s="909"/>
      <c r="T111" s="908"/>
      <c r="V111" s="908"/>
      <c r="W111" s="908"/>
      <c r="X111" s="908"/>
      <c r="Y111" s="908"/>
    </row>
    <row r="112" spans="7:25">
      <c r="G112" s="908"/>
      <c r="H112" s="908"/>
      <c r="I112" s="908"/>
      <c r="J112" s="908"/>
      <c r="K112" s="908"/>
      <c r="L112" s="908"/>
      <c r="M112" s="908"/>
      <c r="N112" s="908"/>
      <c r="O112" s="908"/>
      <c r="P112" s="908"/>
      <c r="Q112" s="909"/>
      <c r="R112" s="908"/>
      <c r="S112" s="909"/>
      <c r="T112" s="908"/>
      <c r="V112" s="908"/>
      <c r="W112" s="908"/>
      <c r="X112" s="908"/>
      <c r="Y112" s="908"/>
    </row>
    <row r="113" spans="7:25">
      <c r="G113" s="908"/>
      <c r="H113" s="908"/>
      <c r="I113" s="908"/>
      <c r="J113" s="908"/>
      <c r="K113" s="908"/>
      <c r="L113" s="908"/>
      <c r="M113" s="908"/>
      <c r="N113" s="908"/>
      <c r="O113" s="908"/>
      <c r="P113" s="908"/>
      <c r="Q113" s="909"/>
      <c r="R113" s="908"/>
      <c r="S113" s="909"/>
      <c r="T113" s="908"/>
      <c r="V113" s="908"/>
      <c r="W113" s="908"/>
      <c r="X113" s="908"/>
      <c r="Y113" s="908"/>
    </row>
    <row r="114" spans="7:25">
      <c r="G114" s="908"/>
      <c r="H114" s="908"/>
      <c r="I114" s="908"/>
      <c r="J114" s="908"/>
      <c r="K114" s="908"/>
      <c r="L114" s="908"/>
      <c r="M114" s="908"/>
      <c r="N114" s="908"/>
      <c r="O114" s="908"/>
      <c r="P114" s="908"/>
      <c r="Q114" s="909"/>
      <c r="R114" s="908"/>
      <c r="S114" s="909"/>
      <c r="T114" s="908"/>
      <c r="V114" s="908"/>
      <c r="W114" s="908"/>
      <c r="X114" s="908"/>
      <c r="Y114" s="908"/>
    </row>
    <row r="115" spans="7:25">
      <c r="G115" s="908"/>
      <c r="H115" s="908"/>
      <c r="I115" s="908"/>
      <c r="J115" s="908"/>
      <c r="K115" s="908"/>
      <c r="L115" s="908"/>
      <c r="M115" s="908"/>
      <c r="N115" s="908"/>
      <c r="O115" s="908"/>
      <c r="P115" s="908"/>
      <c r="Q115" s="909"/>
      <c r="R115" s="908"/>
      <c r="S115" s="909"/>
      <c r="T115" s="908"/>
      <c r="V115" s="908"/>
      <c r="W115" s="908"/>
      <c r="X115" s="908"/>
      <c r="Y115" s="908"/>
    </row>
    <row r="116" spans="7:25">
      <c r="G116" s="908"/>
      <c r="H116" s="908"/>
      <c r="I116" s="908"/>
      <c r="J116" s="908"/>
      <c r="K116" s="908"/>
      <c r="L116" s="908"/>
      <c r="M116" s="908"/>
      <c r="N116" s="908"/>
      <c r="O116" s="908"/>
      <c r="P116" s="908"/>
      <c r="Q116" s="909"/>
      <c r="R116" s="908"/>
      <c r="S116" s="909"/>
      <c r="T116" s="908"/>
      <c r="V116" s="908"/>
      <c r="W116" s="908"/>
      <c r="X116" s="908"/>
      <c r="Y116" s="908"/>
    </row>
    <row r="117" spans="7:25">
      <c r="G117" s="908"/>
      <c r="H117" s="908"/>
      <c r="I117" s="908"/>
      <c r="J117" s="908"/>
      <c r="K117" s="908"/>
      <c r="L117" s="908"/>
      <c r="M117" s="908"/>
      <c r="N117" s="908"/>
      <c r="O117" s="908"/>
      <c r="P117" s="908"/>
      <c r="Q117" s="909"/>
      <c r="R117" s="908"/>
      <c r="S117" s="909"/>
      <c r="T117" s="908"/>
      <c r="V117" s="908"/>
      <c r="W117" s="908"/>
      <c r="X117" s="908"/>
      <c r="Y117" s="908"/>
    </row>
    <row r="118" spans="7:25">
      <c r="G118" s="908"/>
      <c r="H118" s="908"/>
      <c r="I118" s="908"/>
      <c r="J118" s="908"/>
      <c r="K118" s="908"/>
      <c r="L118" s="908"/>
      <c r="M118" s="908"/>
      <c r="N118" s="908"/>
      <c r="O118" s="908"/>
      <c r="P118" s="908"/>
      <c r="Q118" s="909"/>
      <c r="R118" s="908"/>
      <c r="S118" s="909"/>
      <c r="T118" s="908"/>
      <c r="V118" s="908"/>
      <c r="W118" s="908"/>
      <c r="X118" s="908"/>
      <c r="Y118" s="908"/>
    </row>
    <row r="119" spans="7:25">
      <c r="G119" s="908"/>
      <c r="H119" s="908"/>
      <c r="I119" s="908"/>
      <c r="J119" s="908"/>
      <c r="K119" s="908"/>
      <c r="L119" s="908"/>
      <c r="M119" s="908"/>
      <c r="N119" s="908"/>
      <c r="O119" s="908"/>
      <c r="P119" s="908"/>
      <c r="Q119" s="909"/>
      <c r="R119" s="908"/>
      <c r="S119" s="909"/>
      <c r="T119" s="908"/>
      <c r="V119" s="908"/>
      <c r="W119" s="908"/>
      <c r="X119" s="908"/>
      <c r="Y119" s="908"/>
    </row>
    <row r="120" spans="7:25">
      <c r="G120" s="908"/>
      <c r="H120" s="908"/>
      <c r="I120" s="908"/>
      <c r="J120" s="908"/>
      <c r="K120" s="908"/>
      <c r="L120" s="908"/>
      <c r="M120" s="908"/>
      <c r="N120" s="908"/>
      <c r="O120" s="908"/>
      <c r="P120" s="908"/>
      <c r="Q120" s="909"/>
      <c r="R120" s="908"/>
      <c r="S120" s="909"/>
      <c r="T120" s="908"/>
      <c r="V120" s="908"/>
      <c r="W120" s="908"/>
      <c r="X120" s="908"/>
      <c r="Y120" s="908"/>
    </row>
    <row r="121" spans="7:25">
      <c r="G121" s="908"/>
      <c r="H121" s="908"/>
      <c r="I121" s="908"/>
      <c r="J121" s="908"/>
      <c r="K121" s="908"/>
      <c r="L121" s="908"/>
      <c r="M121" s="908"/>
      <c r="N121" s="908"/>
      <c r="O121" s="908"/>
      <c r="P121" s="908"/>
      <c r="Q121" s="909"/>
      <c r="R121" s="908"/>
      <c r="S121" s="909"/>
      <c r="T121" s="908"/>
      <c r="V121" s="908"/>
      <c r="W121" s="908"/>
      <c r="X121" s="908"/>
      <c r="Y121" s="908"/>
    </row>
    <row r="124" spans="7:25">
      <c r="J124" s="898" t="e">
        <f>D124/M124-1</f>
        <v>#DIV/0!</v>
      </c>
    </row>
    <row r="136" spans="10:19">
      <c r="J136" s="898" t="e">
        <f>D136/M136-1</f>
        <v>#DIV/0!</v>
      </c>
      <c r="Q136" s="898"/>
      <c r="S136" s="898"/>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0" fitToWidth="0" orientation="portrait" r:id="rId1"/>
  <headerFooter alignWithMargins="0">
    <oddHeader>&amp;CKPN Investor Relations</oddHeader>
    <oddFooter>&amp;L&amp;8Q4 2012 (restated)&amp;C&amp;8&amp;A&amp;R&amp;8  &amp;P/&amp;N</oddFooter>
  </headerFooter>
  <rowBreaks count="1" manualBreakCount="1">
    <brk id="54" max="17" man="1"/>
  </rowBreaks>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5"/>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7" style="153" customWidth="1"/>
    <col min="4" max="8" width="8.7109375" style="153" customWidth="1"/>
    <col min="9" max="9" width="1.7109375" style="192" customWidth="1"/>
    <col min="10" max="11" width="8.7109375" style="207" customWidth="1"/>
    <col min="12" max="12" width="1.7109375" style="192" customWidth="1"/>
    <col min="13" max="17" width="8.7109375" style="153" customWidth="1"/>
    <col min="18" max="19" width="1.7109375" style="153" customWidth="1"/>
    <col min="20" max="16384" width="9.140625" style="153"/>
  </cols>
  <sheetData>
    <row r="1" spans="1:31" ht="9" customHeight="1">
      <c r="A1" s="151"/>
      <c r="B1" s="151"/>
      <c r="C1" s="151"/>
      <c r="D1" s="151"/>
      <c r="E1" s="151"/>
      <c r="F1" s="151"/>
      <c r="G1" s="151"/>
      <c r="H1" s="151"/>
      <c r="I1" s="151"/>
      <c r="J1" s="152"/>
      <c r="K1" s="152"/>
      <c r="L1" s="151"/>
      <c r="M1" s="151"/>
      <c r="N1" s="151"/>
      <c r="O1" s="151"/>
      <c r="P1" s="151"/>
      <c r="Q1" s="151"/>
      <c r="R1" s="151"/>
      <c r="S1" s="151"/>
    </row>
    <row r="2" spans="1:31">
      <c r="A2" s="154"/>
      <c r="B2" s="155"/>
      <c r="C2" s="156" t="s">
        <v>0</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160"/>
      <c r="S2" s="154"/>
    </row>
    <row r="3" spans="1:31">
      <c r="A3" s="151"/>
      <c r="B3" s="161"/>
      <c r="C3" s="144" t="s">
        <v>1</v>
      </c>
      <c r="D3" s="157"/>
      <c r="E3" s="158"/>
      <c r="F3" s="141"/>
      <c r="G3" s="141"/>
      <c r="H3" s="141"/>
      <c r="I3" s="141"/>
      <c r="J3" s="965" t="s">
        <v>548</v>
      </c>
      <c r="K3" s="831" t="s">
        <v>549</v>
      </c>
      <c r="L3" s="141"/>
      <c r="M3" s="157"/>
      <c r="N3" s="158"/>
      <c r="O3" s="141"/>
      <c r="P3" s="141"/>
      <c r="Q3" s="141"/>
      <c r="R3" s="147"/>
      <c r="S3" s="151"/>
    </row>
    <row r="4" spans="1:31">
      <c r="A4" s="163"/>
      <c r="B4" s="164"/>
      <c r="C4" s="165"/>
      <c r="D4" s="166"/>
      <c r="E4" s="167"/>
      <c r="F4" s="162"/>
      <c r="G4" s="162"/>
      <c r="H4" s="162"/>
      <c r="I4" s="162"/>
      <c r="J4" s="966"/>
      <c r="K4" s="773"/>
      <c r="L4" s="141"/>
      <c r="M4" s="166"/>
      <c r="N4" s="167"/>
      <c r="O4" s="162"/>
      <c r="P4" s="162"/>
      <c r="Q4" s="162"/>
      <c r="R4" s="147"/>
      <c r="S4" s="163"/>
    </row>
    <row r="5" spans="1:31">
      <c r="A5" s="151"/>
      <c r="B5" s="169"/>
      <c r="C5" s="162" t="s">
        <v>2</v>
      </c>
      <c r="D5" s="500">
        <f>H5+G5+F5+E5</f>
        <v>12409</v>
      </c>
      <c r="E5" s="760">
        <v>3053</v>
      </c>
      <c r="F5" s="323">
        <v>3044</v>
      </c>
      <c r="G5" s="323">
        <v>3154</v>
      </c>
      <c r="H5" s="323">
        <v>3158</v>
      </c>
      <c r="I5" s="323"/>
      <c r="J5" s="967">
        <f>D5/M5-1</f>
        <v>-4.7074182153279076E-2</v>
      </c>
      <c r="K5" s="832">
        <f>E5/N5-1</f>
        <v>-7.344461305007588E-2</v>
      </c>
      <c r="L5" s="323"/>
      <c r="M5" s="500">
        <f>Q5+P5+O5+N5</f>
        <v>13022</v>
      </c>
      <c r="N5" s="760">
        <v>3295</v>
      </c>
      <c r="O5" s="323">
        <v>3256</v>
      </c>
      <c r="P5" s="323">
        <v>3276</v>
      </c>
      <c r="Q5" s="323">
        <v>3195</v>
      </c>
      <c r="R5" s="149"/>
      <c r="S5" s="151"/>
    </row>
    <row r="6" spans="1:31">
      <c r="A6" s="151"/>
      <c r="B6" s="169"/>
      <c r="C6" s="170" t="s">
        <v>3</v>
      </c>
      <c r="D6" s="500">
        <f t="shared" ref="D6:D36" si="0">H6+G6+F6+E6</f>
        <v>299</v>
      </c>
      <c r="E6" s="760">
        <v>221</v>
      </c>
      <c r="F6" s="323">
        <v>7</v>
      </c>
      <c r="G6" s="323">
        <v>38</v>
      </c>
      <c r="H6" s="323">
        <v>33</v>
      </c>
      <c r="I6" s="323"/>
      <c r="J6" s="967" t="s">
        <v>566</v>
      </c>
      <c r="K6" s="832" t="s">
        <v>566</v>
      </c>
      <c r="L6" s="323"/>
      <c r="M6" s="500">
        <f>Q6+P6+O6+N6</f>
        <v>141</v>
      </c>
      <c r="N6" s="760">
        <v>80</v>
      </c>
      <c r="O6" s="323">
        <v>7</v>
      </c>
      <c r="P6" s="323">
        <v>14</v>
      </c>
      <c r="Q6" s="323">
        <v>40</v>
      </c>
      <c r="R6" s="149"/>
      <c r="S6" s="151"/>
    </row>
    <row r="7" spans="1:31" s="171" customFormat="1">
      <c r="A7" s="154"/>
      <c r="B7" s="141"/>
      <c r="C7" s="141" t="s">
        <v>4</v>
      </c>
      <c r="D7" s="501">
        <f t="shared" si="0"/>
        <v>12708</v>
      </c>
      <c r="E7" s="761">
        <f t="shared" ref="E7" si="1">E5+E6</f>
        <v>3274</v>
      </c>
      <c r="F7" s="328">
        <f t="shared" ref="F7" si="2">F5+F6</f>
        <v>3051</v>
      </c>
      <c r="G7" s="328">
        <f t="shared" ref="G7" si="3">G5+G6</f>
        <v>3192</v>
      </c>
      <c r="H7" s="328">
        <f>H5+H6</f>
        <v>3191</v>
      </c>
      <c r="I7" s="328"/>
      <c r="J7" s="968">
        <f t="shared" ref="J7:J36" si="4">D7/M7-1</f>
        <v>-3.4566588163792433E-2</v>
      </c>
      <c r="K7" s="833">
        <f t="shared" ref="K7:K35" si="5">E7/N7-1</f>
        <v>-2.9925925925925911E-2</v>
      </c>
      <c r="L7" s="328"/>
      <c r="M7" s="501">
        <f>Q7+P7+O7+N7</f>
        <v>13163</v>
      </c>
      <c r="N7" s="761">
        <f t="shared" ref="N7:P7" si="6">N5+N6</f>
        <v>3375</v>
      </c>
      <c r="O7" s="328">
        <f t="shared" si="6"/>
        <v>3263</v>
      </c>
      <c r="P7" s="328">
        <f t="shared" si="6"/>
        <v>3290</v>
      </c>
      <c r="Q7" s="328">
        <f>Q5+Q6</f>
        <v>3235</v>
      </c>
      <c r="R7" s="135"/>
      <c r="S7" s="154"/>
    </row>
    <row r="8" spans="1:31">
      <c r="A8" s="151"/>
      <c r="B8" s="162"/>
      <c r="C8" s="162"/>
      <c r="D8" s="500"/>
      <c r="E8" s="762"/>
      <c r="F8" s="323"/>
      <c r="G8" s="323"/>
      <c r="H8" s="323"/>
      <c r="I8" s="323"/>
      <c r="J8" s="967"/>
      <c r="K8" s="832"/>
      <c r="L8" s="323"/>
      <c r="M8" s="500"/>
      <c r="N8" s="762"/>
      <c r="O8" s="323"/>
      <c r="P8" s="323"/>
      <c r="Q8" s="323"/>
      <c r="R8" s="149"/>
      <c r="S8" s="151"/>
    </row>
    <row r="9" spans="1:31">
      <c r="A9" s="151"/>
      <c r="B9" s="169"/>
      <c r="C9" s="170" t="s">
        <v>340</v>
      </c>
      <c r="D9" s="500">
        <f t="shared" si="0"/>
        <v>1801</v>
      </c>
      <c r="E9" s="760">
        <v>440</v>
      </c>
      <c r="F9" s="323">
        <v>404</v>
      </c>
      <c r="G9" s="323">
        <v>452</v>
      </c>
      <c r="H9" s="323">
        <v>505</v>
      </c>
      <c r="I9" s="323"/>
      <c r="J9" s="967">
        <f t="shared" si="4"/>
        <v>-3.8954108858057612E-2</v>
      </c>
      <c r="K9" s="832">
        <f t="shared" si="5"/>
        <v>-8.333333333333337E-2</v>
      </c>
      <c r="L9" s="323"/>
      <c r="M9" s="500">
        <f t="shared" ref="M9:M16" si="7">Q9+P9+O9+N9</f>
        <v>1874</v>
      </c>
      <c r="N9" s="760">
        <v>480</v>
      </c>
      <c r="O9" s="323">
        <v>446</v>
      </c>
      <c r="P9" s="323">
        <v>471</v>
      </c>
      <c r="Q9" s="323">
        <v>477</v>
      </c>
      <c r="R9" s="149"/>
      <c r="S9" s="151"/>
      <c r="T9" s="206"/>
      <c r="U9" s="172"/>
      <c r="V9" s="172"/>
      <c r="AE9" s="172"/>
    </row>
    <row r="10" spans="1:31">
      <c r="A10" s="151"/>
      <c r="B10" s="169"/>
      <c r="C10" s="170" t="s">
        <v>255</v>
      </c>
      <c r="D10" s="500">
        <f t="shared" si="0"/>
        <v>901</v>
      </c>
      <c r="E10" s="760">
        <v>215</v>
      </c>
      <c r="F10" s="323">
        <v>186</v>
      </c>
      <c r="G10" s="323">
        <v>236</v>
      </c>
      <c r="H10" s="323">
        <v>264</v>
      </c>
      <c r="I10" s="323"/>
      <c r="J10" s="1087">
        <f t="shared" si="4"/>
        <v>-0.10348258706467661</v>
      </c>
      <c r="K10" s="1109">
        <f t="shared" si="5"/>
        <v>-0.24561403508771928</v>
      </c>
      <c r="L10" s="323"/>
      <c r="M10" s="500">
        <f t="shared" si="7"/>
        <v>1005</v>
      </c>
      <c r="N10" s="760">
        <v>285</v>
      </c>
      <c r="O10" s="323">
        <v>230</v>
      </c>
      <c r="P10" s="323">
        <v>232</v>
      </c>
      <c r="Q10" s="323">
        <v>258</v>
      </c>
      <c r="R10" s="149"/>
      <c r="S10" s="151"/>
      <c r="T10" s="206"/>
      <c r="U10" s="172"/>
      <c r="V10" s="172"/>
      <c r="AE10" s="172"/>
    </row>
    <row r="11" spans="1:31">
      <c r="A11" s="151"/>
      <c r="B11" s="169"/>
      <c r="C11" s="170" t="s">
        <v>5</v>
      </c>
      <c r="D11" s="500">
        <f t="shared" si="0"/>
        <v>4545</v>
      </c>
      <c r="E11" s="760">
        <v>1150</v>
      </c>
      <c r="F11" s="323">
        <v>1110</v>
      </c>
      <c r="G11" s="323">
        <v>1142</v>
      </c>
      <c r="H11" s="323">
        <v>1143</v>
      </c>
      <c r="I11" s="323"/>
      <c r="J11" s="967">
        <f t="shared" si="4"/>
        <v>9.327115256495766E-3</v>
      </c>
      <c r="K11" s="832">
        <f t="shared" si="5"/>
        <v>2.0408163265306145E-2</v>
      </c>
      <c r="L11" s="323"/>
      <c r="M11" s="500">
        <f t="shared" si="7"/>
        <v>4503</v>
      </c>
      <c r="N11" s="760">
        <v>1127</v>
      </c>
      <c r="O11" s="323">
        <v>1134</v>
      </c>
      <c r="P11" s="323">
        <v>1136</v>
      </c>
      <c r="Q11" s="323">
        <v>1106</v>
      </c>
      <c r="R11" s="149"/>
      <c r="S11" s="151"/>
      <c r="T11" s="206"/>
      <c r="U11" s="172"/>
      <c r="V11" s="172"/>
      <c r="AE11" s="172"/>
    </row>
    <row r="12" spans="1:31">
      <c r="A12" s="151"/>
      <c r="B12" s="169"/>
      <c r="C12" s="170" t="s">
        <v>6</v>
      </c>
      <c r="D12" s="500">
        <f t="shared" si="0"/>
        <v>-113</v>
      </c>
      <c r="E12" s="760">
        <v>-30</v>
      </c>
      <c r="F12" s="323">
        <v>-26</v>
      </c>
      <c r="G12" s="323">
        <v>-29</v>
      </c>
      <c r="H12" s="323">
        <v>-28</v>
      </c>
      <c r="I12" s="323"/>
      <c r="J12" s="967">
        <f t="shared" si="4"/>
        <v>-2.5862068965517238E-2</v>
      </c>
      <c r="K12" s="832">
        <f t="shared" si="5"/>
        <v>-3.2258064516129004E-2</v>
      </c>
      <c r="L12" s="323"/>
      <c r="M12" s="500">
        <f t="shared" si="7"/>
        <v>-116</v>
      </c>
      <c r="N12" s="760">
        <v>-31</v>
      </c>
      <c r="O12" s="323">
        <v>-26</v>
      </c>
      <c r="P12" s="323">
        <v>-30</v>
      </c>
      <c r="Q12" s="323">
        <v>-29</v>
      </c>
      <c r="R12" s="149"/>
      <c r="S12" s="151"/>
      <c r="T12" s="206"/>
      <c r="U12" s="172"/>
      <c r="V12" s="172"/>
      <c r="AE12" s="172"/>
    </row>
    <row r="13" spans="1:31">
      <c r="A13" s="151"/>
      <c r="B13" s="169"/>
      <c r="C13" s="170" t="s">
        <v>7</v>
      </c>
      <c r="D13" s="500">
        <f t="shared" si="0"/>
        <v>936</v>
      </c>
      <c r="E13" s="760">
        <v>350</v>
      </c>
      <c r="F13" s="323">
        <v>186</v>
      </c>
      <c r="G13" s="323">
        <v>224</v>
      </c>
      <c r="H13" s="323">
        <v>176</v>
      </c>
      <c r="I13" s="323"/>
      <c r="J13" s="1087">
        <f t="shared" si="4"/>
        <v>0.23320158102766797</v>
      </c>
      <c r="K13" s="1109">
        <f t="shared" si="5"/>
        <v>0.76767676767676774</v>
      </c>
      <c r="L13" s="323"/>
      <c r="M13" s="500">
        <f t="shared" si="7"/>
        <v>759</v>
      </c>
      <c r="N13" s="760">
        <v>198</v>
      </c>
      <c r="O13" s="323">
        <v>234</v>
      </c>
      <c r="P13" s="323">
        <v>173</v>
      </c>
      <c r="Q13" s="323">
        <v>154</v>
      </c>
      <c r="R13" s="149"/>
      <c r="S13" s="151"/>
      <c r="T13" s="206"/>
      <c r="U13" s="172"/>
      <c r="V13" s="172"/>
      <c r="AE13" s="172"/>
    </row>
    <row r="14" spans="1:31" ht="14.25">
      <c r="A14" s="151"/>
      <c r="B14" s="169"/>
      <c r="C14" s="170" t="s">
        <v>514</v>
      </c>
      <c r="D14" s="500">
        <f t="shared" si="0"/>
        <v>1518</v>
      </c>
      <c r="E14" s="760">
        <v>437</v>
      </c>
      <c r="F14" s="323">
        <v>413</v>
      </c>
      <c r="G14" s="323">
        <v>338</v>
      </c>
      <c r="H14" s="323">
        <v>330</v>
      </c>
      <c r="I14" s="323"/>
      <c r="J14" s="967">
        <f t="shared" si="4"/>
        <v>-1.4285714285714235E-2</v>
      </c>
      <c r="K14" s="832">
        <f t="shared" si="5"/>
        <v>-7.0212765957446854E-2</v>
      </c>
      <c r="L14" s="323"/>
      <c r="M14" s="500">
        <f t="shared" si="7"/>
        <v>1540</v>
      </c>
      <c r="N14" s="760">
        <v>470</v>
      </c>
      <c r="O14" s="323">
        <v>371</v>
      </c>
      <c r="P14" s="323">
        <v>352</v>
      </c>
      <c r="Q14" s="323">
        <v>347</v>
      </c>
      <c r="R14" s="149"/>
      <c r="S14" s="151"/>
      <c r="T14" s="206"/>
      <c r="U14" s="172"/>
      <c r="V14" s="172"/>
      <c r="AE14" s="172"/>
    </row>
    <row r="15" spans="1:31" ht="14.25">
      <c r="A15" s="151"/>
      <c r="B15" s="169"/>
      <c r="C15" s="170" t="s">
        <v>515</v>
      </c>
      <c r="D15" s="500">
        <f t="shared" si="0"/>
        <v>1190</v>
      </c>
      <c r="E15" s="760">
        <v>556</v>
      </c>
      <c r="F15" s="323">
        <v>214</v>
      </c>
      <c r="G15" s="323">
        <v>211</v>
      </c>
      <c r="H15" s="323">
        <v>209</v>
      </c>
      <c r="I15" s="323"/>
      <c r="J15" s="1087">
        <f t="shared" si="4"/>
        <v>0.13441372735938995</v>
      </c>
      <c r="K15" s="1109">
        <f t="shared" si="5"/>
        <v>0.35609756097560985</v>
      </c>
      <c r="L15" s="323"/>
      <c r="M15" s="500">
        <f t="shared" si="7"/>
        <v>1049</v>
      </c>
      <c r="N15" s="760">
        <v>410</v>
      </c>
      <c r="O15" s="323">
        <v>217</v>
      </c>
      <c r="P15" s="323">
        <v>212</v>
      </c>
      <c r="Q15" s="323">
        <v>210</v>
      </c>
      <c r="R15" s="149"/>
      <c r="S15" s="151"/>
      <c r="T15" s="206"/>
      <c r="U15" s="698"/>
      <c r="V15" s="172"/>
      <c r="AE15" s="172"/>
    </row>
    <row r="16" spans="1:31" s="171" customFormat="1">
      <c r="A16" s="154"/>
      <c r="B16" s="141"/>
      <c r="C16" s="141" t="s">
        <v>8</v>
      </c>
      <c r="D16" s="501">
        <f t="shared" si="0"/>
        <v>10778</v>
      </c>
      <c r="E16" s="763">
        <f t="shared" ref="E16" si="8">E9+E10+E11+E12+E13+E14+E15</f>
        <v>3118</v>
      </c>
      <c r="F16" s="329">
        <f t="shared" ref="F16" si="9">F9+F10+F11+F12+F13+F14+F15</f>
        <v>2487</v>
      </c>
      <c r="G16" s="329">
        <f t="shared" ref="G16" si="10">G9+G10+G11+G12+G13+G14+G15</f>
        <v>2574</v>
      </c>
      <c r="H16" s="329">
        <f>H9+H10+H11+H12+H13+H14+H15</f>
        <v>2599</v>
      </c>
      <c r="I16" s="329"/>
      <c r="J16" s="968">
        <f t="shared" si="4"/>
        <v>1.5451290748068613E-2</v>
      </c>
      <c r="K16" s="833">
        <f t="shared" si="5"/>
        <v>6.0905069751616248E-2</v>
      </c>
      <c r="L16" s="329"/>
      <c r="M16" s="501">
        <f t="shared" si="7"/>
        <v>10614</v>
      </c>
      <c r="N16" s="763">
        <f t="shared" ref="N16:P16" si="11">N9+N10+N11+N12+N13+N14+N15</f>
        <v>2939</v>
      </c>
      <c r="O16" s="329">
        <f t="shared" si="11"/>
        <v>2606</v>
      </c>
      <c r="P16" s="329">
        <f t="shared" si="11"/>
        <v>2546</v>
      </c>
      <c r="Q16" s="329">
        <f>Q9+Q10+Q11+Q12+Q13+Q14+Q15</f>
        <v>2523</v>
      </c>
      <c r="R16" s="135"/>
      <c r="S16" s="154"/>
      <c r="T16" s="206"/>
      <c r="U16" s="173"/>
      <c r="V16" s="173"/>
      <c r="AE16" s="173"/>
    </row>
    <row r="17" spans="1:31">
      <c r="A17" s="151"/>
      <c r="B17" s="162"/>
      <c r="C17" s="162"/>
      <c r="D17" s="500"/>
      <c r="E17" s="764"/>
      <c r="F17" s="323"/>
      <c r="G17" s="323"/>
      <c r="H17" s="323"/>
      <c r="I17" s="323"/>
      <c r="J17" s="967"/>
      <c r="K17" s="832"/>
      <c r="L17" s="323"/>
      <c r="M17" s="500"/>
      <c r="N17" s="764"/>
      <c r="O17" s="323"/>
      <c r="P17" s="323"/>
      <c r="Q17" s="323"/>
      <c r="R17" s="149"/>
      <c r="S17" s="151"/>
      <c r="AE17" s="172"/>
    </row>
    <row r="18" spans="1:31" s="171" customFormat="1">
      <c r="A18" s="154"/>
      <c r="B18" s="141"/>
      <c r="C18" s="141" t="s">
        <v>9</v>
      </c>
      <c r="D18" s="501">
        <f t="shared" si="0"/>
        <v>1930</v>
      </c>
      <c r="E18" s="761">
        <f t="shared" ref="E18:G18" si="12">E7-E16</f>
        <v>156</v>
      </c>
      <c r="F18" s="328">
        <f t="shared" si="12"/>
        <v>564</v>
      </c>
      <c r="G18" s="328">
        <f t="shared" si="12"/>
        <v>618</v>
      </c>
      <c r="H18" s="328">
        <f>H7-H16</f>
        <v>592</v>
      </c>
      <c r="I18" s="328"/>
      <c r="J18" s="926">
        <f t="shared" si="4"/>
        <v>-0.24284032954099644</v>
      </c>
      <c r="K18" s="1110">
        <f t="shared" si="5"/>
        <v>-0.64220183486238525</v>
      </c>
      <c r="L18" s="328"/>
      <c r="M18" s="501">
        <f>Q18+P18+O18+N18</f>
        <v>2549</v>
      </c>
      <c r="N18" s="761">
        <f t="shared" ref="N18:P18" si="13">N7-N16</f>
        <v>436</v>
      </c>
      <c r="O18" s="328">
        <f t="shared" si="13"/>
        <v>657</v>
      </c>
      <c r="P18" s="328">
        <f t="shared" si="13"/>
        <v>744</v>
      </c>
      <c r="Q18" s="328">
        <f>Q7-Q16</f>
        <v>712</v>
      </c>
      <c r="R18" s="138"/>
      <c r="S18" s="154"/>
      <c r="AE18" s="173"/>
    </row>
    <row r="19" spans="1:31">
      <c r="A19" s="154"/>
      <c r="B19" s="141"/>
      <c r="C19" s="141"/>
      <c r="D19" s="500"/>
      <c r="E19" s="763"/>
      <c r="F19" s="323"/>
      <c r="G19" s="323"/>
      <c r="H19" s="323"/>
      <c r="I19" s="323"/>
      <c r="J19" s="967"/>
      <c r="K19" s="832"/>
      <c r="L19" s="323"/>
      <c r="M19" s="500"/>
      <c r="N19" s="763"/>
      <c r="O19" s="323"/>
      <c r="P19" s="323"/>
      <c r="Q19" s="323"/>
      <c r="R19" s="135"/>
      <c r="S19" s="154"/>
      <c r="AE19" s="172"/>
    </row>
    <row r="20" spans="1:31">
      <c r="A20" s="151"/>
      <c r="B20" s="169"/>
      <c r="C20" s="170" t="s">
        <v>10</v>
      </c>
      <c r="D20" s="500">
        <f t="shared" si="0"/>
        <v>-879</v>
      </c>
      <c r="E20" s="760">
        <v>-279</v>
      </c>
      <c r="F20" s="323">
        <v>-218</v>
      </c>
      <c r="G20" s="323">
        <v>-186</v>
      </c>
      <c r="H20" s="323">
        <v>-196</v>
      </c>
      <c r="I20" s="323"/>
      <c r="J20" s="1087">
        <f t="shared" si="4"/>
        <v>0.16578249336870021</v>
      </c>
      <c r="K20" s="1109">
        <f t="shared" si="5"/>
        <v>0.26818181818181808</v>
      </c>
      <c r="L20" s="323"/>
      <c r="M20" s="500">
        <f>Q20+P20+O20+N20</f>
        <v>-754</v>
      </c>
      <c r="N20" s="760">
        <v>-220</v>
      </c>
      <c r="O20" s="323">
        <v>-199</v>
      </c>
      <c r="P20" s="323">
        <v>-180</v>
      </c>
      <c r="Q20" s="323">
        <v>-155</v>
      </c>
      <c r="R20" s="149"/>
      <c r="S20" s="151"/>
      <c r="AE20" s="172"/>
    </row>
    <row r="21" spans="1:31">
      <c r="A21" s="151"/>
      <c r="B21" s="169"/>
      <c r="C21" s="174" t="s">
        <v>11</v>
      </c>
      <c r="D21" s="500">
        <f t="shared" si="0"/>
        <v>-13</v>
      </c>
      <c r="E21" s="760">
        <v>3</v>
      </c>
      <c r="F21" s="323">
        <v>-3</v>
      </c>
      <c r="G21" s="323">
        <v>-7</v>
      </c>
      <c r="H21" s="323">
        <v>-6</v>
      </c>
      <c r="I21" s="323"/>
      <c r="J21" s="1087">
        <f t="shared" si="4"/>
        <v>-0.45833333333333337</v>
      </c>
      <c r="K21" s="832" t="s">
        <v>525</v>
      </c>
      <c r="L21" s="323"/>
      <c r="M21" s="500">
        <f>Q21+P21+O21+N21</f>
        <v>-24</v>
      </c>
      <c r="N21" s="760">
        <v>-7</v>
      </c>
      <c r="O21" s="323">
        <v>-6</v>
      </c>
      <c r="P21" s="323">
        <v>-12</v>
      </c>
      <c r="Q21" s="323">
        <v>1</v>
      </c>
      <c r="R21" s="149"/>
      <c r="S21" s="151"/>
      <c r="AE21" s="172"/>
    </row>
    <row r="22" spans="1:31">
      <c r="A22" s="151"/>
      <c r="B22" s="169"/>
      <c r="C22" s="141"/>
      <c r="D22" s="500"/>
      <c r="E22" s="760"/>
      <c r="F22" s="323"/>
      <c r="G22" s="323"/>
      <c r="H22" s="323"/>
      <c r="I22" s="323"/>
      <c r="J22" s="967"/>
      <c r="K22" s="832"/>
      <c r="L22" s="323"/>
      <c r="M22" s="500"/>
      <c r="N22" s="760"/>
      <c r="O22" s="323"/>
      <c r="P22" s="323"/>
      <c r="Q22" s="323"/>
      <c r="R22" s="135"/>
      <c r="S22" s="151"/>
      <c r="AE22" s="172"/>
    </row>
    <row r="23" spans="1:31" s="171" customFormat="1">
      <c r="A23" s="175"/>
      <c r="B23" s="176"/>
      <c r="C23" s="177" t="s">
        <v>12</v>
      </c>
      <c r="D23" s="501">
        <f t="shared" si="0"/>
        <v>1038</v>
      </c>
      <c r="E23" s="761">
        <f t="shared" ref="E23:G23" si="14">E18+E20+E21</f>
        <v>-120</v>
      </c>
      <c r="F23" s="328">
        <f t="shared" si="14"/>
        <v>343</v>
      </c>
      <c r="G23" s="328">
        <f t="shared" si="14"/>
        <v>425</v>
      </c>
      <c r="H23" s="328">
        <f>H18+H20+H21</f>
        <v>390</v>
      </c>
      <c r="I23" s="328"/>
      <c r="J23" s="926">
        <f t="shared" si="4"/>
        <v>-0.41389045736871821</v>
      </c>
      <c r="K23" s="833" t="s">
        <v>525</v>
      </c>
      <c r="L23" s="328"/>
      <c r="M23" s="501">
        <f>Q23+P23+O23+N23</f>
        <v>1771</v>
      </c>
      <c r="N23" s="761">
        <f t="shared" ref="N23:P23" si="15">N18+N20+N21</f>
        <v>209</v>
      </c>
      <c r="O23" s="328">
        <f t="shared" si="15"/>
        <v>452</v>
      </c>
      <c r="P23" s="328">
        <f t="shared" si="15"/>
        <v>552</v>
      </c>
      <c r="Q23" s="328">
        <f>Q18+Q20+Q21</f>
        <v>558</v>
      </c>
      <c r="R23" s="138"/>
      <c r="S23" s="175"/>
      <c r="AE23" s="173"/>
    </row>
    <row r="24" spans="1:31">
      <c r="A24" s="151"/>
      <c r="B24" s="169"/>
      <c r="C24" s="141"/>
      <c r="D24" s="500"/>
      <c r="E24" s="763"/>
      <c r="F24" s="323"/>
      <c r="G24" s="323"/>
      <c r="H24" s="323"/>
      <c r="I24" s="323"/>
      <c r="J24" s="967"/>
      <c r="K24" s="832"/>
      <c r="L24" s="323"/>
      <c r="M24" s="500"/>
      <c r="N24" s="763"/>
      <c r="O24" s="323"/>
      <c r="P24" s="323"/>
      <c r="Q24" s="323"/>
      <c r="R24" s="135"/>
      <c r="S24" s="151"/>
    </row>
    <row r="25" spans="1:31">
      <c r="A25" s="151"/>
      <c r="B25" s="169"/>
      <c r="C25" s="170" t="s">
        <v>13</v>
      </c>
      <c r="D25" s="500">
        <f t="shared" si="0"/>
        <v>-273</v>
      </c>
      <c r="E25" s="760">
        <v>-22</v>
      </c>
      <c r="F25" s="323">
        <v>-76</v>
      </c>
      <c r="G25" s="323">
        <v>-91</v>
      </c>
      <c r="H25" s="323">
        <v>-84</v>
      </c>
      <c r="I25" s="323"/>
      <c r="J25" s="1087">
        <f t="shared" si="4"/>
        <v>0.22972972972972983</v>
      </c>
      <c r="K25" s="1109">
        <f t="shared" si="5"/>
        <v>-0.33333333333333337</v>
      </c>
      <c r="L25" s="323"/>
      <c r="M25" s="500">
        <f>Q25+P25+O25+N25</f>
        <v>-222</v>
      </c>
      <c r="N25" s="760">
        <v>-33</v>
      </c>
      <c r="O25" s="323">
        <v>-84</v>
      </c>
      <c r="P25" s="323">
        <v>-138</v>
      </c>
      <c r="Q25" s="323">
        <v>33</v>
      </c>
      <c r="R25" s="149"/>
      <c r="S25" s="151"/>
    </row>
    <row r="26" spans="1:31">
      <c r="A26" s="151"/>
      <c r="B26" s="162"/>
      <c r="C26" s="178"/>
      <c r="D26" s="500"/>
      <c r="E26" s="760"/>
      <c r="F26" s="323"/>
      <c r="G26" s="323"/>
      <c r="H26" s="323"/>
      <c r="I26" s="323"/>
      <c r="J26" s="967"/>
      <c r="K26" s="832"/>
      <c r="L26" s="323"/>
      <c r="M26" s="500"/>
      <c r="N26" s="760"/>
      <c r="O26" s="323"/>
      <c r="P26" s="323"/>
      <c r="Q26" s="323"/>
      <c r="R26" s="149"/>
      <c r="S26" s="151"/>
    </row>
    <row r="27" spans="1:31" s="171" customFormat="1">
      <c r="A27" s="154"/>
      <c r="B27" s="141"/>
      <c r="C27" s="141" t="s">
        <v>14</v>
      </c>
      <c r="D27" s="501">
        <f t="shared" si="0"/>
        <v>765</v>
      </c>
      <c r="E27" s="761">
        <f t="shared" ref="E27:G27" si="16">E23+E25</f>
        <v>-142</v>
      </c>
      <c r="F27" s="328">
        <f t="shared" si="16"/>
        <v>267</v>
      </c>
      <c r="G27" s="328">
        <f t="shared" si="16"/>
        <v>334</v>
      </c>
      <c r="H27" s="328">
        <f>H23+H25</f>
        <v>306</v>
      </c>
      <c r="I27" s="328"/>
      <c r="J27" s="926">
        <f t="shared" si="4"/>
        <v>-0.50613298902517756</v>
      </c>
      <c r="K27" s="833" t="s">
        <v>525</v>
      </c>
      <c r="L27" s="328"/>
      <c r="M27" s="501">
        <f>Q27+P27+O27+N27</f>
        <v>1549</v>
      </c>
      <c r="N27" s="761">
        <f t="shared" ref="N27:P27" si="17">N23+N25</f>
        <v>176</v>
      </c>
      <c r="O27" s="328">
        <f t="shared" si="17"/>
        <v>368</v>
      </c>
      <c r="P27" s="328">
        <f t="shared" si="17"/>
        <v>414</v>
      </c>
      <c r="Q27" s="328">
        <f>Q23+Q25</f>
        <v>591</v>
      </c>
      <c r="R27" s="138"/>
      <c r="S27" s="154"/>
    </row>
    <row r="28" spans="1:31">
      <c r="A28" s="154"/>
      <c r="B28" s="141"/>
      <c r="C28" s="141"/>
      <c r="D28" s="500"/>
      <c r="E28" s="760"/>
      <c r="F28" s="323"/>
      <c r="G28" s="323"/>
      <c r="H28" s="323"/>
      <c r="I28" s="323"/>
      <c r="J28" s="967"/>
      <c r="K28" s="832"/>
      <c r="L28" s="323"/>
      <c r="M28" s="500"/>
      <c r="N28" s="760"/>
      <c r="O28" s="323"/>
      <c r="P28" s="323"/>
      <c r="Q28" s="323"/>
      <c r="R28" s="179"/>
      <c r="S28" s="154"/>
    </row>
    <row r="29" spans="1:31">
      <c r="A29" s="154"/>
      <c r="B29" s="141"/>
      <c r="C29" s="162" t="s">
        <v>341</v>
      </c>
      <c r="D29" s="500">
        <f t="shared" si="0"/>
        <v>2</v>
      </c>
      <c r="E29" s="760">
        <v>2</v>
      </c>
      <c r="F29" s="323">
        <v>0</v>
      </c>
      <c r="G29" s="323">
        <v>0</v>
      </c>
      <c r="H29" s="323">
        <v>0</v>
      </c>
      <c r="I29" s="323"/>
      <c r="J29" s="967" t="s">
        <v>525</v>
      </c>
      <c r="K29" s="832" t="s">
        <v>525</v>
      </c>
      <c r="L29" s="323"/>
      <c r="M29" s="500">
        <f>Q29+P29+O29+N29</f>
        <v>0</v>
      </c>
      <c r="N29" s="760">
        <v>0</v>
      </c>
      <c r="O29" s="323">
        <v>0</v>
      </c>
      <c r="P29" s="323">
        <v>0</v>
      </c>
      <c r="Q29" s="323">
        <v>0</v>
      </c>
      <c r="R29" s="149"/>
      <c r="S29" s="154"/>
    </row>
    <row r="30" spans="1:31">
      <c r="A30" s="154"/>
      <c r="B30" s="141"/>
      <c r="C30" s="180" t="s">
        <v>342</v>
      </c>
      <c r="D30" s="500">
        <f t="shared" si="0"/>
        <v>763</v>
      </c>
      <c r="E30" s="765">
        <v>-144</v>
      </c>
      <c r="F30" s="323">
        <v>267</v>
      </c>
      <c r="G30" s="323">
        <v>334</v>
      </c>
      <c r="H30" s="323">
        <v>306</v>
      </c>
      <c r="I30" s="323"/>
      <c r="J30" s="1087">
        <f t="shared" si="4"/>
        <v>-0.50742414460942542</v>
      </c>
      <c r="K30" s="832" t="s">
        <v>525</v>
      </c>
      <c r="L30" s="323"/>
      <c r="M30" s="500">
        <f>Q30+P30+O30+N30</f>
        <v>1549</v>
      </c>
      <c r="N30" s="765">
        <v>176</v>
      </c>
      <c r="O30" s="323">
        <v>368</v>
      </c>
      <c r="P30" s="323">
        <v>414</v>
      </c>
      <c r="Q30" s="323">
        <v>591</v>
      </c>
      <c r="R30" s="149"/>
      <c r="S30" s="154"/>
    </row>
    <row r="31" spans="1:31">
      <c r="A31" s="154"/>
      <c r="B31" s="141"/>
      <c r="C31" s="162"/>
      <c r="D31" s="500"/>
      <c r="E31" s="763"/>
      <c r="F31" s="323"/>
      <c r="G31" s="323"/>
      <c r="H31" s="323"/>
      <c r="I31" s="323"/>
      <c r="J31" s="967"/>
      <c r="K31" s="832"/>
      <c r="L31" s="323"/>
      <c r="M31" s="500"/>
      <c r="N31" s="763"/>
      <c r="O31" s="323"/>
      <c r="P31" s="323"/>
      <c r="Q31" s="323"/>
      <c r="R31" s="135"/>
      <c r="S31" s="154"/>
      <c r="X31" s="476"/>
    </row>
    <row r="32" spans="1:31" s="171" customFormat="1" ht="14.25">
      <c r="A32" s="154"/>
      <c r="B32" s="141"/>
      <c r="C32" s="141" t="s">
        <v>516</v>
      </c>
      <c r="D32" s="502">
        <f t="shared" si="0"/>
        <v>0.54</v>
      </c>
      <c r="E32" s="766">
        <v>-0.1</v>
      </c>
      <c r="F32" s="338">
        <v>0.19</v>
      </c>
      <c r="G32" s="338">
        <v>0.23</v>
      </c>
      <c r="H32" s="338">
        <v>0.22</v>
      </c>
      <c r="I32" s="338"/>
      <c r="J32" s="926">
        <f t="shared" si="4"/>
        <v>-0.49056603773584906</v>
      </c>
      <c r="K32" s="833" t="s">
        <v>525</v>
      </c>
      <c r="L32" s="338"/>
      <c r="M32" s="502">
        <f>Q32+P32+O32+N32</f>
        <v>1.06</v>
      </c>
      <c r="N32" s="766">
        <v>0.13</v>
      </c>
      <c r="O32" s="338">
        <v>0.26</v>
      </c>
      <c r="P32" s="338">
        <v>0.28000000000000003</v>
      </c>
      <c r="Q32" s="338">
        <v>0.39</v>
      </c>
      <c r="R32" s="135"/>
      <c r="S32" s="154"/>
    </row>
    <row r="33" spans="1:22">
      <c r="A33" s="154"/>
      <c r="B33" s="141"/>
      <c r="C33" s="180" t="s">
        <v>15</v>
      </c>
      <c r="D33" s="503">
        <f t="shared" si="0"/>
        <v>0.54</v>
      </c>
      <c r="E33" s="767">
        <v>-0.1</v>
      </c>
      <c r="F33" s="339">
        <v>0.19</v>
      </c>
      <c r="G33" s="339">
        <v>0.23</v>
      </c>
      <c r="H33" s="339">
        <v>0.22</v>
      </c>
      <c r="I33" s="339"/>
      <c r="J33" s="1087">
        <f t="shared" si="4"/>
        <v>-0.49056603773584906</v>
      </c>
      <c r="K33" s="832" t="s">
        <v>525</v>
      </c>
      <c r="L33" s="339"/>
      <c r="M33" s="503">
        <f>Q33+P33+O33+N33</f>
        <v>1.06</v>
      </c>
      <c r="N33" s="767">
        <v>0.13</v>
      </c>
      <c r="O33" s="339">
        <v>0.26</v>
      </c>
      <c r="P33" s="339">
        <v>0.28000000000000003</v>
      </c>
      <c r="Q33" s="339">
        <v>0.39</v>
      </c>
      <c r="R33" s="149"/>
      <c r="S33" s="154"/>
    </row>
    <row r="34" spans="1:22">
      <c r="A34" s="154"/>
      <c r="B34" s="141"/>
      <c r="C34" s="141"/>
      <c r="D34" s="500"/>
      <c r="E34" s="768"/>
      <c r="F34" s="339"/>
      <c r="G34" s="339"/>
      <c r="H34" s="339"/>
      <c r="I34" s="339"/>
      <c r="J34" s="967"/>
      <c r="K34" s="832"/>
      <c r="L34" s="339"/>
      <c r="M34" s="500"/>
      <c r="N34" s="768"/>
      <c r="O34" s="339"/>
      <c r="P34" s="339"/>
      <c r="Q34" s="339"/>
      <c r="R34" s="138"/>
      <c r="S34" s="154"/>
    </row>
    <row r="35" spans="1:22" s="171" customFormat="1">
      <c r="A35" s="154"/>
      <c r="B35" s="141"/>
      <c r="C35" s="141" t="s">
        <v>16</v>
      </c>
      <c r="D35" s="502">
        <f t="shared" si="0"/>
        <v>0.12</v>
      </c>
      <c r="E35" s="766">
        <v>0</v>
      </c>
      <c r="F35" s="338">
        <v>0</v>
      </c>
      <c r="G35" s="338">
        <v>0.12</v>
      </c>
      <c r="H35" s="338">
        <v>0</v>
      </c>
      <c r="I35" s="338"/>
      <c r="J35" s="926">
        <f t="shared" si="4"/>
        <v>-0.85882352941176476</v>
      </c>
      <c r="K35" s="1110">
        <f t="shared" si="5"/>
        <v>-1</v>
      </c>
      <c r="L35" s="338"/>
      <c r="M35" s="502">
        <f>Q35+P35+O35+N35</f>
        <v>0.85</v>
      </c>
      <c r="N35" s="766">
        <v>0.56999999999999995</v>
      </c>
      <c r="O35" s="338">
        <v>0</v>
      </c>
      <c r="P35" s="338">
        <v>0.28000000000000003</v>
      </c>
      <c r="Q35" s="338">
        <v>0</v>
      </c>
      <c r="R35" s="135"/>
      <c r="S35" s="154"/>
      <c r="V35" s="181"/>
    </row>
    <row r="36" spans="1:22" s="201" customFormat="1">
      <c r="A36" s="310"/>
      <c r="B36" s="214"/>
      <c r="C36" s="686" t="s">
        <v>17</v>
      </c>
      <c r="D36" s="683">
        <f t="shared" si="0"/>
        <v>0.12</v>
      </c>
      <c r="E36" s="769">
        <v>0</v>
      </c>
      <c r="F36" s="684">
        <v>0</v>
      </c>
      <c r="G36" s="684">
        <v>0.12</v>
      </c>
      <c r="H36" s="684">
        <v>0</v>
      </c>
      <c r="I36" s="684"/>
      <c r="J36" s="1111">
        <f t="shared" si="4"/>
        <v>-0.57142857142857151</v>
      </c>
      <c r="K36" s="834" t="s">
        <v>525</v>
      </c>
      <c r="L36" s="684"/>
      <c r="M36" s="683">
        <f>Q36+P36+O36+N36</f>
        <v>0.28000000000000003</v>
      </c>
      <c r="N36" s="769">
        <v>0</v>
      </c>
      <c r="O36" s="684">
        <v>0</v>
      </c>
      <c r="P36" s="684">
        <v>0.28000000000000003</v>
      </c>
      <c r="Q36" s="684">
        <v>0</v>
      </c>
      <c r="R36" s="685"/>
      <c r="S36" s="310"/>
    </row>
    <row r="37" spans="1:22">
      <c r="A37" s="154"/>
      <c r="B37" s="141"/>
      <c r="C37" s="162"/>
      <c r="D37" s="140"/>
      <c r="E37" s="139"/>
      <c r="F37" s="141"/>
      <c r="G37" s="141"/>
      <c r="H37" s="141"/>
      <c r="I37" s="141"/>
      <c r="J37" s="970"/>
      <c r="K37" s="835"/>
      <c r="L37" s="141"/>
      <c r="M37" s="140"/>
      <c r="N37" s="139"/>
      <c r="O37" s="141"/>
      <c r="P37" s="141"/>
      <c r="Q37" s="141"/>
      <c r="R37" s="141"/>
      <c r="S37" s="154"/>
    </row>
    <row r="38" spans="1:22" ht="9" customHeight="1">
      <c r="A38" s="151"/>
      <c r="B38" s="151"/>
      <c r="C38" s="151"/>
      <c r="D38" s="151"/>
      <c r="E38" s="151"/>
      <c r="F38" s="151"/>
      <c r="G38" s="151"/>
      <c r="H38" s="151"/>
      <c r="I38" s="151"/>
      <c r="J38" s="152"/>
      <c r="K38" s="152"/>
      <c r="L38" s="151"/>
      <c r="M38" s="151"/>
      <c r="N38" s="151"/>
      <c r="O38" s="151"/>
      <c r="P38" s="151"/>
      <c r="Q38" s="151"/>
      <c r="R38" s="151"/>
      <c r="S38" s="151"/>
    </row>
    <row r="39" spans="1:22" ht="13.5" customHeight="1">
      <c r="A39" s="187"/>
      <c r="B39" s="961" t="s">
        <v>622</v>
      </c>
      <c r="C39" s="772"/>
      <c r="D39" s="187"/>
      <c r="E39" s="771"/>
      <c r="F39" s="187"/>
      <c r="G39" s="187"/>
      <c r="H39" s="187"/>
      <c r="I39" s="187"/>
      <c r="J39" s="168"/>
      <c r="K39" s="168"/>
      <c r="L39" s="187"/>
      <c r="M39" s="187"/>
      <c r="N39" s="771"/>
      <c r="O39" s="187"/>
      <c r="P39" s="187"/>
      <c r="Q39" s="187"/>
      <c r="R39" s="167"/>
      <c r="S39" s="187"/>
    </row>
    <row r="40" spans="1:22" ht="13.5" customHeight="1">
      <c r="A40" s="187"/>
      <c r="B40" s="961" t="s">
        <v>565</v>
      </c>
      <c r="C40" s="772"/>
      <c r="D40" s="187"/>
      <c r="E40" s="771"/>
      <c r="F40" s="187"/>
      <c r="G40" s="187"/>
      <c r="H40" s="187"/>
      <c r="I40" s="187"/>
      <c r="J40" s="168"/>
      <c r="K40" s="168"/>
      <c r="L40" s="187"/>
      <c r="M40" s="187"/>
      <c r="N40" s="771"/>
      <c r="O40" s="187"/>
      <c r="P40" s="187"/>
      <c r="Q40" s="187"/>
      <c r="R40" s="167"/>
      <c r="S40" s="187"/>
    </row>
    <row r="41" spans="1:22" ht="13.5" customHeight="1">
      <c r="A41" s="187"/>
      <c r="B41" s="961" t="s">
        <v>635</v>
      </c>
      <c r="C41" s="772"/>
      <c r="D41" s="187"/>
      <c r="E41" s="771"/>
      <c r="F41" s="187"/>
      <c r="G41" s="187"/>
      <c r="H41" s="187"/>
      <c r="I41" s="187"/>
      <c r="J41" s="168"/>
      <c r="K41" s="168"/>
      <c r="L41" s="187"/>
      <c r="M41" s="187"/>
      <c r="N41" s="771"/>
      <c r="O41" s="187"/>
      <c r="P41" s="187"/>
      <c r="Q41" s="187"/>
      <c r="R41" s="167"/>
      <c r="S41" s="187"/>
    </row>
    <row r="42" spans="1:22" ht="13.5" customHeight="1">
      <c r="A42" s="187"/>
      <c r="B42" s="961" t="s">
        <v>517</v>
      </c>
      <c r="C42" s="771"/>
      <c r="D42" s="187"/>
      <c r="E42" s="187"/>
      <c r="F42" s="187"/>
      <c r="G42" s="187"/>
      <c r="H42" s="187"/>
      <c r="I42" s="187"/>
      <c r="J42" s="168"/>
      <c r="K42" s="168"/>
      <c r="L42" s="187"/>
      <c r="M42" s="187"/>
      <c r="N42" s="187"/>
      <c r="O42" s="187"/>
      <c r="P42" s="187"/>
      <c r="Q42" s="187"/>
      <c r="R42" s="187"/>
      <c r="S42" s="187"/>
    </row>
    <row r="43" spans="1:22">
      <c r="A43" s="182"/>
      <c r="B43" s="182"/>
      <c r="C43" s="182"/>
      <c r="D43" s="184"/>
      <c r="E43" s="184"/>
      <c r="F43" s="184"/>
      <c r="G43" s="184"/>
      <c r="H43" s="184"/>
      <c r="I43" s="184"/>
      <c r="J43" s="185"/>
      <c r="K43" s="185"/>
      <c r="L43" s="184"/>
      <c r="M43" s="184"/>
      <c r="N43" s="184"/>
      <c r="O43" s="184"/>
      <c r="P43" s="184"/>
      <c r="Q43" s="184"/>
      <c r="R43" s="184"/>
      <c r="S43" s="184"/>
    </row>
    <row r="44" spans="1:22" ht="9" customHeight="1">
      <c r="A44" s="151"/>
      <c r="B44" s="151"/>
      <c r="C44" s="151"/>
      <c r="D44" s="151"/>
      <c r="E44" s="151"/>
      <c r="F44" s="151"/>
      <c r="G44" s="151"/>
      <c r="H44" s="151"/>
      <c r="I44" s="151"/>
      <c r="J44" s="152"/>
      <c r="K44" s="152"/>
      <c r="L44" s="151"/>
      <c r="M44" s="151"/>
      <c r="N44" s="151"/>
      <c r="O44" s="151"/>
      <c r="P44" s="151"/>
      <c r="Q44" s="151"/>
      <c r="R44" s="151"/>
      <c r="S44" s="151"/>
    </row>
    <row r="45" spans="1:22">
      <c r="A45" s="154"/>
      <c r="B45" s="159"/>
      <c r="C45" s="156" t="s">
        <v>0</v>
      </c>
      <c r="D45" s="232">
        <v>2012</v>
      </c>
      <c r="E45" s="158" t="s">
        <v>547</v>
      </c>
      <c r="F45" s="159" t="s">
        <v>501</v>
      </c>
      <c r="G45" s="159" t="s">
        <v>478</v>
      </c>
      <c r="H45" s="159" t="s">
        <v>407</v>
      </c>
      <c r="I45" s="159"/>
      <c r="J45" s="964" t="s">
        <v>468</v>
      </c>
      <c r="K45" s="830" t="s">
        <v>468</v>
      </c>
      <c r="L45" s="159"/>
      <c r="M45" s="232">
        <v>2011</v>
      </c>
      <c r="N45" s="158" t="s">
        <v>365</v>
      </c>
      <c r="O45" s="159" t="s">
        <v>333</v>
      </c>
      <c r="P45" s="159" t="s">
        <v>292</v>
      </c>
      <c r="Q45" s="159" t="s">
        <v>282</v>
      </c>
      <c r="R45" s="160"/>
      <c r="S45" s="154"/>
    </row>
    <row r="46" spans="1:22">
      <c r="A46" s="151"/>
      <c r="B46" s="162"/>
      <c r="C46" s="186" t="s">
        <v>18</v>
      </c>
      <c r="D46" s="157"/>
      <c r="E46" s="158"/>
      <c r="F46" s="162"/>
      <c r="G46" s="162"/>
      <c r="H46" s="162"/>
      <c r="I46" s="141"/>
      <c r="J46" s="965" t="s">
        <v>548</v>
      </c>
      <c r="K46" s="831" t="s">
        <v>549</v>
      </c>
      <c r="L46" s="162"/>
      <c r="M46" s="157"/>
      <c r="N46" s="158"/>
      <c r="O46" s="162"/>
      <c r="P46" s="162"/>
      <c r="Q46" s="162"/>
      <c r="R46" s="162"/>
      <c r="S46" s="151"/>
    </row>
    <row r="47" spans="1:22">
      <c r="A47" s="151"/>
      <c r="B47" s="162"/>
      <c r="C47" s="162"/>
      <c r="D47" s="166"/>
      <c r="E47" s="167"/>
      <c r="F47" s="162"/>
      <c r="G47" s="162"/>
      <c r="H47" s="162"/>
      <c r="I47" s="162"/>
      <c r="J47" s="966"/>
      <c r="K47" s="773"/>
      <c r="L47" s="162"/>
      <c r="M47" s="166"/>
      <c r="N47" s="167"/>
      <c r="O47" s="162"/>
      <c r="P47" s="162"/>
      <c r="Q47" s="162"/>
      <c r="R47" s="162"/>
      <c r="S47" s="151"/>
    </row>
    <row r="48" spans="1:22">
      <c r="A48" s="151"/>
      <c r="B48" s="169"/>
      <c r="C48" s="162" t="s">
        <v>19</v>
      </c>
      <c r="D48" s="500">
        <f>H48+G48+F48+E48</f>
        <v>3007</v>
      </c>
      <c r="E48" s="335">
        <v>930</v>
      </c>
      <c r="F48" s="323">
        <v>731</v>
      </c>
      <c r="G48" s="323">
        <v>948</v>
      </c>
      <c r="H48" s="323">
        <v>398</v>
      </c>
      <c r="I48" s="323"/>
      <c r="J48" s="1087">
        <f>D48/M48-1</f>
        <v>-0.24881338995753188</v>
      </c>
      <c r="K48" s="1109">
        <f>E48/N48-1</f>
        <v>-0.3309352517985612</v>
      </c>
      <c r="L48" s="323"/>
      <c r="M48" s="500">
        <f>Q48+P48+O48+N48</f>
        <v>4003</v>
      </c>
      <c r="N48" s="335">
        <v>1390</v>
      </c>
      <c r="O48" s="323">
        <v>948</v>
      </c>
      <c r="P48" s="323">
        <v>1200</v>
      </c>
      <c r="Q48" s="323">
        <v>465</v>
      </c>
      <c r="R48" s="149"/>
      <c r="S48" s="151"/>
    </row>
    <row r="49" spans="1:19">
      <c r="A49" s="151"/>
      <c r="B49" s="169"/>
      <c r="C49" s="170" t="s">
        <v>20</v>
      </c>
      <c r="D49" s="500">
        <f t="shared" ref="D49:D54" si="18">H49+G49+F49+E49</f>
        <v>-2133</v>
      </c>
      <c r="E49" s="335">
        <v>-475</v>
      </c>
      <c r="F49" s="323">
        <v>-512</v>
      </c>
      <c r="G49" s="323">
        <v>-670</v>
      </c>
      <c r="H49" s="323">
        <v>-476</v>
      </c>
      <c r="I49" s="323"/>
      <c r="J49" s="967">
        <f t="shared" ref="J49:J54" si="19">D49/M49-1</f>
        <v>7.4018126888217628E-2</v>
      </c>
      <c r="K49" s="1109">
        <f t="shared" ref="K49:K54" si="20">E49/N49-1</f>
        <v>-0.12037037037037035</v>
      </c>
      <c r="L49" s="323"/>
      <c r="M49" s="500">
        <f>Q49+P49+O49+N49</f>
        <v>-1986</v>
      </c>
      <c r="N49" s="335">
        <v>-540</v>
      </c>
      <c r="O49" s="323">
        <v>-528</v>
      </c>
      <c r="P49" s="323">
        <v>-548</v>
      </c>
      <c r="Q49" s="323">
        <v>-370</v>
      </c>
      <c r="R49" s="149"/>
      <c r="S49" s="151"/>
    </row>
    <row r="50" spans="1:19">
      <c r="A50" s="151"/>
      <c r="B50" s="169"/>
      <c r="C50" s="162" t="s">
        <v>21</v>
      </c>
      <c r="D50" s="500">
        <f t="shared" si="18"/>
        <v>-876</v>
      </c>
      <c r="E50" s="335">
        <v>-990</v>
      </c>
      <c r="F50" s="323">
        <v>503</v>
      </c>
      <c r="G50" s="323">
        <v>-726</v>
      </c>
      <c r="H50" s="323">
        <v>337</v>
      </c>
      <c r="I50" s="323"/>
      <c r="J50" s="1087">
        <f t="shared" si="19"/>
        <v>-0.49885583524027455</v>
      </c>
      <c r="K50" s="832" t="s">
        <v>567</v>
      </c>
      <c r="L50" s="323"/>
      <c r="M50" s="500">
        <f>Q50+P50+O50+N50</f>
        <v>-1748</v>
      </c>
      <c r="N50" s="335">
        <v>-215</v>
      </c>
      <c r="O50" s="323">
        <v>-377</v>
      </c>
      <c r="P50" s="323">
        <v>-962</v>
      </c>
      <c r="Q50" s="323">
        <v>-194</v>
      </c>
      <c r="R50" s="149"/>
      <c r="S50" s="151"/>
    </row>
    <row r="51" spans="1:19" s="171" customFormat="1">
      <c r="A51" s="154"/>
      <c r="B51" s="141"/>
      <c r="C51" s="141" t="s">
        <v>126</v>
      </c>
      <c r="D51" s="501">
        <f t="shared" si="18"/>
        <v>-2</v>
      </c>
      <c r="E51" s="337">
        <f t="shared" ref="E51" si="21">E48+E49+E50</f>
        <v>-535</v>
      </c>
      <c r="F51" s="328">
        <f t="shared" ref="F51" si="22">F48+F49+F50</f>
        <v>722</v>
      </c>
      <c r="G51" s="328">
        <f t="shared" ref="G51" si="23">G48+G49+G50</f>
        <v>-448</v>
      </c>
      <c r="H51" s="328">
        <f>H48+H49+H50</f>
        <v>259</v>
      </c>
      <c r="I51" s="328"/>
      <c r="J51" s="968" t="s">
        <v>525</v>
      </c>
      <c r="K51" s="833" t="s">
        <v>525</v>
      </c>
      <c r="L51" s="328"/>
      <c r="M51" s="501">
        <f>Q51+P51+O51+N51</f>
        <v>269</v>
      </c>
      <c r="N51" s="337">
        <f t="shared" ref="N51:P51" si="24">N48+N49+N50</f>
        <v>635</v>
      </c>
      <c r="O51" s="328">
        <f t="shared" si="24"/>
        <v>43</v>
      </c>
      <c r="P51" s="328">
        <f t="shared" si="24"/>
        <v>-310</v>
      </c>
      <c r="Q51" s="328">
        <f>Q48+Q49+Q50</f>
        <v>-99</v>
      </c>
      <c r="R51" s="135"/>
      <c r="S51" s="154"/>
    </row>
    <row r="52" spans="1:19">
      <c r="A52" s="154"/>
      <c r="B52" s="141"/>
      <c r="C52" s="170"/>
      <c r="D52" s="500"/>
      <c r="E52" s="335"/>
      <c r="F52" s="323"/>
      <c r="G52" s="323"/>
      <c r="H52" s="323"/>
      <c r="I52" s="323"/>
      <c r="J52" s="967"/>
      <c r="K52" s="832"/>
      <c r="L52" s="323"/>
      <c r="M52" s="500"/>
      <c r="N52" s="335"/>
      <c r="O52" s="323"/>
      <c r="P52" s="323"/>
      <c r="Q52" s="323"/>
      <c r="R52" s="138"/>
      <c r="S52" s="154"/>
    </row>
    <row r="53" spans="1:19">
      <c r="A53" s="151"/>
      <c r="B53" s="169"/>
      <c r="C53" s="170" t="s">
        <v>22</v>
      </c>
      <c r="D53" s="500">
        <f t="shared" si="18"/>
        <v>335</v>
      </c>
      <c r="E53" s="335">
        <v>92</v>
      </c>
      <c r="F53" s="323">
        <v>89</v>
      </c>
      <c r="G53" s="323">
        <v>92</v>
      </c>
      <c r="H53" s="323">
        <v>62</v>
      </c>
      <c r="I53" s="323"/>
      <c r="J53" s="967">
        <f t="shared" si="19"/>
        <v>-5.9347181008901906E-3</v>
      </c>
      <c r="K53" s="832">
        <f t="shared" si="20"/>
        <v>0</v>
      </c>
      <c r="L53" s="323"/>
      <c r="M53" s="500">
        <f>Q53+P53+O53+N53</f>
        <v>337</v>
      </c>
      <c r="N53" s="335">
        <v>92</v>
      </c>
      <c r="O53" s="323">
        <v>92</v>
      </c>
      <c r="P53" s="323">
        <v>92</v>
      </c>
      <c r="Q53" s="323">
        <v>61</v>
      </c>
      <c r="R53" s="149"/>
      <c r="S53" s="151"/>
    </row>
    <row r="54" spans="1:19" s="171" customFormat="1" ht="14.25">
      <c r="A54" s="154"/>
      <c r="B54" s="141"/>
      <c r="C54" s="178" t="s">
        <v>262</v>
      </c>
      <c r="D54" s="501">
        <f t="shared" si="18"/>
        <v>1652</v>
      </c>
      <c r="E54" s="337">
        <v>735</v>
      </c>
      <c r="F54" s="328">
        <v>346</v>
      </c>
      <c r="G54" s="328">
        <v>534</v>
      </c>
      <c r="H54" s="328">
        <v>37</v>
      </c>
      <c r="I54" s="328"/>
      <c r="J54" s="926">
        <f t="shared" si="19"/>
        <v>-0.32543895467537776</v>
      </c>
      <c r="K54" s="1110">
        <f t="shared" si="20"/>
        <v>-0.19319429198682769</v>
      </c>
      <c r="L54" s="328"/>
      <c r="M54" s="501">
        <f>Q54+P54+O54+N54</f>
        <v>2449</v>
      </c>
      <c r="N54" s="337">
        <v>911</v>
      </c>
      <c r="O54" s="328">
        <v>555</v>
      </c>
      <c r="P54" s="328">
        <v>792</v>
      </c>
      <c r="Q54" s="328">
        <v>191</v>
      </c>
      <c r="R54" s="137"/>
      <c r="S54" s="154"/>
    </row>
    <row r="55" spans="1:19">
      <c r="A55" s="154"/>
      <c r="B55" s="141"/>
      <c r="C55" s="170"/>
      <c r="D55" s="500"/>
      <c r="E55" s="335"/>
      <c r="F55" s="323"/>
      <c r="G55" s="323"/>
      <c r="H55" s="323"/>
      <c r="I55" s="323"/>
      <c r="J55" s="967"/>
      <c r="K55" s="832"/>
      <c r="L55" s="323"/>
      <c r="M55" s="500"/>
      <c r="N55" s="335"/>
      <c r="O55" s="323"/>
      <c r="P55" s="323"/>
      <c r="Q55" s="323"/>
      <c r="R55" s="138"/>
      <c r="S55" s="154"/>
    </row>
    <row r="56" spans="1:19" s="171" customFormat="1">
      <c r="A56" s="154"/>
      <c r="B56" s="141"/>
      <c r="C56" s="178" t="s">
        <v>23</v>
      </c>
      <c r="D56" s="501"/>
      <c r="E56" s="337"/>
      <c r="F56" s="328"/>
      <c r="G56" s="328"/>
      <c r="H56" s="328"/>
      <c r="I56" s="328"/>
      <c r="J56" s="968"/>
      <c r="K56" s="833"/>
      <c r="L56" s="328"/>
      <c r="M56" s="501"/>
      <c r="N56" s="337"/>
      <c r="O56" s="328"/>
      <c r="P56" s="328"/>
      <c r="Q56" s="328"/>
      <c r="R56" s="138"/>
      <c r="S56" s="154"/>
    </row>
    <row r="57" spans="1:19" ht="14.25">
      <c r="A57" s="151"/>
      <c r="B57" s="169"/>
      <c r="C57" s="170" t="s">
        <v>363</v>
      </c>
      <c r="D57" s="504">
        <f>E57</f>
        <v>2.7</v>
      </c>
      <c r="E57" s="894">
        <v>2.7</v>
      </c>
      <c r="F57" s="505">
        <v>2.7</v>
      </c>
      <c r="G57" s="505">
        <v>2.6</v>
      </c>
      <c r="H57" s="505">
        <v>2.4</v>
      </c>
      <c r="I57" s="505"/>
      <c r="J57" s="971"/>
      <c r="K57" s="836"/>
      <c r="L57" s="505"/>
      <c r="M57" s="504">
        <f>N57</f>
        <v>2.2999999999999998</v>
      </c>
      <c r="N57" s="894">
        <v>2.2999999999999998</v>
      </c>
      <c r="O57" s="505">
        <v>2.5</v>
      </c>
      <c r="P57" s="505">
        <v>2.4</v>
      </c>
      <c r="Q57" s="505">
        <v>2.2000000000000002</v>
      </c>
      <c r="R57" s="149"/>
      <c r="S57" s="151"/>
    </row>
    <row r="58" spans="1:19">
      <c r="A58" s="154"/>
      <c r="B58" s="141"/>
      <c r="C58" s="162"/>
      <c r="D58" s="733"/>
      <c r="E58" s="718"/>
      <c r="F58" s="194"/>
      <c r="G58" s="194"/>
      <c r="H58" s="194" t="s">
        <v>433</v>
      </c>
      <c r="I58" s="194"/>
      <c r="J58" s="972"/>
      <c r="K58" s="837"/>
      <c r="L58" s="194"/>
      <c r="M58" s="733"/>
      <c r="N58" s="718"/>
      <c r="O58" s="194"/>
      <c r="P58" s="194"/>
      <c r="Q58" s="194"/>
      <c r="R58" s="169"/>
      <c r="S58" s="154"/>
    </row>
    <row r="59" spans="1:19" ht="9" customHeight="1">
      <c r="A59" s="151"/>
      <c r="B59" s="151"/>
      <c r="C59" s="151"/>
      <c r="D59" s="151"/>
      <c r="E59" s="151"/>
      <c r="F59" s="151"/>
      <c r="G59" s="151"/>
      <c r="H59" s="151"/>
      <c r="I59" s="151"/>
      <c r="J59" s="152"/>
      <c r="K59" s="152"/>
      <c r="L59" s="151"/>
      <c r="M59" s="151"/>
      <c r="N59" s="151"/>
      <c r="O59" s="151"/>
      <c r="P59" s="151"/>
      <c r="Q59" s="151"/>
      <c r="R59" s="151"/>
      <c r="S59" s="151"/>
    </row>
    <row r="60" spans="1:19" ht="13.5" customHeight="1">
      <c r="A60" s="187"/>
      <c r="B60" s="216" t="s">
        <v>527</v>
      </c>
      <c r="C60" s="167"/>
      <c r="D60" s="187"/>
      <c r="E60" s="187"/>
      <c r="F60" s="187"/>
      <c r="G60" s="187"/>
      <c r="H60" s="187"/>
      <c r="I60" s="187"/>
      <c r="J60" s="168"/>
      <c r="K60" s="168"/>
      <c r="L60" s="187"/>
      <c r="M60" s="187"/>
      <c r="N60" s="187"/>
      <c r="O60" s="187"/>
      <c r="P60" s="187"/>
      <c r="Q60" s="187"/>
      <c r="R60" s="167"/>
      <c r="S60" s="187"/>
    </row>
    <row r="61" spans="1:19" ht="13.5" customHeight="1">
      <c r="A61" s="187"/>
      <c r="B61" s="770" t="s">
        <v>528</v>
      </c>
      <c r="C61" s="191"/>
      <c r="D61" s="187"/>
      <c r="E61" s="187"/>
      <c r="F61" s="187"/>
      <c r="G61" s="187"/>
      <c r="H61" s="187"/>
      <c r="I61" s="187"/>
      <c r="J61" s="168"/>
      <c r="K61" s="168"/>
      <c r="L61" s="187"/>
      <c r="M61" s="187"/>
      <c r="N61" s="187"/>
      <c r="O61" s="187"/>
      <c r="P61" s="187"/>
      <c r="Q61" s="187"/>
      <c r="R61" s="187"/>
      <c r="S61" s="187"/>
    </row>
    <row r="62" spans="1:19">
      <c r="A62" s="182"/>
      <c r="B62" s="182"/>
      <c r="C62" s="182"/>
      <c r="D62" s="182"/>
      <c r="E62" s="182"/>
      <c r="F62" s="182"/>
      <c r="G62" s="182"/>
      <c r="H62" s="182"/>
      <c r="I62" s="184"/>
      <c r="J62" s="185"/>
      <c r="K62" s="185"/>
      <c r="L62" s="184"/>
      <c r="M62" s="182"/>
      <c r="N62" s="182"/>
      <c r="O62" s="182"/>
      <c r="P62" s="182"/>
      <c r="Q62" s="182"/>
      <c r="R62" s="184"/>
      <c r="S62" s="184"/>
    </row>
    <row r="63" spans="1:19" ht="9" customHeight="1">
      <c r="A63" s="151"/>
      <c r="B63" s="151"/>
      <c r="C63" s="151"/>
      <c r="D63" s="151"/>
      <c r="E63" s="151"/>
      <c r="F63" s="151"/>
      <c r="G63" s="151"/>
      <c r="H63" s="151"/>
      <c r="I63" s="151"/>
      <c r="J63" s="152"/>
      <c r="K63" s="152"/>
      <c r="L63" s="151"/>
      <c r="M63" s="151"/>
      <c r="N63" s="151"/>
      <c r="O63" s="151"/>
      <c r="P63" s="151"/>
      <c r="Q63" s="151"/>
      <c r="R63" s="151"/>
      <c r="S63" s="151"/>
    </row>
    <row r="64" spans="1:19">
      <c r="A64" s="154"/>
      <c r="B64" s="159"/>
      <c r="C64" s="156" t="s">
        <v>0</v>
      </c>
      <c r="D64" s="232">
        <v>2012</v>
      </c>
      <c r="E64" s="158" t="s">
        <v>547</v>
      </c>
      <c r="F64" s="159" t="s">
        <v>501</v>
      </c>
      <c r="G64" s="159" t="s">
        <v>478</v>
      </c>
      <c r="H64" s="159" t="s">
        <v>407</v>
      </c>
      <c r="I64" s="159"/>
      <c r="J64" s="964"/>
      <c r="K64" s="830"/>
      <c r="L64" s="159"/>
      <c r="M64" s="232">
        <v>2011</v>
      </c>
      <c r="N64" s="158" t="s">
        <v>365</v>
      </c>
      <c r="O64" s="159" t="s">
        <v>333</v>
      </c>
      <c r="P64" s="159" t="s">
        <v>292</v>
      </c>
      <c r="Q64" s="159" t="s">
        <v>282</v>
      </c>
      <c r="R64" s="160"/>
      <c r="S64" s="154"/>
    </row>
    <row r="65" spans="1:20">
      <c r="A65" s="151"/>
      <c r="B65" s="162"/>
      <c r="C65" s="186" t="s">
        <v>24</v>
      </c>
      <c r="D65" s="157"/>
      <c r="E65" s="158"/>
      <c r="F65" s="162"/>
      <c r="G65" s="162"/>
      <c r="H65" s="162"/>
      <c r="I65" s="162"/>
      <c r="J65" s="965"/>
      <c r="K65" s="831"/>
      <c r="L65" s="162"/>
      <c r="M65" s="157"/>
      <c r="N65" s="158"/>
      <c r="O65" s="162"/>
      <c r="P65" s="162"/>
      <c r="Q65" s="162"/>
      <c r="R65" s="147"/>
      <c r="S65" s="151"/>
      <c r="T65" s="192"/>
    </row>
    <row r="66" spans="1:20">
      <c r="A66" s="151"/>
      <c r="B66" s="162"/>
      <c r="C66" s="193"/>
      <c r="D66" s="166"/>
      <c r="E66" s="167"/>
      <c r="F66" s="162"/>
      <c r="G66" s="162"/>
      <c r="H66" s="162"/>
      <c r="I66" s="162"/>
      <c r="J66" s="966"/>
      <c r="K66" s="773"/>
      <c r="L66" s="162"/>
      <c r="M66" s="166"/>
      <c r="N66" s="167"/>
      <c r="O66" s="162"/>
      <c r="P66" s="162"/>
      <c r="Q66" s="162"/>
      <c r="R66" s="159"/>
      <c r="S66" s="151"/>
      <c r="T66" s="192"/>
    </row>
    <row r="67" spans="1:20">
      <c r="A67" s="151"/>
      <c r="B67" s="169"/>
      <c r="C67" s="162" t="s">
        <v>72</v>
      </c>
      <c r="D67" s="500">
        <f>E67</f>
        <v>5157</v>
      </c>
      <c r="E67" s="335">
        <v>5157</v>
      </c>
      <c r="F67" s="323">
        <v>5588</v>
      </c>
      <c r="G67" s="323">
        <v>5590</v>
      </c>
      <c r="H67" s="323">
        <v>5573</v>
      </c>
      <c r="I67" s="323"/>
      <c r="J67" s="967"/>
      <c r="K67" s="832"/>
      <c r="L67" s="323"/>
      <c r="M67" s="500">
        <f t="shared" ref="M67:M74" si="25">N67</f>
        <v>5575</v>
      </c>
      <c r="N67" s="335">
        <v>5575</v>
      </c>
      <c r="O67" s="323">
        <v>5736</v>
      </c>
      <c r="P67" s="323">
        <v>5734</v>
      </c>
      <c r="Q67" s="323">
        <v>5735</v>
      </c>
      <c r="R67" s="194"/>
      <c r="S67" s="151"/>
      <c r="T67" s="192"/>
    </row>
    <row r="68" spans="1:20">
      <c r="A68" s="151"/>
      <c r="B68" s="169"/>
      <c r="C68" s="170" t="s">
        <v>73</v>
      </c>
      <c r="D68" s="500">
        <f t="shared" ref="D68:D81" si="26">E68</f>
        <v>2191</v>
      </c>
      <c r="E68" s="335">
        <v>2191</v>
      </c>
      <c r="F68" s="323">
        <v>2278</v>
      </c>
      <c r="G68" s="323">
        <v>2350</v>
      </c>
      <c r="H68" s="323">
        <v>2438</v>
      </c>
      <c r="I68" s="323"/>
      <c r="J68" s="967"/>
      <c r="K68" s="832"/>
      <c r="L68" s="323"/>
      <c r="M68" s="500">
        <f t="shared" si="25"/>
        <v>2495</v>
      </c>
      <c r="N68" s="335">
        <v>2495</v>
      </c>
      <c r="O68" s="323">
        <v>2568</v>
      </c>
      <c r="P68" s="323">
        <v>2651</v>
      </c>
      <c r="Q68" s="323">
        <v>2734</v>
      </c>
      <c r="R68" s="194"/>
      <c r="S68" s="151"/>
      <c r="T68" s="192"/>
    </row>
    <row r="69" spans="1:20" ht="14.25">
      <c r="A69" s="151"/>
      <c r="B69" s="169"/>
      <c r="C69" s="162" t="s">
        <v>263</v>
      </c>
      <c r="D69" s="500">
        <f t="shared" si="26"/>
        <v>838</v>
      </c>
      <c r="E69" s="335">
        <v>838</v>
      </c>
      <c r="F69" s="323">
        <v>771</v>
      </c>
      <c r="G69" s="323">
        <v>795</v>
      </c>
      <c r="H69" s="323">
        <v>813</v>
      </c>
      <c r="I69" s="323"/>
      <c r="J69" s="967"/>
      <c r="K69" s="832"/>
      <c r="L69" s="323"/>
      <c r="M69" s="500">
        <f t="shared" si="25"/>
        <v>852</v>
      </c>
      <c r="N69" s="335">
        <v>852</v>
      </c>
      <c r="O69" s="323">
        <v>788</v>
      </c>
      <c r="P69" s="323">
        <v>776</v>
      </c>
      <c r="Q69" s="323">
        <v>782</v>
      </c>
      <c r="R69" s="194"/>
      <c r="S69" s="151"/>
      <c r="T69" s="192"/>
    </row>
    <row r="70" spans="1:20">
      <c r="A70" s="151"/>
      <c r="B70" s="169"/>
      <c r="C70" s="162" t="s">
        <v>74</v>
      </c>
      <c r="D70" s="500">
        <f t="shared" si="26"/>
        <v>272</v>
      </c>
      <c r="E70" s="335">
        <v>272</v>
      </c>
      <c r="F70" s="323">
        <v>277</v>
      </c>
      <c r="G70" s="323">
        <v>290</v>
      </c>
      <c r="H70" s="323">
        <v>269</v>
      </c>
      <c r="I70" s="323"/>
      <c r="J70" s="967"/>
      <c r="K70" s="832"/>
      <c r="L70" s="323"/>
      <c r="M70" s="500">
        <f t="shared" si="25"/>
        <v>290</v>
      </c>
      <c r="N70" s="335">
        <v>290</v>
      </c>
      <c r="O70" s="323">
        <v>336</v>
      </c>
      <c r="P70" s="323">
        <v>348</v>
      </c>
      <c r="Q70" s="323">
        <v>371</v>
      </c>
      <c r="R70" s="194"/>
      <c r="S70" s="151"/>
      <c r="T70" s="192"/>
    </row>
    <row r="71" spans="1:20">
      <c r="A71" s="151"/>
      <c r="B71" s="169"/>
      <c r="C71" s="170" t="s">
        <v>75</v>
      </c>
      <c r="D71" s="500">
        <f t="shared" si="26"/>
        <v>7895</v>
      </c>
      <c r="E71" s="335">
        <v>7895</v>
      </c>
      <c r="F71" s="323">
        <v>7797</v>
      </c>
      <c r="G71" s="323">
        <v>7772</v>
      </c>
      <c r="H71" s="323">
        <v>7587</v>
      </c>
      <c r="I71" s="323"/>
      <c r="J71" s="967"/>
      <c r="K71" s="832"/>
      <c r="L71" s="323"/>
      <c r="M71" s="500">
        <f t="shared" si="25"/>
        <v>7533</v>
      </c>
      <c r="N71" s="335">
        <v>7533</v>
      </c>
      <c r="O71" s="323">
        <v>7551</v>
      </c>
      <c r="P71" s="323">
        <v>7541</v>
      </c>
      <c r="Q71" s="323">
        <v>7474</v>
      </c>
      <c r="R71" s="194"/>
      <c r="S71" s="151"/>
      <c r="T71" s="192"/>
    </row>
    <row r="72" spans="1:20" ht="14.25">
      <c r="A72" s="151"/>
      <c r="B72" s="169"/>
      <c r="C72" s="170" t="s">
        <v>264</v>
      </c>
      <c r="D72" s="500">
        <f t="shared" si="26"/>
        <v>2850</v>
      </c>
      <c r="E72" s="335">
        <v>2850</v>
      </c>
      <c r="F72" s="323">
        <v>2652</v>
      </c>
      <c r="G72" s="323">
        <v>2555</v>
      </c>
      <c r="H72" s="323">
        <v>2667</v>
      </c>
      <c r="I72" s="323"/>
      <c r="J72" s="967"/>
      <c r="K72" s="832"/>
      <c r="L72" s="323"/>
      <c r="M72" s="500">
        <f t="shared" si="25"/>
        <v>2921</v>
      </c>
      <c r="N72" s="335">
        <v>2921</v>
      </c>
      <c r="O72" s="323">
        <v>2718</v>
      </c>
      <c r="P72" s="323">
        <v>2540</v>
      </c>
      <c r="Q72" s="323">
        <v>2552</v>
      </c>
      <c r="R72" s="194"/>
      <c r="S72" s="151"/>
      <c r="T72" s="192"/>
    </row>
    <row r="73" spans="1:20">
      <c r="A73" s="151"/>
      <c r="B73" s="169"/>
      <c r="C73" s="170" t="s">
        <v>76</v>
      </c>
      <c r="D73" s="500">
        <f t="shared" si="26"/>
        <v>3098</v>
      </c>
      <c r="E73" s="335">
        <v>3098</v>
      </c>
      <c r="F73" s="323">
        <v>3402</v>
      </c>
      <c r="G73" s="323">
        <v>2867</v>
      </c>
      <c r="H73" s="323">
        <v>3212</v>
      </c>
      <c r="I73" s="323"/>
      <c r="J73" s="967"/>
      <c r="K73" s="832"/>
      <c r="L73" s="323"/>
      <c r="M73" s="500">
        <f t="shared" si="25"/>
        <v>2721</v>
      </c>
      <c r="N73" s="335">
        <v>2721</v>
      </c>
      <c r="O73" s="323">
        <v>2695</v>
      </c>
      <c r="P73" s="323">
        <v>3283</v>
      </c>
      <c r="Q73" s="323">
        <v>3193</v>
      </c>
      <c r="R73" s="194"/>
      <c r="S73" s="151"/>
      <c r="T73" s="192"/>
    </row>
    <row r="74" spans="1:20" s="201" customFormat="1">
      <c r="A74" s="196"/>
      <c r="B74" s="197"/>
      <c r="C74" s="198" t="s">
        <v>190</v>
      </c>
      <c r="D74" s="507">
        <f t="shared" si="26"/>
        <v>1286</v>
      </c>
      <c r="E74" s="350">
        <v>1286</v>
      </c>
      <c r="F74" s="343">
        <v>1495</v>
      </c>
      <c r="G74" s="343">
        <v>878</v>
      </c>
      <c r="H74" s="343">
        <v>1267</v>
      </c>
      <c r="I74" s="343"/>
      <c r="J74" s="969"/>
      <c r="K74" s="834"/>
      <c r="L74" s="343"/>
      <c r="M74" s="507">
        <f t="shared" si="25"/>
        <v>990</v>
      </c>
      <c r="N74" s="350">
        <v>990</v>
      </c>
      <c r="O74" s="343">
        <v>645</v>
      </c>
      <c r="P74" s="343">
        <v>1124</v>
      </c>
      <c r="Q74" s="343">
        <v>944</v>
      </c>
      <c r="R74" s="199"/>
      <c r="S74" s="196"/>
      <c r="T74" s="200"/>
    </row>
    <row r="75" spans="1:20" s="171" customFormat="1">
      <c r="A75" s="154"/>
      <c r="B75" s="176"/>
      <c r="C75" s="178" t="s">
        <v>25</v>
      </c>
      <c r="D75" s="351">
        <f t="shared" si="26"/>
        <v>22301</v>
      </c>
      <c r="E75" s="337">
        <f t="shared" ref="E75:G75" si="27">E67+E68+E69+E70+E71+E72+E73</f>
        <v>22301</v>
      </c>
      <c r="F75" s="328">
        <f t="shared" si="27"/>
        <v>22765</v>
      </c>
      <c r="G75" s="328">
        <f t="shared" si="27"/>
        <v>22219</v>
      </c>
      <c r="H75" s="328">
        <f>H67+H68+H69+H70+H71+H72+H73</f>
        <v>22559</v>
      </c>
      <c r="I75" s="328"/>
      <c r="J75" s="968"/>
      <c r="K75" s="833"/>
      <c r="L75" s="328"/>
      <c r="M75" s="351">
        <f>M67+M68+M69+M70+M71+M72+M73</f>
        <v>22387</v>
      </c>
      <c r="N75" s="337">
        <f t="shared" ref="N75:P75" si="28">N67+N68+N69+N70+N71+N72+N73</f>
        <v>22387</v>
      </c>
      <c r="O75" s="328">
        <f t="shared" si="28"/>
        <v>22392</v>
      </c>
      <c r="P75" s="328">
        <f t="shared" si="28"/>
        <v>22873</v>
      </c>
      <c r="Q75" s="328">
        <f>Q67+Q68+Q69+Q70+Q71+Q72+Q73</f>
        <v>22841</v>
      </c>
      <c r="R75" s="137"/>
      <c r="S75" s="154"/>
      <c r="T75" s="181"/>
    </row>
    <row r="76" spans="1:20">
      <c r="A76" s="151"/>
      <c r="B76" s="169"/>
      <c r="C76" s="170"/>
      <c r="D76" s="500"/>
      <c r="E76" s="335"/>
      <c r="F76" s="323"/>
      <c r="G76" s="323"/>
      <c r="H76" s="323"/>
      <c r="I76" s="323"/>
      <c r="J76" s="967"/>
      <c r="K76" s="832"/>
      <c r="L76" s="323"/>
      <c r="M76" s="500"/>
      <c r="N76" s="335"/>
      <c r="O76" s="323"/>
      <c r="P76" s="323"/>
      <c r="Q76" s="323"/>
      <c r="R76" s="199"/>
      <c r="S76" s="151"/>
      <c r="T76" s="192"/>
    </row>
    <row r="77" spans="1:20" ht="14.25">
      <c r="A77" s="154"/>
      <c r="B77" s="141"/>
      <c r="C77" s="170" t="s">
        <v>265</v>
      </c>
      <c r="D77" s="500">
        <f t="shared" si="26"/>
        <v>1334</v>
      </c>
      <c r="E77" s="335">
        <v>1334</v>
      </c>
      <c r="F77" s="323">
        <v>1570</v>
      </c>
      <c r="G77" s="323">
        <v>1630</v>
      </c>
      <c r="H77" s="323">
        <v>2602</v>
      </c>
      <c r="I77" s="323"/>
      <c r="J77" s="967"/>
      <c r="K77" s="832"/>
      <c r="L77" s="323"/>
      <c r="M77" s="500">
        <f>N77</f>
        <v>2930</v>
      </c>
      <c r="N77" s="335">
        <v>2930</v>
      </c>
      <c r="O77" s="323">
        <v>2676</v>
      </c>
      <c r="P77" s="323">
        <v>3059</v>
      </c>
      <c r="Q77" s="323">
        <v>3919</v>
      </c>
      <c r="R77" s="138"/>
      <c r="S77" s="154"/>
      <c r="T77" s="192"/>
    </row>
    <row r="78" spans="1:20">
      <c r="A78" s="151"/>
      <c r="B78" s="162"/>
      <c r="C78" s="162" t="s">
        <v>77</v>
      </c>
      <c r="D78" s="500">
        <f t="shared" si="26"/>
        <v>15104</v>
      </c>
      <c r="E78" s="349">
        <v>15104</v>
      </c>
      <c r="F78" s="324">
        <v>15032</v>
      </c>
      <c r="G78" s="324">
        <v>14641</v>
      </c>
      <c r="H78" s="324">
        <v>14126</v>
      </c>
      <c r="I78" s="324"/>
      <c r="J78" s="967"/>
      <c r="K78" s="832"/>
      <c r="L78" s="324"/>
      <c r="M78" s="500">
        <f>N78</f>
        <v>13656</v>
      </c>
      <c r="N78" s="349">
        <v>13656</v>
      </c>
      <c r="O78" s="324">
        <v>14207</v>
      </c>
      <c r="P78" s="324">
        <v>13600</v>
      </c>
      <c r="Q78" s="324">
        <v>13613</v>
      </c>
      <c r="R78" s="179"/>
      <c r="S78" s="151"/>
      <c r="T78" s="192"/>
    </row>
    <row r="79" spans="1:20" s="201" customFormat="1">
      <c r="A79" s="196"/>
      <c r="B79" s="197"/>
      <c r="C79" s="198" t="s">
        <v>191</v>
      </c>
      <c r="D79" s="507">
        <f t="shared" si="26"/>
        <v>1944</v>
      </c>
      <c r="E79" s="591">
        <v>1944</v>
      </c>
      <c r="F79" s="343">
        <v>1929</v>
      </c>
      <c r="G79" s="343">
        <v>1773</v>
      </c>
      <c r="H79" s="343">
        <v>1138</v>
      </c>
      <c r="I79" s="343"/>
      <c r="J79" s="969"/>
      <c r="K79" s="834"/>
      <c r="L79" s="343"/>
      <c r="M79" s="507">
        <f>N79</f>
        <v>838</v>
      </c>
      <c r="N79" s="591">
        <v>838</v>
      </c>
      <c r="O79" s="343">
        <v>872</v>
      </c>
      <c r="P79" s="343">
        <v>887</v>
      </c>
      <c r="Q79" s="343">
        <v>919</v>
      </c>
      <c r="R79" s="199"/>
      <c r="S79" s="196"/>
      <c r="T79" s="200"/>
    </row>
    <row r="80" spans="1:20" ht="14.25">
      <c r="A80" s="151"/>
      <c r="B80" s="169"/>
      <c r="C80" s="479" t="s">
        <v>543</v>
      </c>
      <c r="D80" s="500">
        <f t="shared" si="26"/>
        <v>5863</v>
      </c>
      <c r="E80" s="335">
        <v>5863</v>
      </c>
      <c r="F80" s="323">
        <v>6163</v>
      </c>
      <c r="G80" s="323">
        <v>5948</v>
      </c>
      <c r="H80" s="323">
        <v>5831</v>
      </c>
      <c r="I80" s="323"/>
      <c r="J80" s="967"/>
      <c r="K80" s="832"/>
      <c r="L80" s="323"/>
      <c r="M80" s="500">
        <f>N80</f>
        <v>5801</v>
      </c>
      <c r="N80" s="335">
        <v>5801</v>
      </c>
      <c r="O80" s="323">
        <v>5509</v>
      </c>
      <c r="P80" s="323">
        <v>6214</v>
      </c>
      <c r="Q80" s="323">
        <v>5309</v>
      </c>
      <c r="R80" s="194"/>
      <c r="S80" s="151"/>
      <c r="T80" s="192"/>
    </row>
    <row r="81" spans="1:19" s="171" customFormat="1">
      <c r="A81" s="154"/>
      <c r="B81" s="176"/>
      <c r="C81" s="141" t="s">
        <v>26</v>
      </c>
      <c r="D81" s="351">
        <f t="shared" si="26"/>
        <v>22301</v>
      </c>
      <c r="E81" s="337">
        <f t="shared" ref="E81" si="29">E77+E78+E80</f>
        <v>22301</v>
      </c>
      <c r="F81" s="328">
        <f t="shared" ref="F81" si="30">F77+F78+F80</f>
        <v>22765</v>
      </c>
      <c r="G81" s="328">
        <f t="shared" ref="G81" si="31">G77+G78+G80</f>
        <v>22219</v>
      </c>
      <c r="H81" s="328">
        <f>H77+H78+H80</f>
        <v>22559</v>
      </c>
      <c r="I81" s="328"/>
      <c r="J81" s="968"/>
      <c r="K81" s="833"/>
      <c r="L81" s="328"/>
      <c r="M81" s="351">
        <f>M77+M78+M80</f>
        <v>22387</v>
      </c>
      <c r="N81" s="337">
        <f t="shared" ref="N81:P81" si="32">N77+N78+N80</f>
        <v>22387</v>
      </c>
      <c r="O81" s="328">
        <f t="shared" si="32"/>
        <v>22392</v>
      </c>
      <c r="P81" s="328">
        <f t="shared" si="32"/>
        <v>22873</v>
      </c>
      <c r="Q81" s="328">
        <f>Q77+Q78+Q80</f>
        <v>22841</v>
      </c>
      <c r="R81" s="150"/>
      <c r="S81" s="154"/>
    </row>
    <row r="82" spans="1:19">
      <c r="A82" s="154"/>
      <c r="B82" s="141"/>
      <c r="C82" s="205"/>
      <c r="D82" s="140"/>
      <c r="E82" s="139"/>
      <c r="F82" s="141"/>
      <c r="G82" s="141"/>
      <c r="H82" s="141"/>
      <c r="I82" s="141"/>
      <c r="J82" s="973"/>
      <c r="K82" s="838"/>
      <c r="L82" s="141"/>
      <c r="M82" s="140"/>
      <c r="N82" s="139"/>
      <c r="O82" s="141"/>
      <c r="P82" s="141"/>
      <c r="Q82" s="141"/>
      <c r="R82" s="141"/>
      <c r="S82" s="154"/>
    </row>
    <row r="83" spans="1:19" ht="9" customHeight="1">
      <c r="A83" s="151"/>
      <c r="B83" s="151"/>
      <c r="C83" s="151"/>
      <c r="D83" s="151"/>
      <c r="E83" s="151"/>
      <c r="F83" s="151"/>
      <c r="G83" s="151"/>
      <c r="H83" s="151"/>
      <c r="I83" s="151"/>
      <c r="J83" s="152"/>
      <c r="K83" s="152"/>
      <c r="L83" s="151"/>
      <c r="M83" s="151"/>
      <c r="N83" s="151"/>
      <c r="O83" s="151"/>
      <c r="P83" s="151"/>
      <c r="Q83" s="151"/>
      <c r="R83" s="151"/>
      <c r="S83" s="151"/>
    </row>
    <row r="84" spans="1:19" s="774" customFormat="1" ht="13.5" customHeight="1">
      <c r="A84" s="771"/>
      <c r="B84" s="797" t="s">
        <v>266</v>
      </c>
      <c r="C84" s="772"/>
      <c r="D84" s="771"/>
      <c r="E84" s="771"/>
      <c r="F84" s="771"/>
      <c r="G84" s="771"/>
      <c r="H84" s="771"/>
      <c r="I84" s="771"/>
      <c r="J84" s="773"/>
      <c r="K84" s="773"/>
      <c r="L84" s="771"/>
      <c r="M84" s="771"/>
      <c r="N84" s="771"/>
      <c r="O84" s="771"/>
      <c r="P84" s="771"/>
      <c r="Q84" s="771"/>
      <c r="R84" s="772"/>
      <c r="S84" s="771"/>
    </row>
    <row r="85" spans="1:19" s="774" customFormat="1" ht="13.5" customHeight="1">
      <c r="A85" s="771"/>
      <c r="B85" s="797" t="s">
        <v>544</v>
      </c>
      <c r="C85" s="771"/>
      <c r="D85" s="771"/>
      <c r="E85" s="771"/>
      <c r="F85" s="771"/>
      <c r="G85" s="771"/>
      <c r="H85" s="771"/>
      <c r="I85" s="771"/>
      <c r="J85" s="773"/>
      <c r="K85" s="773"/>
      <c r="L85" s="771"/>
      <c r="M85" s="771"/>
      <c r="N85" s="771"/>
      <c r="O85" s="771"/>
      <c r="P85" s="771"/>
      <c r="Q85" s="771"/>
      <c r="R85" s="771"/>
      <c r="S85" s="771"/>
    </row>
    <row r="86" spans="1:19" s="774" customFormat="1" ht="13.5" customHeight="1">
      <c r="A86" s="771"/>
      <c r="B86" s="775" t="s">
        <v>267</v>
      </c>
      <c r="C86" s="771"/>
      <c r="D86" s="771"/>
      <c r="E86" s="771"/>
      <c r="F86" s="771"/>
      <c r="G86" s="771"/>
      <c r="H86" s="771"/>
      <c r="I86" s="771"/>
      <c r="J86" s="773"/>
      <c r="K86" s="773"/>
      <c r="L86" s="771"/>
      <c r="M86" s="771"/>
      <c r="N86" s="771"/>
      <c r="O86" s="771"/>
      <c r="P86" s="771"/>
      <c r="Q86" s="771"/>
      <c r="R86" s="771"/>
      <c r="S86" s="771"/>
    </row>
    <row r="87" spans="1:19" s="774" customFormat="1" ht="13.5" customHeight="1">
      <c r="A87" s="771"/>
      <c r="B87" s="775" t="s">
        <v>560</v>
      </c>
      <c r="C87" s="771"/>
      <c r="D87" s="771"/>
      <c r="E87" s="771"/>
      <c r="F87" s="771"/>
      <c r="G87" s="771"/>
      <c r="H87" s="771"/>
      <c r="I87" s="771"/>
      <c r="J87" s="773"/>
      <c r="K87" s="773"/>
      <c r="L87" s="771"/>
      <c r="M87" s="771"/>
      <c r="N87" s="771"/>
      <c r="O87" s="771"/>
      <c r="P87" s="771"/>
      <c r="Q87" s="771"/>
      <c r="R87" s="771"/>
      <c r="S87" s="771"/>
    </row>
    <row r="88" spans="1:19" s="774" customFormat="1">
      <c r="E88" s="1100"/>
      <c r="J88" s="1101"/>
      <c r="K88" s="1101"/>
      <c r="N88" s="1100"/>
    </row>
    <row r="89" spans="1:19">
      <c r="E89" s="192"/>
      <c r="I89" s="153"/>
      <c r="L89" s="153"/>
      <c r="N89" s="192"/>
    </row>
    <row r="90" spans="1:19">
      <c r="E90" s="192"/>
      <c r="I90" s="153"/>
      <c r="L90" s="153"/>
      <c r="N90" s="192"/>
    </row>
    <row r="91" spans="1:19">
      <c r="E91" s="192"/>
      <c r="I91" s="153"/>
      <c r="L91" s="153"/>
      <c r="N91" s="192"/>
    </row>
    <row r="92" spans="1:19">
      <c r="E92" s="192"/>
      <c r="I92" s="153"/>
      <c r="L92" s="153"/>
      <c r="N92" s="192"/>
    </row>
    <row r="93" spans="1:19">
      <c r="E93" s="192"/>
      <c r="I93" s="153"/>
      <c r="L93" s="153"/>
      <c r="N93" s="192"/>
    </row>
    <row r="94" spans="1:19">
      <c r="E94" s="192"/>
      <c r="I94" s="153"/>
      <c r="L94" s="153"/>
      <c r="N94" s="192"/>
    </row>
    <row r="95" spans="1:19">
      <c r="E95" s="192"/>
      <c r="I95" s="153"/>
      <c r="L95" s="153"/>
      <c r="N95" s="192"/>
    </row>
    <row r="96" spans="1:19">
      <c r="E96" s="192"/>
      <c r="I96" s="153"/>
      <c r="L96" s="153"/>
      <c r="N96" s="192"/>
    </row>
    <row r="97" spans="5:14">
      <c r="E97" s="192"/>
      <c r="I97" s="153"/>
      <c r="L97" s="153"/>
      <c r="N97" s="192"/>
    </row>
    <row r="98" spans="5:14">
      <c r="E98" s="192"/>
      <c r="I98" s="153"/>
      <c r="L98" s="153"/>
      <c r="N98" s="192"/>
    </row>
    <row r="99" spans="5:14">
      <c r="E99" s="192"/>
      <c r="I99" s="153"/>
      <c r="L99" s="153"/>
      <c r="N99" s="192"/>
    </row>
    <row r="100" spans="5:14">
      <c r="E100" s="192"/>
      <c r="I100" s="153"/>
      <c r="L100" s="153"/>
      <c r="N100" s="192"/>
    </row>
    <row r="101" spans="5:14">
      <c r="E101" s="192"/>
      <c r="I101" s="153"/>
      <c r="L101" s="153"/>
      <c r="N101" s="192"/>
    </row>
    <row r="102" spans="5:14">
      <c r="E102" s="192"/>
      <c r="I102" s="153"/>
      <c r="L102" s="153"/>
      <c r="N102" s="192"/>
    </row>
    <row r="103" spans="5:14">
      <c r="E103" s="192"/>
      <c r="I103" s="153"/>
      <c r="L103" s="153"/>
      <c r="N103" s="192"/>
    </row>
    <row r="104" spans="5:14">
      <c r="E104" s="192"/>
      <c r="I104" s="153"/>
      <c r="L104" s="153"/>
      <c r="N104" s="192"/>
    </row>
    <row r="105" spans="5:14">
      <c r="E105" s="192"/>
      <c r="I105" s="153"/>
      <c r="L105" s="153"/>
      <c r="N105" s="192"/>
    </row>
    <row r="106" spans="5:14">
      <c r="E106" s="192"/>
      <c r="I106" s="153"/>
      <c r="L106" s="153"/>
      <c r="N106" s="192"/>
    </row>
    <row r="107" spans="5:14">
      <c r="E107" s="192"/>
      <c r="I107" s="153"/>
      <c r="L107" s="153"/>
      <c r="N107" s="192"/>
    </row>
    <row r="108" spans="5:14">
      <c r="E108" s="192"/>
      <c r="I108" s="153"/>
      <c r="L108" s="153"/>
      <c r="N108" s="192"/>
    </row>
    <row r="109" spans="5:14">
      <c r="E109" s="192"/>
      <c r="I109" s="153"/>
      <c r="L109" s="153"/>
      <c r="N109" s="192"/>
    </row>
    <row r="110" spans="5:14">
      <c r="E110" s="192"/>
      <c r="I110" s="153"/>
      <c r="L110" s="153"/>
      <c r="N110" s="192"/>
    </row>
    <row r="111" spans="5:14">
      <c r="E111" s="192"/>
      <c r="I111" s="153"/>
      <c r="L111" s="153"/>
      <c r="N111" s="192"/>
    </row>
    <row r="112" spans="5:14">
      <c r="E112" s="192"/>
      <c r="I112" s="153"/>
      <c r="L112" s="153"/>
      <c r="N112" s="192"/>
    </row>
    <row r="113" spans="5:14">
      <c r="E113" s="192"/>
      <c r="I113" s="153"/>
      <c r="L113" s="153"/>
      <c r="N113" s="192"/>
    </row>
    <row r="114" spans="5:14">
      <c r="E114" s="192"/>
      <c r="I114" s="153"/>
      <c r="L114" s="153"/>
      <c r="N114" s="192"/>
    </row>
    <row r="115" spans="5:14">
      <c r="E115" s="192"/>
      <c r="I115" s="153"/>
      <c r="L115" s="153"/>
      <c r="N115" s="192"/>
    </row>
    <row r="116" spans="5:14">
      <c r="E116" s="192"/>
      <c r="I116" s="153"/>
      <c r="L116" s="153"/>
      <c r="N116" s="192"/>
    </row>
    <row r="117" spans="5:14">
      <c r="E117" s="192"/>
      <c r="I117" s="153"/>
      <c r="L117" s="153"/>
      <c r="N117" s="192"/>
    </row>
    <row r="118" spans="5:14">
      <c r="E118" s="192"/>
      <c r="I118" s="153"/>
      <c r="L118" s="153"/>
      <c r="N118" s="192"/>
    </row>
    <row r="119" spans="5:14">
      <c r="E119" s="192"/>
      <c r="I119" s="153"/>
      <c r="L119" s="153"/>
      <c r="N119" s="192"/>
    </row>
    <row r="120" spans="5:14">
      <c r="E120" s="192"/>
      <c r="I120" s="153"/>
      <c r="L120" s="153"/>
      <c r="N120" s="192"/>
    </row>
    <row r="121" spans="5:14">
      <c r="E121" s="192"/>
      <c r="I121" s="153"/>
      <c r="L121" s="153"/>
      <c r="N121" s="192"/>
    </row>
    <row r="122" spans="5:14">
      <c r="E122" s="192"/>
      <c r="I122" s="153"/>
      <c r="L122" s="153"/>
      <c r="N122" s="192"/>
    </row>
    <row r="123" spans="5:14">
      <c r="E123" s="192"/>
      <c r="I123" s="153"/>
      <c r="L123" s="153"/>
      <c r="N123" s="192"/>
    </row>
    <row r="124" spans="5:14">
      <c r="E124" s="192"/>
      <c r="I124" s="153"/>
      <c r="L124" s="153"/>
      <c r="N124" s="192"/>
    </row>
    <row r="125" spans="5:14">
      <c r="E125" s="192"/>
      <c r="I125" s="153"/>
      <c r="L125" s="153"/>
      <c r="N125" s="192"/>
    </row>
    <row r="126" spans="5:14">
      <c r="E126" s="192"/>
      <c r="I126" s="153"/>
      <c r="L126" s="153"/>
      <c r="N126" s="192"/>
    </row>
    <row r="127" spans="5:14">
      <c r="E127" s="192"/>
      <c r="I127" s="153"/>
      <c r="L127" s="153"/>
      <c r="N127" s="192"/>
    </row>
    <row r="128" spans="5:14">
      <c r="E128" s="192"/>
      <c r="I128" s="153"/>
      <c r="L128" s="153"/>
      <c r="N128" s="192"/>
    </row>
    <row r="129" spans="5:14">
      <c r="E129" s="192"/>
      <c r="I129" s="153"/>
      <c r="L129" s="153"/>
      <c r="N129" s="192"/>
    </row>
    <row r="130" spans="5:14">
      <c r="E130" s="192"/>
      <c r="I130" s="153"/>
      <c r="L130" s="153"/>
      <c r="N130" s="192"/>
    </row>
    <row r="131" spans="5:14">
      <c r="E131" s="192"/>
      <c r="I131" s="153"/>
      <c r="L131" s="153"/>
      <c r="N131" s="192"/>
    </row>
    <row r="132" spans="5:14">
      <c r="E132" s="192"/>
      <c r="I132" s="153"/>
      <c r="L132" s="153"/>
      <c r="N132" s="192"/>
    </row>
    <row r="133" spans="5:14">
      <c r="E133" s="192"/>
      <c r="I133" s="153"/>
      <c r="L133" s="153"/>
      <c r="N133" s="192"/>
    </row>
    <row r="134" spans="5:14">
      <c r="E134" s="192"/>
      <c r="I134" s="153"/>
      <c r="L134" s="153"/>
      <c r="N134" s="192"/>
    </row>
    <row r="135" spans="5:14">
      <c r="E135" s="192"/>
      <c r="I135" s="153"/>
      <c r="L135" s="153"/>
      <c r="N135" s="192"/>
    </row>
    <row r="136" spans="5:14">
      <c r="E136" s="192"/>
      <c r="I136" s="153"/>
      <c r="L136" s="153"/>
      <c r="N136" s="192"/>
    </row>
    <row r="137" spans="5:14">
      <c r="E137" s="192"/>
      <c r="I137" s="153"/>
      <c r="L137" s="153"/>
      <c r="N137" s="192"/>
    </row>
    <row r="138" spans="5:14">
      <c r="E138" s="192"/>
      <c r="I138" s="153"/>
      <c r="L138" s="153"/>
      <c r="N138" s="192"/>
    </row>
    <row r="139" spans="5:14">
      <c r="E139" s="192"/>
      <c r="I139" s="153"/>
      <c r="L139" s="153"/>
      <c r="N139" s="192"/>
    </row>
    <row r="140" spans="5:14">
      <c r="E140" s="192"/>
      <c r="I140" s="153"/>
      <c r="L140" s="153"/>
      <c r="N140" s="192"/>
    </row>
    <row r="141" spans="5:14">
      <c r="E141" s="192"/>
      <c r="I141" s="153"/>
      <c r="L141" s="153"/>
      <c r="N141" s="192"/>
    </row>
    <row r="142" spans="5:14">
      <c r="E142" s="192"/>
      <c r="I142" s="153"/>
      <c r="L142" s="153"/>
      <c r="N142" s="192"/>
    </row>
    <row r="143" spans="5:14">
      <c r="E143" s="192"/>
      <c r="I143" s="153"/>
      <c r="K143" s="207" t="e">
        <f>#REF!/#REF!-1</f>
        <v>#REF!</v>
      </c>
      <c r="L143" s="153"/>
      <c r="N143" s="192"/>
    </row>
    <row r="144" spans="5:14">
      <c r="E144" s="192"/>
      <c r="I144" s="153"/>
      <c r="L144" s="153"/>
      <c r="N144" s="192"/>
    </row>
    <row r="145" spans="5:14">
      <c r="E145" s="192"/>
      <c r="I145" s="153"/>
      <c r="L145" s="153"/>
      <c r="N145" s="192"/>
    </row>
    <row r="146" spans="5:14">
      <c r="E146" s="192"/>
      <c r="I146" s="153"/>
      <c r="L146" s="153"/>
      <c r="N146" s="192"/>
    </row>
    <row r="147" spans="5:14">
      <c r="E147" s="192"/>
      <c r="I147" s="153"/>
      <c r="L147" s="153"/>
      <c r="N147" s="192"/>
    </row>
    <row r="155" spans="5:14">
      <c r="K155" s="207" t="e">
        <f>#REF!/#REF!-1</f>
        <v>#REF!</v>
      </c>
    </row>
  </sheetData>
  <sheetProtection password="8355" sheet="1" objects="1" scenarios="1"/>
  <phoneticPr fontId="13" type="noConversion"/>
  <conditionalFormatting sqref="S67:S76 S79:S81 S48:S50 S53 S5:S6 S9:S15">
    <cfRule type="cellIs" dxfId="0" priority="2" stopIfTrue="1" operator="lessThan">
      <formula>0</formula>
    </cfRule>
  </conditionalFormatting>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7" style="153" customWidth="1"/>
    <col min="4" max="4" width="8.7109375" style="153" customWidth="1"/>
    <col min="5" max="5" width="8.7109375" style="192" customWidth="1"/>
    <col min="6" max="8" width="8.7109375" style="153" customWidth="1"/>
    <col min="9" max="9" width="1.7109375" style="153" customWidth="1"/>
    <col min="10" max="11" width="8.7109375" style="207" customWidth="1"/>
    <col min="12" max="12" width="1.7109375" style="153" customWidth="1"/>
    <col min="13" max="13" width="8.7109375" style="153" customWidth="1"/>
    <col min="14" max="14" width="8.7109375" style="192" customWidth="1"/>
    <col min="15" max="17" width="8.7109375" style="153" customWidth="1"/>
    <col min="18" max="19" width="1.7109375" style="153" customWidth="1"/>
    <col min="20" max="16384" width="9.140625" style="153"/>
  </cols>
  <sheetData>
    <row r="1" spans="1:24" ht="9" customHeight="1">
      <c r="A1" s="163"/>
      <c r="B1" s="163"/>
      <c r="C1" s="163"/>
      <c r="D1" s="570"/>
      <c r="E1" s="163"/>
      <c r="F1" s="570"/>
      <c r="G1" s="570"/>
      <c r="H1" s="570"/>
      <c r="I1" s="163"/>
      <c r="J1" s="208"/>
      <c r="K1" s="208"/>
      <c r="L1" s="163"/>
      <c r="M1" s="570"/>
      <c r="N1" s="163"/>
      <c r="O1" s="570"/>
      <c r="P1" s="570"/>
      <c r="Q1" s="570"/>
      <c r="R1" s="163"/>
      <c r="S1" s="163"/>
    </row>
    <row r="2" spans="1:24">
      <c r="A2" s="175"/>
      <c r="B2" s="159"/>
      <c r="C2" s="156" t="s">
        <v>0</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301"/>
      <c r="S2" s="175"/>
    </row>
    <row r="3" spans="1:24">
      <c r="A3" s="163"/>
      <c r="B3" s="164"/>
      <c r="C3" s="186" t="s">
        <v>4</v>
      </c>
      <c r="D3" s="157"/>
      <c r="E3" s="158"/>
      <c r="F3" s="141"/>
      <c r="G3" s="141"/>
      <c r="H3" s="141"/>
      <c r="I3" s="141"/>
      <c r="J3" s="965" t="s">
        <v>548</v>
      </c>
      <c r="K3" s="831" t="s">
        <v>549</v>
      </c>
      <c r="L3" s="141"/>
      <c r="M3" s="157"/>
      <c r="N3" s="158"/>
      <c r="O3" s="141"/>
      <c r="P3" s="141"/>
      <c r="Q3" s="141"/>
      <c r="R3" s="162"/>
      <c r="S3" s="163"/>
    </row>
    <row r="4" spans="1:24">
      <c r="A4" s="163"/>
      <c r="B4" s="164"/>
      <c r="C4" s="164"/>
      <c r="D4" s="166"/>
      <c r="E4" s="798"/>
      <c r="F4" s="162"/>
      <c r="G4" s="162"/>
      <c r="H4" s="162"/>
      <c r="I4" s="162"/>
      <c r="J4" s="974"/>
      <c r="K4" s="839"/>
      <c r="L4" s="141"/>
      <c r="M4" s="166"/>
      <c r="N4" s="798"/>
      <c r="O4" s="162"/>
      <c r="P4" s="162"/>
      <c r="Q4" s="162"/>
      <c r="R4" s="308"/>
      <c r="S4" s="163"/>
    </row>
    <row r="5" spans="1:24">
      <c r="A5" s="163"/>
      <c r="B5" s="169"/>
      <c r="C5" s="170" t="s">
        <v>37</v>
      </c>
      <c r="D5" s="500">
        <f>H5+G5+F5+E5</f>
        <v>3404</v>
      </c>
      <c r="E5" s="322">
        <v>929</v>
      </c>
      <c r="F5" s="323">
        <v>839</v>
      </c>
      <c r="G5" s="323">
        <v>842</v>
      </c>
      <c r="H5" s="323">
        <v>794</v>
      </c>
      <c r="I5" s="323"/>
      <c r="J5" s="967">
        <f>D5/M5-1</f>
        <v>4.9645390070921946E-2</v>
      </c>
      <c r="K5" s="1109">
        <f>E5/N5-1</f>
        <v>0.12062726176115812</v>
      </c>
      <c r="L5" s="323"/>
      <c r="M5" s="500">
        <f>Q5+P5+O5+N5</f>
        <v>3243</v>
      </c>
      <c r="N5" s="322">
        <v>829</v>
      </c>
      <c r="O5" s="323">
        <v>838</v>
      </c>
      <c r="P5" s="323">
        <v>803</v>
      </c>
      <c r="Q5" s="323">
        <v>773</v>
      </c>
      <c r="R5" s="162"/>
      <c r="S5" s="163"/>
      <c r="W5" s="172"/>
    </row>
    <row r="6" spans="1:24">
      <c r="A6" s="163"/>
      <c r="B6" s="169"/>
      <c r="C6" s="170" t="s">
        <v>38</v>
      </c>
      <c r="D6" s="500">
        <f t="shared" ref="D6:D28" si="0">H6+G6+F6+E6</f>
        <v>804</v>
      </c>
      <c r="E6" s="322">
        <v>205</v>
      </c>
      <c r="F6" s="323">
        <v>201</v>
      </c>
      <c r="G6" s="323">
        <v>207</v>
      </c>
      <c r="H6" s="323">
        <v>191</v>
      </c>
      <c r="I6" s="323"/>
      <c r="J6" s="967">
        <f t="shared" ref="J6:J28" si="1">D6/M6-1</f>
        <v>2.9449423815621101E-2</v>
      </c>
      <c r="K6" s="832">
        <f t="shared" ref="K6:K28" si="2">E6/N6-1</f>
        <v>9.8522167487684609E-3</v>
      </c>
      <c r="L6" s="323"/>
      <c r="M6" s="500">
        <f>Q6+P6+O6+N6</f>
        <v>781</v>
      </c>
      <c r="N6" s="322">
        <v>203</v>
      </c>
      <c r="O6" s="323">
        <v>198</v>
      </c>
      <c r="P6" s="323">
        <v>194</v>
      </c>
      <c r="Q6" s="323">
        <v>186</v>
      </c>
      <c r="R6" s="162"/>
      <c r="S6" s="163"/>
    </row>
    <row r="7" spans="1:24">
      <c r="A7" s="163"/>
      <c r="B7" s="169"/>
      <c r="C7" s="170" t="s">
        <v>47</v>
      </c>
      <c r="D7" s="500">
        <f t="shared" si="0"/>
        <v>247</v>
      </c>
      <c r="E7" s="349">
        <v>74</v>
      </c>
      <c r="F7" s="346">
        <v>52</v>
      </c>
      <c r="G7" s="346">
        <v>61</v>
      </c>
      <c r="H7" s="346">
        <v>60</v>
      </c>
      <c r="I7" s="346"/>
      <c r="J7" s="1087">
        <f t="shared" si="1"/>
        <v>-0.18211920529801329</v>
      </c>
      <c r="K7" s="832">
        <f t="shared" si="2"/>
        <v>1.3698630136986356E-2</v>
      </c>
      <c r="L7" s="346"/>
      <c r="M7" s="500">
        <f>Q7+P7+O7+N7</f>
        <v>302</v>
      </c>
      <c r="N7" s="349">
        <v>73</v>
      </c>
      <c r="O7" s="346">
        <v>81</v>
      </c>
      <c r="P7" s="346">
        <v>79</v>
      </c>
      <c r="Q7" s="346">
        <v>69</v>
      </c>
      <c r="R7" s="162"/>
      <c r="S7" s="163"/>
    </row>
    <row r="8" spans="1:24">
      <c r="A8" s="163"/>
      <c r="B8" s="169"/>
      <c r="C8" s="170" t="s">
        <v>436</v>
      </c>
      <c r="D8" s="500">
        <f t="shared" si="0"/>
        <v>-84</v>
      </c>
      <c r="E8" s="349">
        <v>-12</v>
      </c>
      <c r="F8" s="346">
        <v>-19</v>
      </c>
      <c r="G8" s="346">
        <v>-28</v>
      </c>
      <c r="H8" s="346">
        <v>-25</v>
      </c>
      <c r="I8" s="346"/>
      <c r="J8" s="1087">
        <f t="shared" si="1"/>
        <v>-0.28813559322033899</v>
      </c>
      <c r="K8" s="1109">
        <f t="shared" si="2"/>
        <v>-0.5862068965517242</v>
      </c>
      <c r="L8" s="346"/>
      <c r="M8" s="500">
        <f>Q8+P8+O8+N8</f>
        <v>-118</v>
      </c>
      <c r="N8" s="349">
        <v>-29</v>
      </c>
      <c r="O8" s="346">
        <v>-30</v>
      </c>
      <c r="P8" s="346">
        <v>-31</v>
      </c>
      <c r="Q8" s="346">
        <v>-28</v>
      </c>
      <c r="R8" s="162"/>
      <c r="S8" s="163"/>
    </row>
    <row r="9" spans="1:24" s="171" customFormat="1">
      <c r="A9" s="175"/>
      <c r="B9" s="142"/>
      <c r="C9" s="142" t="s">
        <v>39</v>
      </c>
      <c r="D9" s="501">
        <f t="shared" si="0"/>
        <v>4371</v>
      </c>
      <c r="E9" s="485">
        <f>E5+E6+E7+E8</f>
        <v>1196</v>
      </c>
      <c r="F9" s="328">
        <f>F5+F6+F7+F8</f>
        <v>1073</v>
      </c>
      <c r="G9" s="328">
        <f>G5+G6+G7+G8</f>
        <v>1082</v>
      </c>
      <c r="H9" s="328">
        <f>H5+H6+H7+H8</f>
        <v>1020</v>
      </c>
      <c r="I9" s="328"/>
      <c r="J9" s="968">
        <f t="shared" si="1"/>
        <v>3.8735741444867022E-2</v>
      </c>
      <c r="K9" s="1110">
        <f t="shared" si="2"/>
        <v>0.11152416356877315</v>
      </c>
      <c r="L9" s="328"/>
      <c r="M9" s="501">
        <f>M5+M6+M7+M8</f>
        <v>4208</v>
      </c>
      <c r="N9" s="485">
        <f>N5+N6+N7+N8</f>
        <v>1076</v>
      </c>
      <c r="O9" s="328">
        <f>O5+O6+O7+O8</f>
        <v>1087</v>
      </c>
      <c r="P9" s="328">
        <f>P5+P6+P7+P8</f>
        <v>1045</v>
      </c>
      <c r="Q9" s="328">
        <f>Q5+Q6+Q7+Q8</f>
        <v>1000</v>
      </c>
      <c r="R9" s="141"/>
      <c r="S9" s="175"/>
    </row>
    <row r="10" spans="1:24">
      <c r="A10" s="163"/>
      <c r="B10" s="164"/>
      <c r="C10" s="178"/>
      <c r="D10" s="500"/>
      <c r="E10" s="335"/>
      <c r="F10" s="323"/>
      <c r="G10" s="323"/>
      <c r="H10" s="323"/>
      <c r="I10" s="323"/>
      <c r="J10" s="967"/>
      <c r="K10" s="832"/>
      <c r="L10" s="323"/>
      <c r="M10" s="500"/>
      <c r="N10" s="335"/>
      <c r="O10" s="323"/>
      <c r="P10" s="323"/>
      <c r="Q10" s="323"/>
      <c r="R10" s="312"/>
      <c r="S10" s="163"/>
    </row>
    <row r="11" spans="1:24">
      <c r="A11" s="163"/>
      <c r="B11" s="164"/>
      <c r="C11" s="170" t="s">
        <v>392</v>
      </c>
      <c r="D11" s="500">
        <f t="shared" si="0"/>
        <v>1707</v>
      </c>
      <c r="E11" s="349">
        <v>414</v>
      </c>
      <c r="F11" s="324">
        <v>422</v>
      </c>
      <c r="G11" s="324">
        <v>444</v>
      </c>
      <c r="H11" s="324">
        <v>427</v>
      </c>
      <c r="I11" s="323"/>
      <c r="J11" s="1087">
        <f t="shared" si="1"/>
        <v>-0.1015789473684211</v>
      </c>
      <c r="K11" s="832">
        <f t="shared" si="2"/>
        <v>-9.4091903719912495E-2</v>
      </c>
      <c r="L11" s="323"/>
      <c r="M11" s="500">
        <f>Q11+P11+O11+N11</f>
        <v>1900</v>
      </c>
      <c r="N11" s="349">
        <v>457</v>
      </c>
      <c r="O11" s="324">
        <v>473</v>
      </c>
      <c r="P11" s="324">
        <v>490</v>
      </c>
      <c r="Q11" s="324">
        <v>480</v>
      </c>
      <c r="R11" s="312"/>
      <c r="S11" s="163"/>
    </row>
    <row r="12" spans="1:24">
      <c r="A12" s="163"/>
      <c r="B12" s="164"/>
      <c r="C12" s="170" t="s">
        <v>393</v>
      </c>
      <c r="D12" s="500">
        <f t="shared" si="0"/>
        <v>1852</v>
      </c>
      <c r="E12" s="349">
        <v>480</v>
      </c>
      <c r="F12" s="324">
        <v>457</v>
      </c>
      <c r="G12" s="324">
        <v>457</v>
      </c>
      <c r="H12" s="324">
        <v>458</v>
      </c>
      <c r="I12" s="323"/>
      <c r="J12" s="967">
        <f t="shared" si="1"/>
        <v>-2.6799789805570184E-2</v>
      </c>
      <c r="K12" s="832">
        <f t="shared" si="2"/>
        <v>1.4799154334038001E-2</v>
      </c>
      <c r="L12" s="323"/>
      <c r="M12" s="500">
        <f>Q12+P12+O12+N12</f>
        <v>1903</v>
      </c>
      <c r="N12" s="349">
        <v>473</v>
      </c>
      <c r="O12" s="324">
        <v>472</v>
      </c>
      <c r="P12" s="324">
        <v>479</v>
      </c>
      <c r="Q12" s="324">
        <v>479</v>
      </c>
      <c r="R12" s="162"/>
      <c r="S12" s="163"/>
    </row>
    <row r="13" spans="1:24">
      <c r="A13" s="163"/>
      <c r="B13" s="164"/>
      <c r="C13" s="170" t="s">
        <v>40</v>
      </c>
      <c r="D13" s="500">
        <f t="shared" si="0"/>
        <v>2956</v>
      </c>
      <c r="E13" s="335">
        <v>748</v>
      </c>
      <c r="F13" s="323">
        <v>710</v>
      </c>
      <c r="G13" s="323">
        <v>752</v>
      </c>
      <c r="H13" s="323">
        <v>746</v>
      </c>
      <c r="I13" s="323"/>
      <c r="J13" s="967">
        <f t="shared" si="1"/>
        <v>-3.6819811013359405E-2</v>
      </c>
      <c r="K13" s="832">
        <f t="shared" si="2"/>
        <v>-4.469987228607919E-2</v>
      </c>
      <c r="L13" s="323"/>
      <c r="M13" s="500">
        <f>Q13+P13+O13+N13</f>
        <v>3069</v>
      </c>
      <c r="N13" s="335">
        <v>783</v>
      </c>
      <c r="O13" s="323">
        <v>744</v>
      </c>
      <c r="P13" s="323">
        <v>771</v>
      </c>
      <c r="Q13" s="323">
        <v>771</v>
      </c>
      <c r="R13" s="162"/>
      <c r="S13" s="163"/>
    </row>
    <row r="14" spans="1:24">
      <c r="A14" s="163"/>
      <c r="B14" s="164"/>
      <c r="C14" s="170" t="s">
        <v>400</v>
      </c>
      <c r="D14" s="500">
        <f t="shared" si="0"/>
        <v>2621</v>
      </c>
      <c r="E14" s="335">
        <v>701</v>
      </c>
      <c r="F14" s="323">
        <v>621</v>
      </c>
      <c r="G14" s="323">
        <v>635</v>
      </c>
      <c r="H14" s="323">
        <v>664</v>
      </c>
      <c r="I14" s="323"/>
      <c r="J14" s="967">
        <f t="shared" si="1"/>
        <v>-5.7194244604316546E-2</v>
      </c>
      <c r="K14" s="832">
        <f t="shared" si="2"/>
        <v>-4.4959128065395149E-2</v>
      </c>
      <c r="L14" s="323"/>
      <c r="M14" s="500">
        <f>Q14+P14+O14+N14</f>
        <v>2780</v>
      </c>
      <c r="N14" s="335">
        <v>734</v>
      </c>
      <c r="O14" s="323">
        <v>664</v>
      </c>
      <c r="P14" s="323">
        <v>684</v>
      </c>
      <c r="Q14" s="323">
        <v>698</v>
      </c>
      <c r="R14" s="162"/>
      <c r="S14" s="163"/>
    </row>
    <row r="15" spans="1:24">
      <c r="A15" s="163"/>
      <c r="B15" s="164"/>
      <c r="C15" s="170" t="s">
        <v>436</v>
      </c>
      <c r="D15" s="500">
        <f t="shared" si="0"/>
        <v>-2133</v>
      </c>
      <c r="E15" s="335">
        <v>-549</v>
      </c>
      <c r="F15" s="323">
        <v>-522</v>
      </c>
      <c r="G15" s="323">
        <v>-530</v>
      </c>
      <c r="H15" s="323">
        <v>-532</v>
      </c>
      <c r="I15" s="323"/>
      <c r="J15" s="967">
        <f t="shared" si="1"/>
        <v>-7.381676074685195E-2</v>
      </c>
      <c r="K15" s="832">
        <f t="shared" si="2"/>
        <v>-5.0173010380622829E-2</v>
      </c>
      <c r="L15" s="323"/>
      <c r="M15" s="500">
        <f>Q15+P15+O15+N15</f>
        <v>-2303</v>
      </c>
      <c r="N15" s="335">
        <v>-578</v>
      </c>
      <c r="O15" s="323">
        <v>-570</v>
      </c>
      <c r="P15" s="323">
        <v>-575</v>
      </c>
      <c r="Q15" s="323">
        <v>-580</v>
      </c>
      <c r="R15" s="162"/>
      <c r="S15" s="163"/>
    </row>
    <row r="16" spans="1:24" s="171" customFormat="1">
      <c r="A16" s="175"/>
      <c r="B16" s="142"/>
      <c r="C16" s="142" t="s">
        <v>254</v>
      </c>
      <c r="D16" s="501">
        <f t="shared" si="0"/>
        <v>7003</v>
      </c>
      <c r="E16" s="337">
        <f>E11+E12+E13+E14+E15</f>
        <v>1794</v>
      </c>
      <c r="F16" s="328">
        <f>F11+F12+F13+F14+F15</f>
        <v>1688</v>
      </c>
      <c r="G16" s="328">
        <f>G11+G12+G13+G14+G15</f>
        <v>1758</v>
      </c>
      <c r="H16" s="328">
        <f>H11+H12+H13+H14+H15</f>
        <v>1763</v>
      </c>
      <c r="I16" s="328"/>
      <c r="J16" s="968">
        <f t="shared" si="1"/>
        <v>-4.7081235542250632E-2</v>
      </c>
      <c r="K16" s="833">
        <f t="shared" si="2"/>
        <v>-4.0128410914927803E-2</v>
      </c>
      <c r="L16" s="328"/>
      <c r="M16" s="501">
        <f>M11+M12+M13+M14+M15</f>
        <v>7349</v>
      </c>
      <c r="N16" s="337">
        <f>N11+N12+N13+N14+N15</f>
        <v>1869</v>
      </c>
      <c r="O16" s="328">
        <f>O11+O12+O13+O14+O15</f>
        <v>1783</v>
      </c>
      <c r="P16" s="328">
        <f>P11+P12+P13+P14+P15</f>
        <v>1849</v>
      </c>
      <c r="Q16" s="328">
        <f>Q11+Q12+Q13+Q14+Q15</f>
        <v>1848</v>
      </c>
      <c r="R16" s="141"/>
      <c r="S16" s="175"/>
      <c r="T16" s="181"/>
      <c r="X16" s="181"/>
    </row>
    <row r="17" spans="1:20">
      <c r="A17" s="163"/>
      <c r="B17" s="164"/>
      <c r="C17" s="170"/>
      <c r="D17" s="500"/>
      <c r="E17" s="335"/>
      <c r="F17" s="323"/>
      <c r="G17" s="323"/>
      <c r="H17" s="323"/>
      <c r="I17" s="323"/>
      <c r="J17" s="967"/>
      <c r="K17" s="832"/>
      <c r="L17" s="323"/>
      <c r="M17" s="500"/>
      <c r="N17" s="335"/>
      <c r="O17" s="323"/>
      <c r="P17" s="323"/>
      <c r="Q17" s="323"/>
      <c r="R17" s="162"/>
      <c r="S17" s="163"/>
    </row>
    <row r="18" spans="1:20" ht="14.25">
      <c r="A18" s="317"/>
      <c r="B18" s="318"/>
      <c r="C18" s="170" t="s">
        <v>619</v>
      </c>
      <c r="D18" s="500">
        <f t="shared" si="0"/>
        <v>862</v>
      </c>
      <c r="E18" s="336">
        <v>170</v>
      </c>
      <c r="F18" s="323">
        <v>164</v>
      </c>
      <c r="G18" s="323">
        <v>231</v>
      </c>
      <c r="H18" s="323">
        <v>297</v>
      </c>
      <c r="I18" s="323"/>
      <c r="J18" s="1087">
        <f t="shared" si="1"/>
        <v>-0.29286300246103358</v>
      </c>
      <c r="K18" s="1109">
        <f t="shared" si="2"/>
        <v>-0.48640483383685795</v>
      </c>
      <c r="L18" s="323"/>
      <c r="M18" s="500">
        <f>Q18+P18+O18+N18</f>
        <v>1219</v>
      </c>
      <c r="N18" s="336">
        <v>331</v>
      </c>
      <c r="O18" s="323">
        <v>283</v>
      </c>
      <c r="P18" s="323">
        <v>306</v>
      </c>
      <c r="Q18" s="323">
        <v>299</v>
      </c>
      <c r="R18" s="306"/>
      <c r="S18" s="317"/>
    </row>
    <row r="19" spans="1:20">
      <c r="A19" s="317"/>
      <c r="B19" s="318"/>
      <c r="C19" s="170" t="s">
        <v>71</v>
      </c>
      <c r="D19" s="500">
        <f t="shared" si="0"/>
        <v>-333</v>
      </c>
      <c r="E19" s="335">
        <v>-89</v>
      </c>
      <c r="F19" s="346">
        <v>-78</v>
      </c>
      <c r="G19" s="346">
        <v>-82</v>
      </c>
      <c r="H19" s="346">
        <v>-84</v>
      </c>
      <c r="I19" s="346"/>
      <c r="J19" s="967">
        <f t="shared" si="1"/>
        <v>7.7669902912621325E-2</v>
      </c>
      <c r="K19" s="832">
        <f t="shared" si="2"/>
        <v>9.8765432098765427E-2</v>
      </c>
      <c r="L19" s="346"/>
      <c r="M19" s="500">
        <f>Q19+P19+O19+N19</f>
        <v>-309</v>
      </c>
      <c r="N19" s="335">
        <v>-81</v>
      </c>
      <c r="O19" s="346">
        <v>-71</v>
      </c>
      <c r="P19" s="346">
        <v>-83</v>
      </c>
      <c r="Q19" s="346">
        <v>-74</v>
      </c>
      <c r="R19" s="306"/>
      <c r="S19" s="317"/>
    </row>
    <row r="20" spans="1:20" s="171" customFormat="1">
      <c r="A20" s="175"/>
      <c r="B20" s="142"/>
      <c r="C20" s="142" t="s">
        <v>198</v>
      </c>
      <c r="D20" s="501">
        <f t="shared" si="0"/>
        <v>7532</v>
      </c>
      <c r="E20" s="337">
        <f>E16+E18+E19</f>
        <v>1875</v>
      </c>
      <c r="F20" s="328">
        <f>F16+F18+F19</f>
        <v>1774</v>
      </c>
      <c r="G20" s="328">
        <f>G16+G18+G19</f>
        <v>1907</v>
      </c>
      <c r="H20" s="328">
        <f>H11+H12+H13+H14+H15+H18+H19</f>
        <v>1976</v>
      </c>
      <c r="I20" s="328"/>
      <c r="J20" s="968">
        <f t="shared" si="1"/>
        <v>-8.8025184647051669E-2</v>
      </c>
      <c r="K20" s="1110">
        <f t="shared" si="2"/>
        <v>-0.11514865502595562</v>
      </c>
      <c r="L20" s="328"/>
      <c r="M20" s="501">
        <f>M11+M12+M13+M14+M15+M18+M19</f>
        <v>8259</v>
      </c>
      <c r="N20" s="337">
        <f>N11+N12+N13+N14+N15+N18+N19</f>
        <v>2119</v>
      </c>
      <c r="O20" s="328">
        <f>O11+O12+O13+O14+O15+O18+O19</f>
        <v>1995</v>
      </c>
      <c r="P20" s="328">
        <f>P11+P12+P13+P14+P15+P18+P19</f>
        <v>2072</v>
      </c>
      <c r="Q20" s="328">
        <f>Q11+Q12+Q13+Q14+Q15+Q18+Q19</f>
        <v>2073</v>
      </c>
      <c r="R20" s="142"/>
      <c r="S20" s="175"/>
    </row>
    <row r="21" spans="1:20" s="171" customFormat="1">
      <c r="A21" s="175"/>
      <c r="B21" s="142"/>
      <c r="C21" s="142"/>
      <c r="D21" s="501"/>
      <c r="E21" s="337"/>
      <c r="F21" s="328"/>
      <c r="G21" s="328"/>
      <c r="H21" s="328"/>
      <c r="I21" s="328"/>
      <c r="J21" s="968"/>
      <c r="K21" s="833"/>
      <c r="L21" s="328"/>
      <c r="M21" s="501"/>
      <c r="N21" s="337"/>
      <c r="O21" s="328"/>
      <c r="P21" s="328"/>
      <c r="Q21" s="328"/>
      <c r="R21" s="142"/>
      <c r="S21" s="175"/>
    </row>
    <row r="22" spans="1:20">
      <c r="A22" s="317"/>
      <c r="B22" s="318"/>
      <c r="C22" s="178" t="s">
        <v>219</v>
      </c>
      <c r="D22" s="501">
        <f t="shared" si="0"/>
        <v>1035</v>
      </c>
      <c r="E22" s="327">
        <v>255</v>
      </c>
      <c r="F22" s="329">
        <v>264</v>
      </c>
      <c r="G22" s="329">
        <v>261</v>
      </c>
      <c r="H22" s="329">
        <v>255</v>
      </c>
      <c r="I22" s="329"/>
      <c r="J22" s="968">
        <f t="shared" si="1"/>
        <v>5.9365404298874047E-2</v>
      </c>
      <c r="K22" s="833">
        <f t="shared" si="2"/>
        <v>2.4096385542168752E-2</v>
      </c>
      <c r="L22" s="329"/>
      <c r="M22" s="501">
        <f>Q22+P22+O22+N22</f>
        <v>977</v>
      </c>
      <c r="N22" s="327">
        <v>249</v>
      </c>
      <c r="O22" s="329">
        <v>256</v>
      </c>
      <c r="P22" s="329">
        <v>246</v>
      </c>
      <c r="Q22" s="329">
        <v>226</v>
      </c>
      <c r="R22" s="306"/>
      <c r="S22" s="317"/>
    </row>
    <row r="23" spans="1:20" s="171" customFormat="1">
      <c r="A23" s="175"/>
      <c r="B23" s="142"/>
      <c r="C23" s="142"/>
      <c r="D23" s="501"/>
      <c r="E23" s="337"/>
      <c r="F23" s="328"/>
      <c r="G23" s="328"/>
      <c r="H23" s="328"/>
      <c r="I23" s="328"/>
      <c r="J23" s="968"/>
      <c r="K23" s="833"/>
      <c r="L23" s="328"/>
      <c r="M23" s="501"/>
      <c r="N23" s="337"/>
      <c r="O23" s="328"/>
      <c r="P23" s="328"/>
      <c r="Q23" s="328"/>
      <c r="R23" s="142"/>
      <c r="S23" s="175"/>
    </row>
    <row r="24" spans="1:20" s="171" customFormat="1">
      <c r="A24" s="175"/>
      <c r="B24" s="142"/>
      <c r="C24" s="142" t="s">
        <v>41</v>
      </c>
      <c r="D24" s="501">
        <f t="shared" si="0"/>
        <v>76</v>
      </c>
      <c r="E24" s="337">
        <v>20</v>
      </c>
      <c r="F24" s="333">
        <v>19</v>
      </c>
      <c r="G24" s="333">
        <v>18</v>
      </c>
      <c r="H24" s="333">
        <v>19</v>
      </c>
      <c r="I24" s="558"/>
      <c r="J24" s="926">
        <f t="shared" si="1"/>
        <v>0.22580645161290325</v>
      </c>
      <c r="K24" s="1110">
        <f t="shared" si="2"/>
        <v>0.53846153846153855</v>
      </c>
      <c r="L24" s="558"/>
      <c r="M24" s="501">
        <f>Q24+P24+O24+N24</f>
        <v>62</v>
      </c>
      <c r="N24" s="337">
        <v>13</v>
      </c>
      <c r="O24" s="333">
        <v>15</v>
      </c>
      <c r="P24" s="333">
        <v>18</v>
      </c>
      <c r="Q24" s="333">
        <v>16</v>
      </c>
      <c r="R24" s="141"/>
      <c r="S24" s="175"/>
    </row>
    <row r="25" spans="1:20" s="171" customFormat="1">
      <c r="A25" s="175"/>
      <c r="B25" s="142"/>
      <c r="C25" s="178"/>
      <c r="D25" s="501"/>
      <c r="E25" s="327"/>
      <c r="F25" s="328"/>
      <c r="G25" s="328"/>
      <c r="H25" s="328"/>
      <c r="I25" s="345"/>
      <c r="J25" s="968"/>
      <c r="K25" s="833"/>
      <c r="L25" s="345"/>
      <c r="M25" s="501"/>
      <c r="N25" s="327"/>
      <c r="O25" s="328"/>
      <c r="P25" s="328"/>
      <c r="Q25" s="328"/>
      <c r="R25" s="141"/>
      <c r="S25" s="175"/>
    </row>
    <row r="26" spans="1:20" s="171" customFormat="1">
      <c r="A26" s="175"/>
      <c r="B26" s="142"/>
      <c r="C26" s="142" t="s">
        <v>42</v>
      </c>
      <c r="D26" s="501">
        <f t="shared" si="0"/>
        <v>-306</v>
      </c>
      <c r="E26" s="337">
        <v>-72</v>
      </c>
      <c r="F26" s="328">
        <v>-79</v>
      </c>
      <c r="G26" s="328">
        <v>-76</v>
      </c>
      <c r="H26" s="328">
        <v>-79</v>
      </c>
      <c r="I26" s="345"/>
      <c r="J26" s="926">
        <f t="shared" si="1"/>
        <v>-0.10787172011661805</v>
      </c>
      <c r="K26" s="1110">
        <f t="shared" si="2"/>
        <v>-0.12195121951219512</v>
      </c>
      <c r="L26" s="345"/>
      <c r="M26" s="501">
        <f>Q26+P26+O26+N26</f>
        <v>-343</v>
      </c>
      <c r="N26" s="337">
        <v>-82</v>
      </c>
      <c r="O26" s="328">
        <v>-90</v>
      </c>
      <c r="P26" s="328">
        <v>-91</v>
      </c>
      <c r="Q26" s="328">
        <v>-80</v>
      </c>
      <c r="R26" s="141"/>
      <c r="S26" s="175"/>
    </row>
    <row r="27" spans="1:20" s="171" customFormat="1">
      <c r="A27" s="175"/>
      <c r="B27" s="142"/>
      <c r="C27" s="178"/>
      <c r="D27" s="501"/>
      <c r="E27" s="337"/>
      <c r="F27" s="328"/>
      <c r="G27" s="328"/>
      <c r="H27" s="328"/>
      <c r="I27" s="328"/>
      <c r="J27" s="968"/>
      <c r="K27" s="833"/>
      <c r="L27" s="328"/>
      <c r="M27" s="501"/>
      <c r="N27" s="337"/>
      <c r="O27" s="328"/>
      <c r="P27" s="328"/>
      <c r="Q27" s="328"/>
      <c r="R27" s="312"/>
      <c r="S27" s="175"/>
    </row>
    <row r="28" spans="1:20" s="171" customFormat="1">
      <c r="A28" s="175"/>
      <c r="B28" s="142"/>
      <c r="C28" s="177" t="s">
        <v>445</v>
      </c>
      <c r="D28" s="501">
        <f t="shared" si="0"/>
        <v>12708</v>
      </c>
      <c r="E28" s="337">
        <f>E9+E20+E22+E24+E26</f>
        <v>3274</v>
      </c>
      <c r="F28" s="333">
        <f>F9+F20+F22+F24+F26</f>
        <v>3051</v>
      </c>
      <c r="G28" s="333">
        <f>G9+G20+G22+G24+G26</f>
        <v>3192</v>
      </c>
      <c r="H28" s="333">
        <f>H9+H22+H20+H24+H26</f>
        <v>3191</v>
      </c>
      <c r="I28" s="328"/>
      <c r="J28" s="968">
        <f t="shared" si="1"/>
        <v>-3.4566588163792433E-2</v>
      </c>
      <c r="K28" s="833">
        <f t="shared" si="2"/>
        <v>-2.9925925925925911E-2</v>
      </c>
      <c r="L28" s="328"/>
      <c r="M28" s="501">
        <f>M9+M22+M20+M24+M26</f>
        <v>13163</v>
      </c>
      <c r="N28" s="337">
        <f>N9+N22+N20+N24+N26</f>
        <v>3375</v>
      </c>
      <c r="O28" s="333">
        <f>O9+O22+O20+O24+O26</f>
        <v>3263</v>
      </c>
      <c r="P28" s="333">
        <f>P9+P22+P20+P24+P26</f>
        <v>3290</v>
      </c>
      <c r="Q28" s="333">
        <f>Q9+Q22+Q20+Q24+Q26</f>
        <v>3235</v>
      </c>
      <c r="R28" s="142"/>
      <c r="S28" s="175"/>
    </row>
    <row r="29" spans="1:20">
      <c r="A29" s="163"/>
      <c r="B29" s="164"/>
      <c r="C29" s="142"/>
      <c r="D29" s="189"/>
      <c r="E29" s="190"/>
      <c r="F29" s="169"/>
      <c r="G29" s="169"/>
      <c r="H29" s="169"/>
      <c r="I29" s="169"/>
      <c r="J29" s="964"/>
      <c r="K29" s="830"/>
      <c r="L29" s="169"/>
      <c r="M29" s="189"/>
      <c r="N29" s="190"/>
      <c r="O29" s="169"/>
      <c r="P29" s="169"/>
      <c r="Q29" s="169"/>
      <c r="R29" s="136"/>
      <c r="S29" s="163"/>
    </row>
    <row r="30" spans="1:20" ht="9" customHeight="1">
      <c r="A30" s="163"/>
      <c r="B30" s="163"/>
      <c r="C30" s="163"/>
      <c r="D30" s="570"/>
      <c r="E30" s="163"/>
      <c r="F30" s="570"/>
      <c r="G30" s="570"/>
      <c r="H30" s="570"/>
      <c r="I30" s="163"/>
      <c r="J30" s="208"/>
      <c r="K30" s="208"/>
      <c r="L30" s="163"/>
      <c r="M30" s="570"/>
      <c r="N30" s="163"/>
      <c r="O30" s="570"/>
      <c r="P30" s="570"/>
      <c r="Q30" s="570"/>
      <c r="R30" s="163"/>
      <c r="S30" s="163"/>
    </row>
    <row r="31" spans="1:20" s="315" customFormat="1" ht="13.5" customHeight="1">
      <c r="A31" s="167"/>
      <c r="B31" s="183" t="s">
        <v>586</v>
      </c>
      <c r="C31" s="167"/>
      <c r="D31" s="182"/>
      <c r="E31" s="187"/>
      <c r="F31" s="182"/>
      <c r="G31" s="182"/>
      <c r="H31" s="182"/>
      <c r="I31" s="167"/>
      <c r="J31" s="168"/>
      <c r="K31" s="168"/>
      <c r="L31" s="167"/>
      <c r="M31" s="182"/>
      <c r="N31" s="187"/>
      <c r="O31" s="182"/>
      <c r="P31" s="182"/>
      <c r="Q31" s="182"/>
      <c r="R31" s="183"/>
      <c r="S31" s="183"/>
      <c r="T31" s="187"/>
    </row>
    <row r="32" spans="1:20" s="315" customFormat="1" ht="13.5" customHeight="1">
      <c r="A32" s="167"/>
      <c r="B32" s="183"/>
      <c r="C32" s="167"/>
      <c r="D32" s="182"/>
      <c r="E32" s="187"/>
      <c r="F32" s="182"/>
      <c r="G32" s="182"/>
      <c r="H32" s="182"/>
      <c r="I32" s="167"/>
      <c r="J32" s="168"/>
      <c r="K32" s="168"/>
      <c r="L32" s="167"/>
      <c r="M32" s="182"/>
      <c r="N32" s="187"/>
      <c r="O32" s="182"/>
      <c r="P32" s="182"/>
      <c r="Q32" s="182"/>
      <c r="R32" s="183"/>
      <c r="S32" s="183"/>
      <c r="T32" s="187"/>
    </row>
    <row r="33" spans="1:19" ht="9" customHeight="1">
      <c r="A33" s="163"/>
      <c r="B33" s="163"/>
      <c r="C33" s="163"/>
      <c r="D33" s="570"/>
      <c r="E33" s="163"/>
      <c r="F33" s="570"/>
      <c r="G33" s="570"/>
      <c r="H33" s="570"/>
      <c r="I33" s="163"/>
      <c r="J33" s="208"/>
      <c r="K33" s="208"/>
      <c r="L33" s="163"/>
      <c r="M33" s="570"/>
      <c r="N33" s="163"/>
      <c r="O33" s="570"/>
      <c r="P33" s="570"/>
      <c r="Q33" s="570"/>
      <c r="R33" s="163"/>
      <c r="S33" s="163"/>
    </row>
    <row r="34" spans="1:19">
      <c r="A34" s="175"/>
      <c r="B34" s="159"/>
      <c r="C34" s="156" t="s">
        <v>0</v>
      </c>
      <c r="D34" s="232">
        <v>2012</v>
      </c>
      <c r="E34" s="158" t="s">
        <v>547</v>
      </c>
      <c r="F34" s="159" t="s">
        <v>501</v>
      </c>
      <c r="G34" s="159" t="s">
        <v>478</v>
      </c>
      <c r="H34" s="159" t="s">
        <v>407</v>
      </c>
      <c r="I34" s="159"/>
      <c r="J34" s="964" t="s">
        <v>468</v>
      </c>
      <c r="K34" s="830" t="s">
        <v>468</v>
      </c>
      <c r="L34" s="159"/>
      <c r="M34" s="232">
        <v>2011</v>
      </c>
      <c r="N34" s="158" t="s">
        <v>365</v>
      </c>
      <c r="O34" s="159" t="s">
        <v>333</v>
      </c>
      <c r="P34" s="159" t="s">
        <v>292</v>
      </c>
      <c r="Q34" s="159" t="s">
        <v>282</v>
      </c>
      <c r="R34" s="301"/>
      <c r="S34" s="175"/>
    </row>
    <row r="35" spans="1:19">
      <c r="A35" s="163"/>
      <c r="B35" s="164"/>
      <c r="C35" s="186" t="s">
        <v>383</v>
      </c>
      <c r="D35" s="157"/>
      <c r="E35" s="158"/>
      <c r="F35" s="162"/>
      <c r="G35" s="162"/>
      <c r="H35" s="162"/>
      <c r="I35" s="141"/>
      <c r="J35" s="965" t="s">
        <v>548</v>
      </c>
      <c r="K35" s="831" t="s">
        <v>549</v>
      </c>
      <c r="L35" s="162"/>
      <c r="M35" s="157"/>
      <c r="N35" s="158"/>
      <c r="O35" s="162"/>
      <c r="P35" s="162"/>
      <c r="Q35" s="162"/>
      <c r="R35" s="162"/>
      <c r="S35" s="163"/>
    </row>
    <row r="36" spans="1:19">
      <c r="A36" s="163"/>
      <c r="B36" s="164"/>
      <c r="C36" s="164"/>
      <c r="D36" s="166"/>
      <c r="E36" s="167"/>
      <c r="F36" s="162"/>
      <c r="G36" s="162"/>
      <c r="H36" s="162"/>
      <c r="I36" s="162"/>
      <c r="J36" s="974"/>
      <c r="K36" s="839"/>
      <c r="L36" s="319"/>
      <c r="M36" s="166"/>
      <c r="N36" s="167"/>
      <c r="O36" s="162"/>
      <c r="P36" s="162"/>
      <c r="Q36" s="162"/>
      <c r="R36" s="308"/>
      <c r="S36" s="163"/>
    </row>
    <row r="37" spans="1:19">
      <c r="A37" s="163"/>
      <c r="B37" s="169"/>
      <c r="C37" s="170" t="s">
        <v>37</v>
      </c>
      <c r="D37" s="500">
        <f>H37+G37+F37+E37</f>
        <v>3255</v>
      </c>
      <c r="E37" s="322">
        <v>813</v>
      </c>
      <c r="F37" s="323">
        <v>833</v>
      </c>
      <c r="G37" s="323">
        <v>815</v>
      </c>
      <c r="H37" s="323">
        <v>794</v>
      </c>
      <c r="I37" s="323"/>
      <c r="J37" s="967">
        <f>D37/M37-1</f>
        <v>4.9397962334054579E-3</v>
      </c>
      <c r="K37" s="832">
        <f>E37/N37-1</f>
        <v>-1.8115942028985477E-2</v>
      </c>
      <c r="L37" s="347"/>
      <c r="M37" s="500">
        <f>Q37+P37+O37+N37</f>
        <v>3239</v>
      </c>
      <c r="N37" s="322">
        <v>828</v>
      </c>
      <c r="O37" s="323">
        <v>838</v>
      </c>
      <c r="P37" s="323">
        <v>801</v>
      </c>
      <c r="Q37" s="323">
        <v>772</v>
      </c>
      <c r="R37" s="179"/>
      <c r="S37" s="163"/>
    </row>
    <row r="38" spans="1:19">
      <c r="A38" s="163"/>
      <c r="B38" s="169"/>
      <c r="C38" s="170" t="s">
        <v>38</v>
      </c>
      <c r="D38" s="500">
        <f t="shared" ref="D38:D82" si="3">H38+G38+F38+E38</f>
        <v>804</v>
      </c>
      <c r="E38" s="322">
        <v>205</v>
      </c>
      <c r="F38" s="323">
        <v>202</v>
      </c>
      <c r="G38" s="323">
        <v>206</v>
      </c>
      <c r="H38" s="323">
        <v>191</v>
      </c>
      <c r="I38" s="323"/>
      <c r="J38" s="967">
        <f t="shared" ref="J38:J82" si="4">D38/M38-1</f>
        <v>3.076923076923066E-2</v>
      </c>
      <c r="K38" s="832">
        <f t="shared" ref="K38:K82" si="5">E38/N38-1</f>
        <v>9.8522167487684609E-3</v>
      </c>
      <c r="L38" s="347"/>
      <c r="M38" s="500">
        <f>Q38+P38+O38+N38</f>
        <v>780</v>
      </c>
      <c r="N38" s="322">
        <v>203</v>
      </c>
      <c r="O38" s="323">
        <v>198</v>
      </c>
      <c r="P38" s="323">
        <v>193</v>
      </c>
      <c r="Q38" s="323">
        <v>186</v>
      </c>
      <c r="R38" s="179"/>
      <c r="S38" s="163"/>
    </row>
    <row r="39" spans="1:19">
      <c r="A39" s="163"/>
      <c r="B39" s="169"/>
      <c r="C39" s="170" t="s">
        <v>47</v>
      </c>
      <c r="D39" s="500">
        <f t="shared" si="3"/>
        <v>212</v>
      </c>
      <c r="E39" s="349">
        <v>39</v>
      </c>
      <c r="F39" s="346">
        <v>52</v>
      </c>
      <c r="G39" s="346">
        <v>61</v>
      </c>
      <c r="H39" s="346">
        <v>60</v>
      </c>
      <c r="I39" s="346"/>
      <c r="J39" s="1087">
        <f t="shared" si="4"/>
        <v>-0.27397260273972601</v>
      </c>
      <c r="K39" s="1109">
        <f t="shared" si="5"/>
        <v>-0.38095238095238093</v>
      </c>
      <c r="L39" s="347"/>
      <c r="M39" s="500">
        <f>Q39+P39+O39+N39</f>
        <v>292</v>
      </c>
      <c r="N39" s="349">
        <v>63</v>
      </c>
      <c r="O39" s="346">
        <v>81</v>
      </c>
      <c r="P39" s="346">
        <v>79</v>
      </c>
      <c r="Q39" s="346">
        <v>69</v>
      </c>
      <c r="R39" s="179"/>
      <c r="S39" s="163"/>
    </row>
    <row r="40" spans="1:19">
      <c r="A40" s="163"/>
      <c r="B40" s="169"/>
      <c r="C40" s="170" t="s">
        <v>436</v>
      </c>
      <c r="D40" s="500">
        <f t="shared" si="3"/>
        <v>-85</v>
      </c>
      <c r="E40" s="349">
        <v>-13</v>
      </c>
      <c r="F40" s="346">
        <v>-19</v>
      </c>
      <c r="G40" s="346">
        <v>-27</v>
      </c>
      <c r="H40" s="346">
        <v>-26</v>
      </c>
      <c r="I40" s="346"/>
      <c r="J40" s="1087">
        <f t="shared" si="4"/>
        <v>-0.27350427350427353</v>
      </c>
      <c r="K40" s="1109">
        <f t="shared" si="5"/>
        <v>-0.5357142857142857</v>
      </c>
      <c r="L40" s="347"/>
      <c r="M40" s="500">
        <f>Q40+P40+O40+N40</f>
        <v>-117</v>
      </c>
      <c r="N40" s="349">
        <v>-28</v>
      </c>
      <c r="O40" s="346">
        <v>-31</v>
      </c>
      <c r="P40" s="346">
        <v>-30</v>
      </c>
      <c r="Q40" s="346">
        <v>-28</v>
      </c>
      <c r="R40" s="179"/>
      <c r="S40" s="163"/>
    </row>
    <row r="41" spans="1:19" s="171" customFormat="1">
      <c r="A41" s="175"/>
      <c r="B41" s="142"/>
      <c r="C41" s="142" t="s">
        <v>39</v>
      </c>
      <c r="D41" s="501">
        <f t="shared" si="3"/>
        <v>4186</v>
      </c>
      <c r="E41" s="485">
        <f>E37+E38+E39+E40</f>
        <v>1044</v>
      </c>
      <c r="F41" s="328">
        <f>F37+F38+F39+F40</f>
        <v>1068</v>
      </c>
      <c r="G41" s="328">
        <f>G37+G38+G39+G40</f>
        <v>1055</v>
      </c>
      <c r="H41" s="328">
        <f>H37+H38+H39+H40</f>
        <v>1019</v>
      </c>
      <c r="I41" s="328"/>
      <c r="J41" s="968">
        <f t="shared" si="4"/>
        <v>-1.9074868860277094E-3</v>
      </c>
      <c r="K41" s="833">
        <f t="shared" si="5"/>
        <v>-2.0637898686679201E-2</v>
      </c>
      <c r="L41" s="559"/>
      <c r="M41" s="501">
        <f>M37+M38+M39+M40</f>
        <v>4194</v>
      </c>
      <c r="N41" s="485">
        <f>N37+N38+N39+N40</f>
        <v>1066</v>
      </c>
      <c r="O41" s="328">
        <f>O37+O38+O39+O40</f>
        <v>1086</v>
      </c>
      <c r="P41" s="328">
        <f>P37+P38+P39+P40</f>
        <v>1043</v>
      </c>
      <c r="Q41" s="328">
        <f>Q37+Q38+Q39+Q40</f>
        <v>999</v>
      </c>
      <c r="R41" s="138"/>
      <c r="S41" s="175"/>
    </row>
    <row r="42" spans="1:19">
      <c r="A42" s="163"/>
      <c r="B42" s="164"/>
      <c r="C42" s="178"/>
      <c r="D42" s="500"/>
      <c r="E42" s="335"/>
      <c r="F42" s="323"/>
      <c r="G42" s="323"/>
      <c r="H42" s="323"/>
      <c r="I42" s="323"/>
      <c r="J42" s="967"/>
      <c r="K42" s="832"/>
      <c r="L42" s="560"/>
      <c r="M42" s="500"/>
      <c r="N42" s="335"/>
      <c r="O42" s="323"/>
      <c r="P42" s="323"/>
      <c r="Q42" s="323"/>
      <c r="R42" s="309"/>
      <c r="S42" s="163"/>
    </row>
    <row r="43" spans="1:19">
      <c r="A43" s="163"/>
      <c r="B43" s="164"/>
      <c r="C43" s="170" t="s">
        <v>392</v>
      </c>
      <c r="D43" s="500">
        <f t="shared" si="3"/>
        <v>1707</v>
      </c>
      <c r="E43" s="335">
        <v>412</v>
      </c>
      <c r="F43" s="323">
        <v>423</v>
      </c>
      <c r="G43" s="323">
        <v>445</v>
      </c>
      <c r="H43" s="323">
        <v>427</v>
      </c>
      <c r="I43" s="323"/>
      <c r="J43" s="1087">
        <f t="shared" si="4"/>
        <v>-0.1015789473684211</v>
      </c>
      <c r="K43" s="832">
        <f t="shared" si="5"/>
        <v>-9.8468271334792079E-2</v>
      </c>
      <c r="L43" s="789"/>
      <c r="M43" s="500">
        <f>Q43+P43+O43+N43</f>
        <v>1900</v>
      </c>
      <c r="N43" s="335">
        <v>457</v>
      </c>
      <c r="O43" s="323">
        <v>473</v>
      </c>
      <c r="P43" s="323">
        <v>490</v>
      </c>
      <c r="Q43" s="323">
        <v>480</v>
      </c>
      <c r="R43" s="321"/>
      <c r="S43" s="163"/>
    </row>
    <row r="44" spans="1:19">
      <c r="A44" s="163"/>
      <c r="B44" s="164"/>
      <c r="C44" s="170" t="s">
        <v>393</v>
      </c>
      <c r="D44" s="500">
        <f t="shared" si="3"/>
        <v>1852</v>
      </c>
      <c r="E44" s="335">
        <v>480</v>
      </c>
      <c r="F44" s="323">
        <v>457</v>
      </c>
      <c r="G44" s="323">
        <v>457</v>
      </c>
      <c r="H44" s="323">
        <v>458</v>
      </c>
      <c r="I44" s="323"/>
      <c r="J44" s="967">
        <f t="shared" si="4"/>
        <v>-2.6799789805570184E-2</v>
      </c>
      <c r="K44" s="832">
        <f t="shared" si="5"/>
        <v>1.4799154334038001E-2</v>
      </c>
      <c r="L44" s="347"/>
      <c r="M44" s="500">
        <f>Q44+P44+O44+N44</f>
        <v>1903</v>
      </c>
      <c r="N44" s="335">
        <v>473</v>
      </c>
      <c r="O44" s="323">
        <v>472</v>
      </c>
      <c r="P44" s="323">
        <v>479</v>
      </c>
      <c r="Q44" s="323">
        <v>479</v>
      </c>
      <c r="R44" s="179"/>
      <c r="S44" s="163"/>
    </row>
    <row r="45" spans="1:19">
      <c r="A45" s="163"/>
      <c r="B45" s="164"/>
      <c r="C45" s="170" t="s">
        <v>40</v>
      </c>
      <c r="D45" s="500">
        <f t="shared" si="3"/>
        <v>2956</v>
      </c>
      <c r="E45" s="335">
        <v>748</v>
      </c>
      <c r="F45" s="323">
        <v>710</v>
      </c>
      <c r="G45" s="323">
        <v>752</v>
      </c>
      <c r="H45" s="323">
        <v>746</v>
      </c>
      <c r="I45" s="323"/>
      <c r="J45" s="967">
        <f t="shared" si="4"/>
        <v>-3.5562805872756953E-2</v>
      </c>
      <c r="K45" s="832">
        <f t="shared" si="5"/>
        <v>-3.9794608472400461E-2</v>
      </c>
      <c r="L45" s="347"/>
      <c r="M45" s="500">
        <f>Q45+P45+O45+N45</f>
        <v>3065</v>
      </c>
      <c r="N45" s="335">
        <v>779</v>
      </c>
      <c r="O45" s="323">
        <v>744</v>
      </c>
      <c r="P45" s="323">
        <v>771</v>
      </c>
      <c r="Q45" s="323">
        <v>771</v>
      </c>
      <c r="R45" s="179"/>
      <c r="S45" s="163"/>
    </row>
    <row r="46" spans="1:19">
      <c r="A46" s="163"/>
      <c r="B46" s="164"/>
      <c r="C46" s="170" t="s">
        <v>400</v>
      </c>
      <c r="D46" s="500">
        <f t="shared" si="3"/>
        <v>2519</v>
      </c>
      <c r="E46" s="335">
        <v>635</v>
      </c>
      <c r="F46" s="323">
        <v>619</v>
      </c>
      <c r="G46" s="323">
        <v>633</v>
      </c>
      <c r="H46" s="323">
        <v>632</v>
      </c>
      <c r="I46" s="323"/>
      <c r="J46" s="967">
        <f t="shared" si="4"/>
        <v>-5.2651372696502441E-2</v>
      </c>
      <c r="K46" s="832">
        <f t="shared" si="5"/>
        <v>-4.3674698795180711E-2</v>
      </c>
      <c r="L46" s="347"/>
      <c r="M46" s="500">
        <f>Q46+P46+O46+N46</f>
        <v>2659</v>
      </c>
      <c r="N46" s="335">
        <v>664</v>
      </c>
      <c r="O46" s="323">
        <v>659</v>
      </c>
      <c r="P46" s="323">
        <v>672</v>
      </c>
      <c r="Q46" s="323">
        <v>664</v>
      </c>
      <c r="R46" s="179"/>
      <c r="S46" s="163"/>
    </row>
    <row r="47" spans="1:19">
      <c r="A47" s="163"/>
      <c r="B47" s="164"/>
      <c r="C47" s="170" t="s">
        <v>436</v>
      </c>
      <c r="D47" s="500">
        <f t="shared" si="3"/>
        <v>-2132</v>
      </c>
      <c r="E47" s="335">
        <v>-548</v>
      </c>
      <c r="F47" s="323">
        <v>-521</v>
      </c>
      <c r="G47" s="323">
        <v>-532</v>
      </c>
      <c r="H47" s="323">
        <v>-531</v>
      </c>
      <c r="I47" s="323"/>
      <c r="J47" s="967">
        <f t="shared" si="4"/>
        <v>-7.3848827106863579E-2</v>
      </c>
      <c r="K47" s="832">
        <f t="shared" si="5"/>
        <v>-4.861111111111116E-2</v>
      </c>
      <c r="L47" s="347"/>
      <c r="M47" s="500">
        <f>Q47+P47+O47+N47</f>
        <v>-2302</v>
      </c>
      <c r="N47" s="335">
        <v>-576</v>
      </c>
      <c r="O47" s="323">
        <v>-571</v>
      </c>
      <c r="P47" s="323">
        <v>-575</v>
      </c>
      <c r="Q47" s="323">
        <v>-580</v>
      </c>
      <c r="R47" s="179"/>
      <c r="S47" s="163"/>
    </row>
    <row r="48" spans="1:19" s="171" customFormat="1">
      <c r="A48" s="175"/>
      <c r="B48" s="142"/>
      <c r="C48" s="142" t="s">
        <v>254</v>
      </c>
      <c r="D48" s="501">
        <f t="shared" si="3"/>
        <v>6902</v>
      </c>
      <c r="E48" s="337">
        <f>E43+E44+E45+E46+E47</f>
        <v>1727</v>
      </c>
      <c r="F48" s="328">
        <f>F43+F44+F45+F46+F47</f>
        <v>1688</v>
      </c>
      <c r="G48" s="328">
        <f>G43+G44+G45+G46+G47</f>
        <v>1755</v>
      </c>
      <c r="H48" s="328">
        <f>H43+H44+H45+H46+H47</f>
        <v>1732</v>
      </c>
      <c r="I48" s="328"/>
      <c r="J48" s="968">
        <f t="shared" si="4"/>
        <v>-4.4705882352941151E-2</v>
      </c>
      <c r="K48" s="833">
        <f t="shared" si="5"/>
        <v>-3.8953811908736813E-2</v>
      </c>
      <c r="L48" s="559"/>
      <c r="M48" s="501">
        <f>M43+M44+M45+M46+M47</f>
        <v>7225</v>
      </c>
      <c r="N48" s="337">
        <f>N43+N44+N45+N46+N47</f>
        <v>1797</v>
      </c>
      <c r="O48" s="328">
        <f>O43+O44+O45+O46+O47</f>
        <v>1777</v>
      </c>
      <c r="P48" s="328">
        <f>P43+P44+P45+P46+P47</f>
        <v>1837</v>
      </c>
      <c r="Q48" s="328">
        <f>Q43+Q44+Q45+Q46+Q47</f>
        <v>1814</v>
      </c>
      <c r="R48" s="138"/>
      <c r="S48" s="175"/>
    </row>
    <row r="49" spans="1:19">
      <c r="A49" s="163"/>
      <c r="B49" s="164"/>
      <c r="C49" s="170"/>
      <c r="D49" s="500"/>
      <c r="E49" s="335"/>
      <c r="F49" s="323"/>
      <c r="G49" s="323"/>
      <c r="H49" s="323"/>
      <c r="I49" s="323"/>
      <c r="J49" s="967"/>
      <c r="K49" s="832"/>
      <c r="L49" s="347"/>
      <c r="M49" s="500"/>
      <c r="N49" s="335"/>
      <c r="O49" s="323"/>
      <c r="P49" s="323"/>
      <c r="Q49" s="323"/>
      <c r="R49" s="179"/>
      <c r="S49" s="163"/>
    </row>
    <row r="50" spans="1:19" ht="14.25">
      <c r="A50" s="317"/>
      <c r="B50" s="318"/>
      <c r="C50" s="170" t="s">
        <v>485</v>
      </c>
      <c r="D50" s="500">
        <f t="shared" si="3"/>
        <v>852</v>
      </c>
      <c r="E50" s="336">
        <v>168</v>
      </c>
      <c r="F50" s="323">
        <v>164</v>
      </c>
      <c r="G50" s="323">
        <v>223</v>
      </c>
      <c r="H50" s="323">
        <v>297</v>
      </c>
      <c r="I50" s="323"/>
      <c r="J50" s="1087">
        <f t="shared" si="4"/>
        <v>-0.29818780889621088</v>
      </c>
      <c r="K50" s="1109">
        <f t="shared" si="5"/>
        <v>-0.49244712990936557</v>
      </c>
      <c r="L50" s="347"/>
      <c r="M50" s="500">
        <f>Q50+P50+O50+N50</f>
        <v>1214</v>
      </c>
      <c r="N50" s="336">
        <v>331</v>
      </c>
      <c r="O50" s="323">
        <v>283</v>
      </c>
      <c r="P50" s="323">
        <v>306</v>
      </c>
      <c r="Q50" s="323">
        <v>294</v>
      </c>
      <c r="R50" s="307"/>
      <c r="S50" s="317"/>
    </row>
    <row r="51" spans="1:19">
      <c r="A51" s="317"/>
      <c r="B51" s="318"/>
      <c r="C51" s="170" t="s">
        <v>71</v>
      </c>
      <c r="D51" s="500">
        <f t="shared" si="3"/>
        <v>-334</v>
      </c>
      <c r="E51" s="335">
        <v>-89</v>
      </c>
      <c r="F51" s="346">
        <v>-79</v>
      </c>
      <c r="G51" s="346">
        <v>-81</v>
      </c>
      <c r="H51" s="346">
        <v>-85</v>
      </c>
      <c r="I51" s="346"/>
      <c r="J51" s="967">
        <f t="shared" si="4"/>
        <v>8.0906148867313954E-2</v>
      </c>
      <c r="K51" s="832">
        <f t="shared" si="5"/>
        <v>8.5365853658536661E-2</v>
      </c>
      <c r="L51" s="347"/>
      <c r="M51" s="500">
        <f>Q51+P51+O51+N51</f>
        <v>-309</v>
      </c>
      <c r="N51" s="335">
        <v>-82</v>
      </c>
      <c r="O51" s="346">
        <v>-70</v>
      </c>
      <c r="P51" s="346">
        <v>-83</v>
      </c>
      <c r="Q51" s="346">
        <v>-74</v>
      </c>
      <c r="R51" s="307"/>
      <c r="S51" s="317"/>
    </row>
    <row r="52" spans="1:19" s="171" customFormat="1">
      <c r="A52" s="175"/>
      <c r="B52" s="142"/>
      <c r="C52" s="142" t="s">
        <v>198</v>
      </c>
      <c r="D52" s="501">
        <f t="shared" si="3"/>
        <v>7420</v>
      </c>
      <c r="E52" s="337">
        <f>E43+E44+E45+E46+E47+E50+E51</f>
        <v>1806</v>
      </c>
      <c r="F52" s="328">
        <f>F43+F44+F45+F46+F47+F50+F51</f>
        <v>1773</v>
      </c>
      <c r="G52" s="328">
        <f>G43+G44+G45+G46+G47+G50+G51</f>
        <v>1897</v>
      </c>
      <c r="H52" s="328">
        <f>H43+H44+H45+H46+H47+H50+H51</f>
        <v>1944</v>
      </c>
      <c r="I52" s="328"/>
      <c r="J52" s="968">
        <f t="shared" si="4"/>
        <v>-8.7330873308733126E-2</v>
      </c>
      <c r="K52" s="1110">
        <f t="shared" si="5"/>
        <v>-0.11730205278592376</v>
      </c>
      <c r="L52" s="559"/>
      <c r="M52" s="501">
        <f>M43+M44+M45+M46+M47+M50+M51</f>
        <v>8130</v>
      </c>
      <c r="N52" s="337">
        <f>N43+N44+N45+N46+N47+N50+N51</f>
        <v>2046</v>
      </c>
      <c r="O52" s="328">
        <f>O43+O44+O45+O46+O47+O50+O51</f>
        <v>1990</v>
      </c>
      <c r="P52" s="328">
        <f>P43+P44+P45+P46+P47+P50+P51</f>
        <v>2060</v>
      </c>
      <c r="Q52" s="328">
        <f>Q43+Q44+Q45+Q46+Q47+Q50+Q51</f>
        <v>2034</v>
      </c>
      <c r="R52" s="138"/>
      <c r="S52" s="175"/>
    </row>
    <row r="53" spans="1:19" s="171" customFormat="1">
      <c r="A53" s="175"/>
      <c r="B53" s="142"/>
      <c r="C53" s="142"/>
      <c r="D53" s="501"/>
      <c r="E53" s="337"/>
      <c r="F53" s="328"/>
      <c r="G53" s="328"/>
      <c r="H53" s="328"/>
      <c r="I53" s="328"/>
      <c r="J53" s="968"/>
      <c r="K53" s="833"/>
      <c r="L53" s="559"/>
      <c r="M53" s="501"/>
      <c r="N53" s="337"/>
      <c r="O53" s="328"/>
      <c r="P53" s="328"/>
      <c r="Q53" s="328"/>
      <c r="R53" s="138"/>
      <c r="S53" s="175"/>
    </row>
    <row r="54" spans="1:19" s="171" customFormat="1">
      <c r="A54" s="804"/>
      <c r="B54" s="805"/>
      <c r="C54" s="178" t="s">
        <v>219</v>
      </c>
      <c r="D54" s="501">
        <f t="shared" si="3"/>
        <v>1035</v>
      </c>
      <c r="E54" s="327">
        <v>255</v>
      </c>
      <c r="F54" s="329">
        <v>264</v>
      </c>
      <c r="G54" s="329">
        <v>261</v>
      </c>
      <c r="H54" s="329">
        <v>255</v>
      </c>
      <c r="I54" s="329"/>
      <c r="J54" s="968">
        <f t="shared" si="4"/>
        <v>5.9365404298874047E-2</v>
      </c>
      <c r="K54" s="833">
        <f t="shared" si="5"/>
        <v>2.4096385542168752E-2</v>
      </c>
      <c r="L54" s="559"/>
      <c r="M54" s="501">
        <f>Q54+P54+O54+N54</f>
        <v>977</v>
      </c>
      <c r="N54" s="327">
        <v>249</v>
      </c>
      <c r="O54" s="329">
        <v>256</v>
      </c>
      <c r="P54" s="329">
        <v>246</v>
      </c>
      <c r="Q54" s="329">
        <v>226</v>
      </c>
      <c r="R54" s="311"/>
      <c r="S54" s="804"/>
    </row>
    <row r="55" spans="1:19">
      <c r="A55" s="163"/>
      <c r="B55" s="164"/>
      <c r="C55" s="178"/>
      <c r="D55" s="500"/>
      <c r="E55" s="335"/>
      <c r="F55" s="323"/>
      <c r="G55" s="323"/>
      <c r="H55" s="323"/>
      <c r="I55" s="323"/>
      <c r="J55" s="967"/>
      <c r="K55" s="832"/>
      <c r="L55" s="560"/>
      <c r="M55" s="500"/>
      <c r="N55" s="335"/>
      <c r="O55" s="323"/>
      <c r="P55" s="323"/>
      <c r="Q55" s="323"/>
      <c r="R55" s="138"/>
      <c r="S55" s="163"/>
    </row>
    <row r="56" spans="1:19">
      <c r="A56" s="163"/>
      <c r="B56" s="169"/>
      <c r="C56" s="170" t="s">
        <v>44</v>
      </c>
      <c r="D56" s="500">
        <f t="shared" si="3"/>
        <v>1491</v>
      </c>
      <c r="E56" s="349">
        <v>357</v>
      </c>
      <c r="F56" s="323">
        <v>369</v>
      </c>
      <c r="G56" s="323">
        <v>390</v>
      </c>
      <c r="H56" s="323">
        <v>375</v>
      </c>
      <c r="I56" s="348"/>
      <c r="J56" s="967">
        <f t="shared" si="4"/>
        <v>-9.5266990291262177E-2</v>
      </c>
      <c r="K56" s="1109">
        <f t="shared" si="5"/>
        <v>-0.10075566750629728</v>
      </c>
      <c r="L56" s="347"/>
      <c r="M56" s="500">
        <f>Q56+P56+O56+N56</f>
        <v>1648</v>
      </c>
      <c r="N56" s="349">
        <v>397</v>
      </c>
      <c r="O56" s="323">
        <v>411</v>
      </c>
      <c r="P56" s="323">
        <v>425</v>
      </c>
      <c r="Q56" s="323">
        <v>415</v>
      </c>
      <c r="R56" s="179"/>
      <c r="S56" s="163"/>
    </row>
    <row r="57" spans="1:19">
      <c r="A57" s="163"/>
      <c r="B57" s="169"/>
      <c r="C57" s="170" t="s">
        <v>444</v>
      </c>
      <c r="D57" s="500">
        <f t="shared" si="3"/>
        <v>170</v>
      </c>
      <c r="E57" s="335">
        <v>42</v>
      </c>
      <c r="F57" s="323">
        <v>43</v>
      </c>
      <c r="G57" s="323">
        <v>43</v>
      </c>
      <c r="H57" s="323">
        <v>42</v>
      </c>
      <c r="I57" s="323"/>
      <c r="J57" s="1087">
        <f t="shared" si="4"/>
        <v>-0.17874396135265702</v>
      </c>
      <c r="K57" s="1109">
        <f t="shared" si="5"/>
        <v>-0.125</v>
      </c>
      <c r="L57" s="347"/>
      <c r="M57" s="500">
        <f>Q57+P57+O57+N57</f>
        <v>207</v>
      </c>
      <c r="N57" s="335">
        <v>48</v>
      </c>
      <c r="O57" s="323">
        <v>50</v>
      </c>
      <c r="P57" s="323">
        <v>55</v>
      </c>
      <c r="Q57" s="323">
        <v>54</v>
      </c>
      <c r="R57" s="179"/>
      <c r="S57" s="163"/>
    </row>
    <row r="58" spans="1:19">
      <c r="A58" s="163"/>
      <c r="B58" s="169"/>
      <c r="C58" s="170" t="s">
        <v>437</v>
      </c>
      <c r="D58" s="500">
        <f t="shared" si="3"/>
        <v>46</v>
      </c>
      <c r="E58" s="335">
        <v>13</v>
      </c>
      <c r="F58" s="323">
        <v>11</v>
      </c>
      <c r="G58" s="323">
        <v>12</v>
      </c>
      <c r="H58" s="323">
        <v>10</v>
      </c>
      <c r="I58" s="323"/>
      <c r="J58" s="967">
        <f t="shared" si="4"/>
        <v>2.2222222222222143E-2</v>
      </c>
      <c r="K58" s="832">
        <f t="shared" si="5"/>
        <v>8.3333333333333259E-2</v>
      </c>
      <c r="L58" s="347"/>
      <c r="M58" s="500">
        <f>Q58+P58+O58+N58</f>
        <v>45</v>
      </c>
      <c r="N58" s="335">
        <v>12</v>
      </c>
      <c r="O58" s="323">
        <v>12</v>
      </c>
      <c r="P58" s="323">
        <v>10</v>
      </c>
      <c r="Q58" s="323">
        <v>11</v>
      </c>
      <c r="R58" s="179"/>
      <c r="S58" s="163"/>
    </row>
    <row r="59" spans="1:19" s="171" customFormat="1">
      <c r="A59" s="175"/>
      <c r="B59" s="176"/>
      <c r="C59" s="178" t="s">
        <v>392</v>
      </c>
      <c r="D59" s="501">
        <f t="shared" si="3"/>
        <v>1707</v>
      </c>
      <c r="E59" s="337">
        <f>E56+E57+E58</f>
        <v>412</v>
      </c>
      <c r="F59" s="328">
        <f>F56+F57+F58</f>
        <v>423</v>
      </c>
      <c r="G59" s="328">
        <f>G56+G57+G58</f>
        <v>445</v>
      </c>
      <c r="H59" s="328">
        <f>H56+H57+H58</f>
        <v>427</v>
      </c>
      <c r="I59" s="328"/>
      <c r="J59" s="926">
        <f t="shared" si="4"/>
        <v>-0.1015789473684211</v>
      </c>
      <c r="K59" s="833">
        <f t="shared" si="5"/>
        <v>-9.8468271334792079E-2</v>
      </c>
      <c r="L59" s="559"/>
      <c r="M59" s="501">
        <f>M56+M57+M58</f>
        <v>1900</v>
      </c>
      <c r="N59" s="337">
        <f>N56+N57+N58</f>
        <v>457</v>
      </c>
      <c r="O59" s="328">
        <f>O56+O57+O58</f>
        <v>473</v>
      </c>
      <c r="P59" s="328">
        <f>P56+P57+P58</f>
        <v>490</v>
      </c>
      <c r="Q59" s="328">
        <f>Q56+Q57+Q58</f>
        <v>480</v>
      </c>
      <c r="R59" s="138"/>
      <c r="S59" s="175"/>
    </row>
    <row r="60" spans="1:19">
      <c r="A60" s="163"/>
      <c r="B60" s="164"/>
      <c r="C60" s="178"/>
      <c r="D60" s="500"/>
      <c r="E60" s="335"/>
      <c r="F60" s="323"/>
      <c r="G60" s="323"/>
      <c r="H60" s="323"/>
      <c r="I60" s="323"/>
      <c r="J60" s="967"/>
      <c r="K60" s="832"/>
      <c r="L60" s="560"/>
      <c r="M60" s="500"/>
      <c r="N60" s="335"/>
      <c r="O60" s="323"/>
      <c r="P60" s="323"/>
      <c r="Q60" s="323"/>
      <c r="R60" s="138"/>
      <c r="S60" s="163"/>
    </row>
    <row r="61" spans="1:19">
      <c r="A61" s="163"/>
      <c r="B61" s="169"/>
      <c r="C61" s="170" t="s">
        <v>43</v>
      </c>
      <c r="D61" s="500">
        <f t="shared" si="3"/>
        <v>407</v>
      </c>
      <c r="E61" s="335">
        <v>94</v>
      </c>
      <c r="F61" s="346">
        <v>98</v>
      </c>
      <c r="G61" s="346">
        <v>104</v>
      </c>
      <c r="H61" s="346">
        <v>111</v>
      </c>
      <c r="I61" s="561"/>
      <c r="J61" s="1087">
        <f t="shared" si="4"/>
        <v>-0.205078125</v>
      </c>
      <c r="K61" s="1109">
        <f t="shared" si="5"/>
        <v>-0.21666666666666667</v>
      </c>
      <c r="L61" s="347"/>
      <c r="M61" s="500">
        <f>Q61+P61+O61+N61</f>
        <v>512</v>
      </c>
      <c r="N61" s="335">
        <v>120</v>
      </c>
      <c r="O61" s="346">
        <v>126</v>
      </c>
      <c r="P61" s="346">
        <v>129</v>
      </c>
      <c r="Q61" s="346">
        <v>137</v>
      </c>
      <c r="R61" s="179"/>
      <c r="S61" s="163"/>
    </row>
    <row r="62" spans="1:19">
      <c r="A62" s="163"/>
      <c r="B62" s="169"/>
      <c r="C62" s="170" t="s">
        <v>45</v>
      </c>
      <c r="D62" s="500">
        <f t="shared" si="3"/>
        <v>974</v>
      </c>
      <c r="E62" s="335">
        <v>244</v>
      </c>
      <c r="F62" s="323">
        <v>242</v>
      </c>
      <c r="G62" s="323">
        <v>244</v>
      </c>
      <c r="H62" s="323">
        <v>244</v>
      </c>
      <c r="I62" s="348"/>
      <c r="J62" s="967">
        <f t="shared" si="4"/>
        <v>-2.5025025025025016E-2</v>
      </c>
      <c r="K62" s="832">
        <f t="shared" si="5"/>
        <v>-1.2145748987854255E-2</v>
      </c>
      <c r="L62" s="347"/>
      <c r="M62" s="500">
        <f>Q62+P62+O62+N62</f>
        <v>999</v>
      </c>
      <c r="N62" s="335">
        <v>247</v>
      </c>
      <c r="O62" s="323">
        <v>248</v>
      </c>
      <c r="P62" s="323">
        <v>252</v>
      </c>
      <c r="Q62" s="323">
        <v>252</v>
      </c>
      <c r="R62" s="179"/>
      <c r="S62" s="163"/>
    </row>
    <row r="63" spans="1:19">
      <c r="A63" s="163"/>
      <c r="B63" s="169"/>
      <c r="C63" s="170" t="s">
        <v>398</v>
      </c>
      <c r="D63" s="500">
        <f t="shared" si="3"/>
        <v>200</v>
      </c>
      <c r="E63" s="335">
        <v>53</v>
      </c>
      <c r="F63" s="323">
        <v>51</v>
      </c>
      <c r="G63" s="323">
        <v>48</v>
      </c>
      <c r="H63" s="323">
        <v>48</v>
      </c>
      <c r="I63" s="348"/>
      <c r="J63" s="1087">
        <f t="shared" si="4"/>
        <v>0.13636363636363646</v>
      </c>
      <c r="K63" s="1109">
        <f t="shared" si="5"/>
        <v>0.12765957446808507</v>
      </c>
      <c r="L63" s="347"/>
      <c r="M63" s="500">
        <f>Q63+P63+O63+N63</f>
        <v>176</v>
      </c>
      <c r="N63" s="335">
        <v>47</v>
      </c>
      <c r="O63" s="323">
        <v>45</v>
      </c>
      <c r="P63" s="323">
        <v>46</v>
      </c>
      <c r="Q63" s="323">
        <v>38</v>
      </c>
      <c r="R63" s="179"/>
      <c r="S63" s="163"/>
    </row>
    <row r="64" spans="1:19">
      <c r="A64" s="163"/>
      <c r="B64" s="169"/>
      <c r="C64" s="170" t="s">
        <v>437</v>
      </c>
      <c r="D64" s="500">
        <f t="shared" si="3"/>
        <v>271</v>
      </c>
      <c r="E64" s="335">
        <v>89</v>
      </c>
      <c r="F64" s="346">
        <v>66</v>
      </c>
      <c r="G64" s="346">
        <v>61</v>
      </c>
      <c r="H64" s="346">
        <v>55</v>
      </c>
      <c r="I64" s="323"/>
      <c r="J64" s="1087">
        <f t="shared" si="4"/>
        <v>0.25462962962962954</v>
      </c>
      <c r="K64" s="1109">
        <f t="shared" si="5"/>
        <v>0.50847457627118642</v>
      </c>
      <c r="L64" s="347"/>
      <c r="M64" s="500">
        <f>Q64+P64+O64+N64</f>
        <v>216</v>
      </c>
      <c r="N64" s="335">
        <v>59</v>
      </c>
      <c r="O64" s="346">
        <v>53</v>
      </c>
      <c r="P64" s="346">
        <v>52</v>
      </c>
      <c r="Q64" s="346">
        <v>52</v>
      </c>
      <c r="R64" s="179"/>
      <c r="S64" s="163"/>
    </row>
    <row r="65" spans="1:19" s="171" customFormat="1">
      <c r="A65" s="175"/>
      <c r="B65" s="142"/>
      <c r="C65" s="320" t="s">
        <v>393</v>
      </c>
      <c r="D65" s="501">
        <f t="shared" si="3"/>
        <v>1852</v>
      </c>
      <c r="E65" s="327">
        <f>E61+E62+E63+E64</f>
        <v>480</v>
      </c>
      <c r="F65" s="328">
        <f>F61+F62+F63+F64</f>
        <v>457</v>
      </c>
      <c r="G65" s="328">
        <f>G61+G62+G63+G64</f>
        <v>457</v>
      </c>
      <c r="H65" s="328">
        <f>H61+H62+H63+H64</f>
        <v>458</v>
      </c>
      <c r="I65" s="333"/>
      <c r="J65" s="968">
        <f t="shared" si="4"/>
        <v>-2.6799789805570184E-2</v>
      </c>
      <c r="K65" s="833">
        <f t="shared" si="5"/>
        <v>1.4799154334038001E-2</v>
      </c>
      <c r="L65" s="559"/>
      <c r="M65" s="501">
        <f>M61+M62+M63+M64</f>
        <v>1903</v>
      </c>
      <c r="N65" s="327">
        <f>N61+N62+N63+N64</f>
        <v>473</v>
      </c>
      <c r="O65" s="328">
        <f>O61+O62+O63+O64</f>
        <v>472</v>
      </c>
      <c r="P65" s="328">
        <f>P61+P62+P63+P64</f>
        <v>479</v>
      </c>
      <c r="Q65" s="328">
        <f>Q61+Q62+Q63+Q64</f>
        <v>479</v>
      </c>
      <c r="R65" s="138"/>
      <c r="S65" s="175"/>
    </row>
    <row r="66" spans="1:19">
      <c r="A66" s="163"/>
      <c r="B66" s="169"/>
      <c r="C66" s="178"/>
      <c r="D66" s="562"/>
      <c r="E66" s="563"/>
      <c r="F66" s="558"/>
      <c r="G66" s="558"/>
      <c r="H66" s="558"/>
      <c r="I66" s="558"/>
      <c r="J66" s="975"/>
      <c r="K66" s="840"/>
      <c r="L66" s="560"/>
      <c r="M66" s="562"/>
      <c r="N66" s="563"/>
      <c r="O66" s="558"/>
      <c r="P66" s="558"/>
      <c r="Q66" s="558"/>
      <c r="R66" s="321"/>
      <c r="S66" s="163"/>
    </row>
    <row r="67" spans="1:19">
      <c r="A67" s="163"/>
      <c r="B67" s="169"/>
      <c r="C67" s="170" t="s">
        <v>46</v>
      </c>
      <c r="D67" s="924">
        <f t="shared" si="3"/>
        <v>880</v>
      </c>
      <c r="E67" s="919">
        <v>211</v>
      </c>
      <c r="F67" s="922">
        <v>213</v>
      </c>
      <c r="G67" s="922">
        <v>223</v>
      </c>
      <c r="H67" s="922">
        <v>233</v>
      </c>
      <c r="I67" s="348"/>
      <c r="J67" s="976">
        <f t="shared" si="4"/>
        <v>-8.8082901554404125E-2</v>
      </c>
      <c r="K67" s="918">
        <f t="shared" si="5"/>
        <v>-8.6580086580086535E-2</v>
      </c>
      <c r="L67" s="347"/>
      <c r="M67" s="924">
        <f>Q67+P67+O67+N67</f>
        <v>965</v>
      </c>
      <c r="N67" s="919">
        <v>231</v>
      </c>
      <c r="O67" s="922">
        <v>236</v>
      </c>
      <c r="P67" s="922">
        <v>245</v>
      </c>
      <c r="Q67" s="922">
        <v>253</v>
      </c>
      <c r="R67" s="179"/>
      <c r="S67" s="163"/>
    </row>
    <row r="68" spans="1:19">
      <c r="A68" s="163"/>
      <c r="B68" s="169"/>
      <c r="C68" s="170" t="s">
        <v>305</v>
      </c>
      <c r="D68" s="924">
        <f t="shared" si="3"/>
        <v>379</v>
      </c>
      <c r="E68" s="920">
        <v>93</v>
      </c>
      <c r="F68" s="923">
        <v>96</v>
      </c>
      <c r="G68" s="923">
        <v>94</v>
      </c>
      <c r="H68" s="923">
        <v>96</v>
      </c>
      <c r="I68" s="348"/>
      <c r="J68" s="967">
        <f t="shared" si="4"/>
        <v>-1.302083333333337E-2</v>
      </c>
      <c r="K68" s="832">
        <f t="shared" si="5"/>
        <v>1.0869565217391353E-2</v>
      </c>
      <c r="L68" s="347"/>
      <c r="M68" s="924">
        <f>Q68+P68+O68+N68</f>
        <v>384</v>
      </c>
      <c r="N68" s="920">
        <v>92</v>
      </c>
      <c r="O68" s="923">
        <v>95</v>
      </c>
      <c r="P68" s="923">
        <v>97</v>
      </c>
      <c r="Q68" s="923">
        <v>100</v>
      </c>
      <c r="R68" s="179"/>
      <c r="S68" s="163"/>
    </row>
    <row r="69" spans="1:19">
      <c r="A69" s="163"/>
      <c r="B69" s="169"/>
      <c r="C69" s="170" t="s">
        <v>44</v>
      </c>
      <c r="D69" s="924">
        <f t="shared" si="3"/>
        <v>993</v>
      </c>
      <c r="E69" s="919">
        <v>245</v>
      </c>
      <c r="F69" s="923">
        <v>244</v>
      </c>
      <c r="G69" s="923">
        <v>253</v>
      </c>
      <c r="H69" s="923">
        <v>251</v>
      </c>
      <c r="I69" s="323"/>
      <c r="J69" s="967">
        <f t="shared" si="4"/>
        <v>-1.5857284440039643E-2</v>
      </c>
      <c r="K69" s="832">
        <f t="shared" si="5"/>
        <v>-3.543307086614178E-2</v>
      </c>
      <c r="L69" s="347"/>
      <c r="M69" s="924">
        <f>Q69+P69+O69+N69</f>
        <v>1009</v>
      </c>
      <c r="N69" s="919">
        <v>254</v>
      </c>
      <c r="O69" s="923">
        <v>253</v>
      </c>
      <c r="P69" s="923">
        <v>252</v>
      </c>
      <c r="Q69" s="923">
        <v>250</v>
      </c>
      <c r="R69" s="179"/>
      <c r="S69" s="163"/>
    </row>
    <row r="70" spans="1:19">
      <c r="A70" s="163"/>
      <c r="B70" s="169"/>
      <c r="C70" s="170" t="s">
        <v>437</v>
      </c>
      <c r="D70" s="924">
        <f t="shared" si="3"/>
        <v>704</v>
      </c>
      <c r="E70" s="919">
        <v>199</v>
      </c>
      <c r="F70" s="923">
        <v>157</v>
      </c>
      <c r="G70" s="923">
        <v>182</v>
      </c>
      <c r="H70" s="923">
        <v>166</v>
      </c>
      <c r="I70" s="323"/>
      <c r="J70" s="1087">
        <f t="shared" si="4"/>
        <v>-9.8452883263009383E-3</v>
      </c>
      <c r="K70" s="1109">
        <f t="shared" si="5"/>
        <v>-3.398058252427183E-2</v>
      </c>
      <c r="L70" s="347"/>
      <c r="M70" s="924">
        <f>Q70+P70+O70+N70</f>
        <v>711</v>
      </c>
      <c r="N70" s="919">
        <v>206</v>
      </c>
      <c r="O70" s="923">
        <v>160</v>
      </c>
      <c r="P70" s="923">
        <v>177</v>
      </c>
      <c r="Q70" s="923">
        <v>168</v>
      </c>
      <c r="R70" s="179"/>
      <c r="S70" s="163"/>
    </row>
    <row r="71" spans="1:19" s="171" customFormat="1" ht="14.25">
      <c r="A71" s="175"/>
      <c r="B71" s="142"/>
      <c r="C71" s="178" t="s">
        <v>491</v>
      </c>
      <c r="D71" s="501">
        <f t="shared" si="3"/>
        <v>2956</v>
      </c>
      <c r="E71" s="921">
        <f>E67+E68+E69+E70</f>
        <v>748</v>
      </c>
      <c r="F71" s="333">
        <f>F67+F68+F69+F70</f>
        <v>710</v>
      </c>
      <c r="G71" s="333">
        <f>G67+G68+G69+G70</f>
        <v>752</v>
      </c>
      <c r="H71" s="333">
        <f>H67+H68+H69+H70</f>
        <v>746</v>
      </c>
      <c r="I71" s="333"/>
      <c r="J71" s="968">
        <f t="shared" si="4"/>
        <v>-3.6819811013359405E-2</v>
      </c>
      <c r="K71" s="833">
        <f t="shared" si="5"/>
        <v>-4.469987228607919E-2</v>
      </c>
      <c r="L71" s="559"/>
      <c r="M71" s="501">
        <f>M67+M68+M69+M70</f>
        <v>3069</v>
      </c>
      <c r="N71" s="921">
        <f>N67+N68+N69+N70</f>
        <v>783</v>
      </c>
      <c r="O71" s="333">
        <f>O67+O68+O69+O70</f>
        <v>744</v>
      </c>
      <c r="P71" s="333">
        <f>P67+P68+P69+P70</f>
        <v>771</v>
      </c>
      <c r="Q71" s="333">
        <f>Q67+Q68+Q69+Q70</f>
        <v>771</v>
      </c>
      <c r="R71" s="138"/>
      <c r="S71" s="175"/>
    </row>
    <row r="72" spans="1:19">
      <c r="A72" s="175"/>
      <c r="B72" s="142"/>
      <c r="C72" s="320"/>
      <c r="D72" s="501"/>
      <c r="E72" s="337"/>
      <c r="F72" s="333"/>
      <c r="G72" s="333"/>
      <c r="H72" s="333"/>
      <c r="I72" s="328"/>
      <c r="J72" s="967"/>
      <c r="K72" s="832"/>
      <c r="L72" s="560"/>
      <c r="M72" s="501"/>
      <c r="N72" s="337"/>
      <c r="O72" s="333"/>
      <c r="P72" s="333"/>
      <c r="Q72" s="333"/>
      <c r="R72" s="321"/>
      <c r="S72" s="175"/>
    </row>
    <row r="73" spans="1:19">
      <c r="A73" s="163"/>
      <c r="B73" s="169"/>
      <c r="C73" s="794" t="s">
        <v>198</v>
      </c>
      <c r="D73" s="924">
        <f t="shared" si="3"/>
        <v>684</v>
      </c>
      <c r="E73" s="920">
        <v>168</v>
      </c>
      <c r="F73" s="923">
        <v>163</v>
      </c>
      <c r="G73" s="923">
        <v>184</v>
      </c>
      <c r="H73" s="923">
        <v>169</v>
      </c>
      <c r="I73" s="323"/>
      <c r="J73" s="967">
        <f t="shared" si="4"/>
        <v>-3.2531824611032545E-2</v>
      </c>
      <c r="K73" s="832">
        <f t="shared" si="5"/>
        <v>-6.1452513966480438E-2</v>
      </c>
      <c r="L73" s="347"/>
      <c r="M73" s="924">
        <f>Q73+P73+O73+N73</f>
        <v>707</v>
      </c>
      <c r="N73" s="920">
        <v>179</v>
      </c>
      <c r="O73" s="923">
        <v>166</v>
      </c>
      <c r="P73" s="923">
        <v>190</v>
      </c>
      <c r="Q73" s="923">
        <v>172</v>
      </c>
      <c r="R73" s="179"/>
      <c r="S73" s="163"/>
    </row>
    <row r="74" spans="1:19">
      <c r="A74" s="163"/>
      <c r="B74" s="169"/>
      <c r="C74" s="794" t="s">
        <v>486</v>
      </c>
      <c r="D74" s="924">
        <f t="shared" si="3"/>
        <v>174</v>
      </c>
      <c r="E74" s="919">
        <v>0</v>
      </c>
      <c r="F74" s="923">
        <v>0</v>
      </c>
      <c r="G74" s="923">
        <v>42</v>
      </c>
      <c r="H74" s="923">
        <v>132</v>
      </c>
      <c r="I74" s="323"/>
      <c r="J74" s="1087">
        <f t="shared" si="4"/>
        <v>-0.67169811320754724</v>
      </c>
      <c r="K74" s="1109">
        <f t="shared" si="5"/>
        <v>-1</v>
      </c>
      <c r="L74" s="347"/>
      <c r="M74" s="924">
        <f>Q74+P74+O74+N74</f>
        <v>530</v>
      </c>
      <c r="N74" s="919">
        <v>158</v>
      </c>
      <c r="O74" s="923">
        <v>123</v>
      </c>
      <c r="P74" s="923">
        <v>121</v>
      </c>
      <c r="Q74" s="923">
        <v>128</v>
      </c>
      <c r="R74" s="179"/>
      <c r="S74" s="163"/>
    </row>
    <row r="75" spans="1:19">
      <c r="A75" s="163"/>
      <c r="B75" s="169"/>
      <c r="C75" s="794" t="s">
        <v>78</v>
      </c>
      <c r="D75" s="924">
        <f t="shared" si="3"/>
        <v>-6</v>
      </c>
      <c r="E75" s="919">
        <v>0</v>
      </c>
      <c r="F75" s="922">
        <v>1</v>
      </c>
      <c r="G75" s="922">
        <v>-3</v>
      </c>
      <c r="H75" s="922">
        <v>-4</v>
      </c>
      <c r="I75" s="323"/>
      <c r="J75" s="1087">
        <f t="shared" si="4"/>
        <v>-0.73913043478260865</v>
      </c>
      <c r="K75" s="1109">
        <f t="shared" si="5"/>
        <v>-1</v>
      </c>
      <c r="L75" s="347"/>
      <c r="M75" s="924">
        <f>Q75+P75+O75+N75</f>
        <v>-23</v>
      </c>
      <c r="N75" s="919">
        <v>-6</v>
      </c>
      <c r="O75" s="922">
        <v>-6</v>
      </c>
      <c r="P75" s="922">
        <v>-5</v>
      </c>
      <c r="Q75" s="922">
        <v>-6</v>
      </c>
      <c r="R75" s="179"/>
      <c r="S75" s="163"/>
    </row>
    <row r="76" spans="1:19" s="171" customFormat="1" ht="14.25">
      <c r="A76" s="175"/>
      <c r="B76" s="142"/>
      <c r="C76" s="795" t="s">
        <v>618</v>
      </c>
      <c r="D76" s="501">
        <f t="shared" si="3"/>
        <v>852</v>
      </c>
      <c r="E76" s="921">
        <f>E73+E74+E75</f>
        <v>168</v>
      </c>
      <c r="F76" s="333">
        <f>F73+F74+F75</f>
        <v>164</v>
      </c>
      <c r="G76" s="333">
        <f>G73+G74+G75</f>
        <v>223</v>
      </c>
      <c r="H76" s="333">
        <f>H73+H74+H75</f>
        <v>297</v>
      </c>
      <c r="I76" s="328"/>
      <c r="J76" s="926">
        <f t="shared" si="4"/>
        <v>-0.29818780889621088</v>
      </c>
      <c r="K76" s="1110">
        <f t="shared" si="5"/>
        <v>-0.49244712990936557</v>
      </c>
      <c r="L76" s="559"/>
      <c r="M76" s="501">
        <f>M73+M74+M75</f>
        <v>1214</v>
      </c>
      <c r="N76" s="337">
        <f>N73+N74+N75</f>
        <v>331</v>
      </c>
      <c r="O76" s="333">
        <f>O73+O74+O75</f>
        <v>283</v>
      </c>
      <c r="P76" s="333">
        <f>P73+P74+P75</f>
        <v>306</v>
      </c>
      <c r="Q76" s="333">
        <f>Q73+Q74+Q75</f>
        <v>294</v>
      </c>
      <c r="R76" s="138"/>
      <c r="S76" s="175"/>
    </row>
    <row r="77" spans="1:19" s="171" customFormat="1">
      <c r="A77" s="175"/>
      <c r="B77" s="142"/>
      <c r="C77" s="178"/>
      <c r="D77" s="501"/>
      <c r="E77" s="327"/>
      <c r="F77" s="328"/>
      <c r="G77" s="328"/>
      <c r="H77" s="328"/>
      <c r="I77" s="328"/>
      <c r="J77" s="968"/>
      <c r="K77" s="833"/>
      <c r="L77" s="560"/>
      <c r="M77" s="501"/>
      <c r="N77" s="327"/>
      <c r="O77" s="328"/>
      <c r="P77" s="328"/>
      <c r="Q77" s="328"/>
      <c r="R77" s="302"/>
      <c r="S77" s="175"/>
    </row>
    <row r="78" spans="1:19" s="171" customFormat="1">
      <c r="A78" s="175"/>
      <c r="B78" s="142"/>
      <c r="C78" s="142" t="s">
        <v>41</v>
      </c>
      <c r="D78" s="501">
        <f t="shared" si="3"/>
        <v>74</v>
      </c>
      <c r="E78" s="337">
        <v>20</v>
      </c>
      <c r="F78" s="328">
        <v>18</v>
      </c>
      <c r="G78" s="328">
        <v>17</v>
      </c>
      <c r="H78" s="328">
        <v>19</v>
      </c>
      <c r="I78" s="328"/>
      <c r="J78" s="926">
        <f t="shared" si="4"/>
        <v>0.15625</v>
      </c>
      <c r="K78" s="1110">
        <f t="shared" si="5"/>
        <v>0.25</v>
      </c>
      <c r="L78" s="559"/>
      <c r="M78" s="501">
        <f>Q78+P78+O78+N78</f>
        <v>64</v>
      </c>
      <c r="N78" s="337">
        <v>16</v>
      </c>
      <c r="O78" s="328">
        <v>14</v>
      </c>
      <c r="P78" s="328">
        <v>18</v>
      </c>
      <c r="Q78" s="328">
        <v>16</v>
      </c>
      <c r="R78" s="138"/>
      <c r="S78" s="175"/>
    </row>
    <row r="79" spans="1:19" s="171" customFormat="1">
      <c r="A79" s="175"/>
      <c r="B79" s="142"/>
      <c r="C79" s="142"/>
      <c r="D79" s="501"/>
      <c r="E79" s="337"/>
      <c r="F79" s="328"/>
      <c r="G79" s="328"/>
      <c r="H79" s="328"/>
      <c r="I79" s="329"/>
      <c r="J79" s="968"/>
      <c r="K79" s="833"/>
      <c r="L79" s="560"/>
      <c r="M79" s="501"/>
      <c r="N79" s="337"/>
      <c r="O79" s="328"/>
      <c r="P79" s="328"/>
      <c r="Q79" s="328"/>
      <c r="R79" s="302"/>
      <c r="S79" s="175"/>
    </row>
    <row r="80" spans="1:19" s="171" customFormat="1">
      <c r="A80" s="175"/>
      <c r="B80" s="142"/>
      <c r="C80" s="142" t="s">
        <v>42</v>
      </c>
      <c r="D80" s="501">
        <f t="shared" si="3"/>
        <v>-306</v>
      </c>
      <c r="E80" s="337">
        <v>-72</v>
      </c>
      <c r="F80" s="328">
        <v>-79</v>
      </c>
      <c r="G80" s="328">
        <v>-76</v>
      </c>
      <c r="H80" s="328">
        <v>-79</v>
      </c>
      <c r="I80" s="328"/>
      <c r="J80" s="926">
        <f t="shared" si="4"/>
        <v>-0.10787172011661805</v>
      </c>
      <c r="K80" s="1110">
        <f t="shared" si="5"/>
        <v>-0.12195121951219512</v>
      </c>
      <c r="L80" s="559"/>
      <c r="M80" s="501">
        <f>Q80+P80+O80+N80</f>
        <v>-343</v>
      </c>
      <c r="N80" s="337">
        <v>-82</v>
      </c>
      <c r="O80" s="328">
        <v>-90</v>
      </c>
      <c r="P80" s="328">
        <v>-91</v>
      </c>
      <c r="Q80" s="328">
        <v>-80</v>
      </c>
      <c r="R80" s="138"/>
      <c r="S80" s="175"/>
    </row>
    <row r="81" spans="1:20" s="171" customFormat="1">
      <c r="A81" s="175"/>
      <c r="B81" s="142"/>
      <c r="C81" s="142"/>
      <c r="D81" s="501"/>
      <c r="E81" s="337"/>
      <c r="F81" s="333"/>
      <c r="G81" s="333"/>
      <c r="H81" s="333"/>
      <c r="I81" s="333"/>
      <c r="J81" s="1106"/>
      <c r="K81" s="1107"/>
      <c r="L81" s="560"/>
      <c r="M81" s="501"/>
      <c r="N81" s="337"/>
      <c r="O81" s="333"/>
      <c r="P81" s="333"/>
      <c r="Q81" s="333"/>
      <c r="R81" s="302"/>
      <c r="S81" s="175"/>
    </row>
    <row r="82" spans="1:20" s="171" customFormat="1">
      <c r="A82" s="175"/>
      <c r="B82" s="142"/>
      <c r="C82" s="142" t="s">
        <v>387</v>
      </c>
      <c r="D82" s="501">
        <f t="shared" si="3"/>
        <v>12409</v>
      </c>
      <c r="E82" s="327">
        <f>E41+E52+E54+E78+E80</f>
        <v>3053</v>
      </c>
      <c r="F82" s="328">
        <f>F41+F52+F54+F78+F80</f>
        <v>3044</v>
      </c>
      <c r="G82" s="328">
        <f>G41+G52+G54+G78+G80</f>
        <v>3154</v>
      </c>
      <c r="H82" s="328">
        <f>H41+H54+H52+H78+H80</f>
        <v>3158</v>
      </c>
      <c r="I82" s="511"/>
      <c r="J82" s="968">
        <f t="shared" si="4"/>
        <v>-4.7074182153279076E-2</v>
      </c>
      <c r="K82" s="833">
        <f t="shared" si="5"/>
        <v>-7.344461305007588E-2</v>
      </c>
      <c r="L82" s="559"/>
      <c r="M82" s="501">
        <f>M41+M54+M52+M78+M80</f>
        <v>13022</v>
      </c>
      <c r="N82" s="327">
        <f>N41+N54+N52+N78+N80</f>
        <v>3295</v>
      </c>
      <c r="O82" s="328">
        <f>O41+O54+O52+O78+O80</f>
        <v>3256</v>
      </c>
      <c r="P82" s="328">
        <f>P41+P54+P52+P78+P80</f>
        <v>3276</v>
      </c>
      <c r="Q82" s="328">
        <f>Q41+Q54+Q52+Q78+Q80</f>
        <v>3195</v>
      </c>
      <c r="R82" s="138"/>
      <c r="S82" s="175"/>
    </row>
    <row r="83" spans="1:20">
      <c r="A83" s="163"/>
      <c r="B83" s="164"/>
      <c r="C83" s="142"/>
      <c r="D83" s="189"/>
      <c r="E83" s="190"/>
      <c r="F83" s="169"/>
      <c r="G83" s="169"/>
      <c r="H83" s="169"/>
      <c r="I83" s="169"/>
      <c r="J83" s="964"/>
      <c r="K83" s="830"/>
      <c r="L83" s="169"/>
      <c r="M83" s="189"/>
      <c r="N83" s="190"/>
      <c r="O83" s="169"/>
      <c r="P83" s="169"/>
      <c r="Q83" s="169"/>
      <c r="R83" s="136"/>
      <c r="S83" s="163"/>
    </row>
    <row r="84" spans="1:20" ht="9" customHeight="1">
      <c r="A84" s="163"/>
      <c r="B84" s="163"/>
      <c r="C84" s="163"/>
      <c r="D84" s="570"/>
      <c r="E84" s="163"/>
      <c r="F84" s="570"/>
      <c r="G84" s="570"/>
      <c r="H84" s="570"/>
      <c r="I84" s="163"/>
      <c r="J84" s="208"/>
      <c r="K84" s="208"/>
      <c r="L84" s="163"/>
      <c r="M84" s="570"/>
      <c r="N84" s="163"/>
      <c r="O84" s="570"/>
      <c r="P84" s="570"/>
      <c r="Q84" s="570"/>
      <c r="R84" s="163"/>
      <c r="S84" s="163"/>
    </row>
    <row r="85" spans="1:20" s="315" customFormat="1" ht="13.5" customHeight="1">
      <c r="A85" s="167"/>
      <c r="B85" s="183" t="s">
        <v>586</v>
      </c>
      <c r="C85" s="167"/>
      <c r="D85" s="182"/>
      <c r="E85" s="187"/>
      <c r="F85" s="182"/>
      <c r="G85" s="182"/>
      <c r="H85" s="182"/>
      <c r="I85" s="167"/>
      <c r="J85" s="168"/>
      <c r="K85" s="168"/>
      <c r="L85" s="167"/>
      <c r="M85" s="182"/>
      <c r="N85" s="187"/>
      <c r="O85" s="182"/>
      <c r="P85" s="182"/>
      <c r="Q85" s="182"/>
      <c r="R85" s="217"/>
      <c r="S85" s="217"/>
      <c r="T85" s="187"/>
    </row>
    <row r="86" spans="1:20" s="315" customFormat="1" ht="13.5" customHeight="1">
      <c r="A86" s="167"/>
      <c r="B86" s="183" t="s">
        <v>498</v>
      </c>
      <c r="C86" s="167"/>
      <c r="D86" s="182"/>
      <c r="E86" s="187"/>
      <c r="F86" s="182"/>
      <c r="G86" s="182"/>
      <c r="H86" s="182"/>
      <c r="I86" s="167"/>
      <c r="J86" s="168"/>
      <c r="K86" s="168"/>
      <c r="L86" s="167"/>
      <c r="M86" s="182"/>
      <c r="N86" s="187"/>
      <c r="O86" s="182"/>
      <c r="P86" s="182"/>
      <c r="Q86" s="182"/>
      <c r="R86" s="217"/>
      <c r="S86" s="217"/>
      <c r="T86" s="187"/>
    </row>
    <row r="87" spans="1:20" s="774" customFormat="1" ht="13.5" customHeight="1">
      <c r="A87" s="772"/>
      <c r="C87" s="772"/>
      <c r="E87" s="771"/>
      <c r="I87" s="772"/>
      <c r="J87" s="773"/>
      <c r="K87" s="773"/>
      <c r="L87" s="772"/>
      <c r="N87" s="771"/>
      <c r="R87" s="1102"/>
      <c r="S87" s="1102"/>
      <c r="T87" s="771"/>
    </row>
    <row r="88" spans="1:20" ht="9" customHeight="1">
      <c r="A88" s="163"/>
      <c r="B88" s="163"/>
      <c r="C88" s="163"/>
      <c r="D88" s="570"/>
      <c r="E88" s="163"/>
      <c r="F88" s="570"/>
      <c r="G88" s="570"/>
      <c r="H88" s="570"/>
      <c r="I88" s="163"/>
      <c r="J88" s="208"/>
      <c r="K88" s="208"/>
      <c r="L88" s="163"/>
      <c r="M88" s="570"/>
      <c r="N88" s="163"/>
      <c r="O88" s="570"/>
      <c r="P88" s="570"/>
      <c r="Q88" s="570"/>
      <c r="R88" s="163"/>
      <c r="S88" s="163"/>
    </row>
    <row r="89" spans="1:20">
      <c r="A89" s="175"/>
      <c r="B89" s="159"/>
      <c r="C89" s="156" t="s">
        <v>0</v>
      </c>
      <c r="D89" s="232">
        <v>2012</v>
      </c>
      <c r="E89" s="158" t="s">
        <v>547</v>
      </c>
      <c r="F89" s="159" t="s">
        <v>501</v>
      </c>
      <c r="G89" s="159" t="s">
        <v>478</v>
      </c>
      <c r="H89" s="159" t="s">
        <v>407</v>
      </c>
      <c r="I89" s="159"/>
      <c r="J89" s="964" t="s">
        <v>468</v>
      </c>
      <c r="K89" s="830" t="s">
        <v>468</v>
      </c>
      <c r="L89" s="159"/>
      <c r="M89" s="232">
        <v>2011</v>
      </c>
      <c r="N89" s="158" t="s">
        <v>365</v>
      </c>
      <c r="O89" s="159" t="s">
        <v>333</v>
      </c>
      <c r="P89" s="159" t="s">
        <v>292</v>
      </c>
      <c r="Q89" s="159" t="s">
        <v>282</v>
      </c>
      <c r="R89" s="301"/>
      <c r="S89" s="175"/>
    </row>
    <row r="90" spans="1:20">
      <c r="A90" s="163"/>
      <c r="B90" s="164"/>
      <c r="C90" s="186" t="s">
        <v>320</v>
      </c>
      <c r="D90" s="157"/>
      <c r="E90" s="158"/>
      <c r="F90" s="162"/>
      <c r="G90" s="162"/>
      <c r="H90" s="162"/>
      <c r="I90" s="141"/>
      <c r="J90" s="965" t="s">
        <v>548</v>
      </c>
      <c r="K90" s="831" t="s">
        <v>549</v>
      </c>
      <c r="L90" s="162"/>
      <c r="M90" s="157"/>
      <c r="N90" s="158"/>
      <c r="O90" s="162"/>
      <c r="P90" s="162"/>
      <c r="Q90" s="162"/>
      <c r="R90" s="162"/>
      <c r="S90" s="163"/>
    </row>
    <row r="91" spans="1:20">
      <c r="A91" s="163"/>
      <c r="B91" s="164"/>
      <c r="C91" s="164"/>
      <c r="D91" s="166"/>
      <c r="E91" s="167"/>
      <c r="F91" s="162"/>
      <c r="G91" s="162"/>
      <c r="H91" s="162"/>
      <c r="I91" s="162"/>
      <c r="J91" s="974"/>
      <c r="K91" s="839"/>
      <c r="L91" s="308"/>
      <c r="M91" s="166"/>
      <c r="N91" s="167"/>
      <c r="O91" s="162"/>
      <c r="P91" s="162"/>
      <c r="Q91" s="162"/>
      <c r="R91" s="305"/>
      <c r="S91" s="163"/>
    </row>
    <row r="92" spans="1:20">
      <c r="A92" s="163"/>
      <c r="B92" s="169"/>
      <c r="C92" s="170" t="s">
        <v>37</v>
      </c>
      <c r="D92" s="500">
        <f>H92+G92+F92+E92</f>
        <v>3173</v>
      </c>
      <c r="E92" s="322">
        <v>794</v>
      </c>
      <c r="F92" s="323">
        <v>811</v>
      </c>
      <c r="G92" s="323">
        <v>795</v>
      </c>
      <c r="H92" s="323">
        <v>773</v>
      </c>
      <c r="I92" s="347"/>
      <c r="J92" s="967">
        <f>D92/M92-1</f>
        <v>8.261836669844369E-3</v>
      </c>
      <c r="K92" s="832">
        <f>E92/N92-1</f>
        <v>-1.1207970112079746E-2</v>
      </c>
      <c r="L92" s="347"/>
      <c r="M92" s="500">
        <f>Q92+P92+O92+N92</f>
        <v>3147</v>
      </c>
      <c r="N92" s="322">
        <v>803</v>
      </c>
      <c r="O92" s="323">
        <v>815</v>
      </c>
      <c r="P92" s="323">
        <v>778</v>
      </c>
      <c r="Q92" s="323">
        <v>751</v>
      </c>
      <c r="R92" s="179"/>
      <c r="S92" s="163"/>
    </row>
    <row r="93" spans="1:20">
      <c r="A93" s="163"/>
      <c r="B93" s="169"/>
      <c r="C93" s="170" t="s">
        <v>38</v>
      </c>
      <c r="D93" s="500">
        <f t="shared" ref="D93:D113" si="6">H93+G93+F93+E93</f>
        <v>768</v>
      </c>
      <c r="E93" s="322">
        <v>202</v>
      </c>
      <c r="F93" s="323">
        <v>197</v>
      </c>
      <c r="G93" s="323">
        <v>190</v>
      </c>
      <c r="H93" s="323">
        <v>179</v>
      </c>
      <c r="I93" s="347"/>
      <c r="J93" s="967">
        <f t="shared" ref="J93:J113" si="7">D93/M93-1</f>
        <v>6.3711911357340778E-2</v>
      </c>
      <c r="K93" s="832">
        <f t="shared" ref="K93:K113" si="8">E93/N93-1</f>
        <v>6.8783068783068835E-2</v>
      </c>
      <c r="L93" s="347"/>
      <c r="M93" s="500">
        <f>Q93+P93+O93+N93</f>
        <v>722</v>
      </c>
      <c r="N93" s="322">
        <v>189</v>
      </c>
      <c r="O93" s="323">
        <v>182</v>
      </c>
      <c r="P93" s="323">
        <v>180</v>
      </c>
      <c r="Q93" s="323">
        <v>171</v>
      </c>
      <c r="R93" s="179"/>
      <c r="S93" s="163"/>
    </row>
    <row r="94" spans="1:20">
      <c r="A94" s="163"/>
      <c r="B94" s="169"/>
      <c r="C94" s="170" t="s">
        <v>47</v>
      </c>
      <c r="D94" s="500">
        <f t="shared" si="6"/>
        <v>214</v>
      </c>
      <c r="E94" s="920">
        <v>41</v>
      </c>
      <c r="F94" s="323">
        <v>51</v>
      </c>
      <c r="G94" s="323">
        <v>62</v>
      </c>
      <c r="H94" s="323">
        <v>60</v>
      </c>
      <c r="I94" s="347"/>
      <c r="J94" s="1087">
        <f t="shared" si="7"/>
        <v>-0.26712328767123283</v>
      </c>
      <c r="K94" s="1109">
        <f t="shared" si="8"/>
        <v>-0.37878787878787878</v>
      </c>
      <c r="L94" s="347"/>
      <c r="M94" s="500">
        <f>Q94+P94+O94+N94</f>
        <v>292</v>
      </c>
      <c r="N94" s="920">
        <v>66</v>
      </c>
      <c r="O94" s="323">
        <v>80</v>
      </c>
      <c r="P94" s="323">
        <v>78</v>
      </c>
      <c r="Q94" s="323">
        <v>68</v>
      </c>
      <c r="R94" s="179"/>
      <c r="S94" s="163"/>
    </row>
    <row r="95" spans="1:20">
      <c r="A95" s="163"/>
      <c r="B95" s="169"/>
      <c r="C95" s="170" t="s">
        <v>436</v>
      </c>
      <c r="D95" s="500">
        <f t="shared" si="6"/>
        <v>0</v>
      </c>
      <c r="E95" s="349">
        <v>-1</v>
      </c>
      <c r="F95" s="323">
        <v>1</v>
      </c>
      <c r="G95" s="323">
        <v>0</v>
      </c>
      <c r="H95" s="323">
        <v>0</v>
      </c>
      <c r="I95" s="347"/>
      <c r="J95" s="967" t="s">
        <v>525</v>
      </c>
      <c r="K95" s="832" t="s">
        <v>525</v>
      </c>
      <c r="L95" s="347"/>
      <c r="M95" s="500">
        <f>Q95+P95+O95+N95</f>
        <v>0</v>
      </c>
      <c r="N95" s="349">
        <v>0</v>
      </c>
      <c r="O95" s="323">
        <v>1</v>
      </c>
      <c r="P95" s="323">
        <v>-2</v>
      </c>
      <c r="Q95" s="323">
        <v>1</v>
      </c>
      <c r="R95" s="179"/>
      <c r="S95" s="163"/>
    </row>
    <row r="96" spans="1:20" s="171" customFormat="1">
      <c r="A96" s="175"/>
      <c r="B96" s="142"/>
      <c r="C96" s="142" t="s">
        <v>39</v>
      </c>
      <c r="D96" s="501">
        <f t="shared" si="6"/>
        <v>4155</v>
      </c>
      <c r="E96" s="485">
        <f>E92+E93+E94+E95</f>
        <v>1036</v>
      </c>
      <c r="F96" s="328">
        <f>F92+F93+F94+F95</f>
        <v>1060</v>
      </c>
      <c r="G96" s="328">
        <f>G92+G93+G94+G95</f>
        <v>1047</v>
      </c>
      <c r="H96" s="328">
        <f>H92+H93+H94+H95</f>
        <v>1012</v>
      </c>
      <c r="I96" s="559"/>
      <c r="J96" s="968">
        <f t="shared" si="7"/>
        <v>-1.4419610670511895E-3</v>
      </c>
      <c r="K96" s="833">
        <f t="shared" si="8"/>
        <v>-2.0793950850661602E-2</v>
      </c>
      <c r="L96" s="559"/>
      <c r="M96" s="501">
        <f>M92+M93+M94+M95</f>
        <v>4161</v>
      </c>
      <c r="N96" s="485">
        <f>N92+N93+N94+N95</f>
        <v>1058</v>
      </c>
      <c r="O96" s="328">
        <f>O92+O93+O94+O95</f>
        <v>1078</v>
      </c>
      <c r="P96" s="328">
        <f>P92+P93+P94+P95</f>
        <v>1034</v>
      </c>
      <c r="Q96" s="328">
        <f>Q92+Q93+Q94+Q95</f>
        <v>991</v>
      </c>
      <c r="R96" s="138"/>
      <c r="S96" s="175"/>
    </row>
    <row r="97" spans="1:23">
      <c r="A97" s="163"/>
      <c r="B97" s="164"/>
      <c r="C97" s="178"/>
      <c r="D97" s="500"/>
      <c r="E97" s="335"/>
      <c r="F97" s="323"/>
      <c r="G97" s="323"/>
      <c r="H97" s="323"/>
      <c r="I97" s="777"/>
      <c r="J97" s="967"/>
      <c r="K97" s="832"/>
      <c r="L97" s="777"/>
      <c r="M97" s="500"/>
      <c r="N97" s="335"/>
      <c r="O97" s="323"/>
      <c r="P97" s="323"/>
      <c r="Q97" s="323"/>
      <c r="R97" s="309"/>
      <c r="S97" s="163"/>
    </row>
    <row r="98" spans="1:23">
      <c r="A98" s="163"/>
      <c r="B98" s="164"/>
      <c r="C98" s="170" t="s">
        <v>392</v>
      </c>
      <c r="D98" s="500">
        <f t="shared" si="6"/>
        <v>1611</v>
      </c>
      <c r="E98" s="335">
        <v>388</v>
      </c>
      <c r="F98" s="323">
        <v>398</v>
      </c>
      <c r="G98" s="323">
        <v>420</v>
      </c>
      <c r="H98" s="323">
        <v>405</v>
      </c>
      <c r="I98" s="790"/>
      <c r="J98" s="967">
        <f t="shared" si="7"/>
        <v>-8.9830508474576298E-2</v>
      </c>
      <c r="K98" s="832">
        <f t="shared" si="8"/>
        <v>-9.1334894613583129E-2</v>
      </c>
      <c r="L98" s="790"/>
      <c r="M98" s="500">
        <f>Q98+P98+O98+N98</f>
        <v>1770</v>
      </c>
      <c r="N98" s="335">
        <v>427</v>
      </c>
      <c r="O98" s="323">
        <v>438</v>
      </c>
      <c r="P98" s="323">
        <v>457</v>
      </c>
      <c r="Q98" s="323">
        <v>448</v>
      </c>
      <c r="R98" s="309"/>
      <c r="S98" s="163"/>
    </row>
    <row r="99" spans="1:23">
      <c r="A99" s="163"/>
      <c r="B99" s="164"/>
      <c r="C99" s="794" t="s">
        <v>393</v>
      </c>
      <c r="D99" s="500">
        <f t="shared" si="6"/>
        <v>1730</v>
      </c>
      <c r="E99" s="335">
        <v>449</v>
      </c>
      <c r="F99" s="323">
        <v>427</v>
      </c>
      <c r="G99" s="323">
        <v>427</v>
      </c>
      <c r="H99" s="323">
        <v>427</v>
      </c>
      <c r="I99" s="347"/>
      <c r="J99" s="967">
        <f t="shared" si="7"/>
        <v>-2.4802705749718101E-2</v>
      </c>
      <c r="K99" s="832">
        <f t="shared" si="8"/>
        <v>1.8140589569161092E-2</v>
      </c>
      <c r="L99" s="347"/>
      <c r="M99" s="500">
        <f>Q99+P99+O99+N99</f>
        <v>1774</v>
      </c>
      <c r="N99" s="335">
        <v>441</v>
      </c>
      <c r="O99" s="323">
        <v>440</v>
      </c>
      <c r="P99" s="323">
        <v>447</v>
      </c>
      <c r="Q99" s="323">
        <v>446</v>
      </c>
      <c r="R99" s="179"/>
      <c r="S99" s="163"/>
    </row>
    <row r="100" spans="1:23">
      <c r="A100" s="163"/>
      <c r="B100" s="164"/>
      <c r="C100" s="794" t="s">
        <v>40</v>
      </c>
      <c r="D100" s="500">
        <f t="shared" si="6"/>
        <v>2799</v>
      </c>
      <c r="E100" s="335">
        <v>706</v>
      </c>
      <c r="F100" s="323">
        <v>674</v>
      </c>
      <c r="G100" s="323">
        <v>713</v>
      </c>
      <c r="H100" s="323">
        <v>706</v>
      </c>
      <c r="I100" s="347"/>
      <c r="J100" s="967">
        <f t="shared" si="7"/>
        <v>-3.2492222606291032E-2</v>
      </c>
      <c r="K100" s="832">
        <f t="shared" si="8"/>
        <v>-3.2876712328767099E-2</v>
      </c>
      <c r="L100" s="347"/>
      <c r="M100" s="500">
        <f>Q100+P100+O100+N100</f>
        <v>2893</v>
      </c>
      <c r="N100" s="335">
        <v>730</v>
      </c>
      <c r="O100" s="323">
        <v>705</v>
      </c>
      <c r="P100" s="323">
        <v>732</v>
      </c>
      <c r="Q100" s="323">
        <v>726</v>
      </c>
      <c r="R100" s="179"/>
      <c r="S100" s="163"/>
    </row>
    <row r="101" spans="1:23">
      <c r="A101" s="163"/>
      <c r="B101" s="164"/>
      <c r="C101" s="170" t="s">
        <v>400</v>
      </c>
      <c r="D101" s="500">
        <f t="shared" si="6"/>
        <v>582</v>
      </c>
      <c r="E101" s="335">
        <v>139</v>
      </c>
      <c r="F101" s="323">
        <v>147</v>
      </c>
      <c r="G101" s="323">
        <v>149</v>
      </c>
      <c r="H101" s="323">
        <v>147</v>
      </c>
      <c r="I101" s="347"/>
      <c r="J101" s="967">
        <f t="shared" si="7"/>
        <v>8.6655112651645716E-3</v>
      </c>
      <c r="K101" s="832">
        <f t="shared" si="8"/>
        <v>-3.472222222222221E-2</v>
      </c>
      <c r="L101" s="347"/>
      <c r="M101" s="500">
        <f>Q101+P101+O101+N101</f>
        <v>577</v>
      </c>
      <c r="N101" s="335">
        <v>144</v>
      </c>
      <c r="O101" s="323">
        <v>144</v>
      </c>
      <c r="P101" s="323">
        <v>150</v>
      </c>
      <c r="Q101" s="323">
        <v>139</v>
      </c>
      <c r="R101" s="179"/>
      <c r="S101" s="163"/>
    </row>
    <row r="102" spans="1:23">
      <c r="A102" s="163"/>
      <c r="B102" s="164"/>
      <c r="C102" s="170" t="s">
        <v>436</v>
      </c>
      <c r="D102" s="500">
        <f t="shared" si="6"/>
        <v>0</v>
      </c>
      <c r="E102" s="335">
        <v>-1</v>
      </c>
      <c r="F102" s="323">
        <v>1</v>
      </c>
      <c r="G102" s="323">
        <v>0</v>
      </c>
      <c r="H102" s="323">
        <v>0</v>
      </c>
      <c r="I102" s="347"/>
      <c r="J102" s="1087" t="s">
        <v>525</v>
      </c>
      <c r="K102" s="1109" t="s">
        <v>525</v>
      </c>
      <c r="L102" s="347"/>
      <c r="M102" s="500">
        <f>Q102+P102+O102+N102</f>
        <v>0</v>
      </c>
      <c r="N102" s="335">
        <v>0</v>
      </c>
      <c r="O102" s="323">
        <v>0</v>
      </c>
      <c r="P102" s="323">
        <v>-1</v>
      </c>
      <c r="Q102" s="323">
        <v>1</v>
      </c>
      <c r="R102" s="179"/>
      <c r="S102" s="163"/>
      <c r="V102" s="192"/>
    </row>
    <row r="103" spans="1:23" s="171" customFormat="1">
      <c r="A103" s="175"/>
      <c r="B103" s="142"/>
      <c r="C103" s="142" t="s">
        <v>254</v>
      </c>
      <c r="D103" s="501">
        <f t="shared" si="6"/>
        <v>6722</v>
      </c>
      <c r="E103" s="337">
        <f>E98+E99+E100+E101+E102</f>
        <v>1681</v>
      </c>
      <c r="F103" s="328">
        <f>F98+F99+F100+F101+F102</f>
        <v>1647</v>
      </c>
      <c r="G103" s="328">
        <f>G98+G99+G100+G101+G102</f>
        <v>1709</v>
      </c>
      <c r="H103" s="328">
        <f>H98+H99+H100+H101+H102</f>
        <v>1685</v>
      </c>
      <c r="I103" s="559"/>
      <c r="J103" s="968">
        <f t="shared" si="7"/>
        <v>-4.1631023666951816E-2</v>
      </c>
      <c r="K103" s="833">
        <f t="shared" si="8"/>
        <v>-3.5017221584385805E-2</v>
      </c>
      <c r="L103" s="559"/>
      <c r="M103" s="501">
        <f>M98+M99+M100+M101+M102</f>
        <v>7014</v>
      </c>
      <c r="N103" s="337">
        <f>N98+N99+N100+N101+N102</f>
        <v>1742</v>
      </c>
      <c r="O103" s="328">
        <f>O98+O99+O100+O101+O102</f>
        <v>1727</v>
      </c>
      <c r="P103" s="328">
        <f>P98+P99+P100+P101+P102</f>
        <v>1785</v>
      </c>
      <c r="Q103" s="328">
        <f>Q98+Q99+Q100+Q101+Q102</f>
        <v>1760</v>
      </c>
      <c r="R103" s="138"/>
      <c r="S103" s="175"/>
    </row>
    <row r="104" spans="1:23">
      <c r="A104" s="163"/>
      <c r="B104" s="164"/>
      <c r="C104" s="170"/>
      <c r="D104" s="500"/>
      <c r="E104" s="335"/>
      <c r="F104" s="323"/>
      <c r="G104" s="323"/>
      <c r="H104" s="323"/>
      <c r="I104" s="347"/>
      <c r="J104" s="967"/>
      <c r="K104" s="832"/>
      <c r="L104" s="347"/>
      <c r="M104" s="500"/>
      <c r="N104" s="335"/>
      <c r="O104" s="323"/>
      <c r="P104" s="323"/>
      <c r="Q104" s="323"/>
      <c r="R104" s="179"/>
      <c r="S104" s="163"/>
    </row>
    <row r="105" spans="1:23" ht="14.25">
      <c r="A105" s="317"/>
      <c r="B105" s="318"/>
      <c r="C105" s="170" t="s">
        <v>619</v>
      </c>
      <c r="D105" s="500">
        <f t="shared" si="6"/>
        <v>638</v>
      </c>
      <c r="E105" s="336">
        <v>111</v>
      </c>
      <c r="F105" s="323">
        <v>112</v>
      </c>
      <c r="G105" s="323">
        <v>172</v>
      </c>
      <c r="H105" s="323">
        <v>243</v>
      </c>
      <c r="I105" s="347"/>
      <c r="J105" s="1087">
        <f t="shared" si="7"/>
        <v>-0.38297872340425532</v>
      </c>
      <c r="K105" s="1109">
        <f t="shared" si="8"/>
        <v>-0.61324041811846697</v>
      </c>
      <c r="L105" s="347"/>
      <c r="M105" s="500">
        <f>Q105+P105+O105+N105</f>
        <v>1034</v>
      </c>
      <c r="N105" s="336">
        <v>287</v>
      </c>
      <c r="O105" s="323">
        <v>241</v>
      </c>
      <c r="P105" s="323">
        <v>252</v>
      </c>
      <c r="Q105" s="323">
        <v>254</v>
      </c>
      <c r="R105" s="307"/>
      <c r="S105" s="317"/>
    </row>
    <row r="106" spans="1:23">
      <c r="A106" s="317"/>
      <c r="B106" s="318"/>
      <c r="C106" s="170" t="s">
        <v>71</v>
      </c>
      <c r="D106" s="500">
        <f t="shared" si="6"/>
        <v>1</v>
      </c>
      <c r="E106" s="335">
        <v>2</v>
      </c>
      <c r="F106" s="346">
        <v>-1</v>
      </c>
      <c r="G106" s="346">
        <v>0</v>
      </c>
      <c r="H106" s="346">
        <v>0</v>
      </c>
      <c r="I106" s="347"/>
      <c r="J106" s="967" t="s">
        <v>525</v>
      </c>
      <c r="K106" s="832" t="s">
        <v>525</v>
      </c>
      <c r="L106" s="347"/>
      <c r="M106" s="500">
        <f>Q106+P106+O106+N106</f>
        <v>-1</v>
      </c>
      <c r="N106" s="335">
        <v>0</v>
      </c>
      <c r="O106" s="346">
        <v>-1</v>
      </c>
      <c r="P106" s="346">
        <v>0</v>
      </c>
      <c r="Q106" s="346">
        <v>0</v>
      </c>
      <c r="R106" s="307"/>
      <c r="S106" s="317"/>
    </row>
    <row r="107" spans="1:23" s="171" customFormat="1">
      <c r="A107" s="175"/>
      <c r="B107" s="142"/>
      <c r="C107" s="142" t="s">
        <v>198</v>
      </c>
      <c r="D107" s="501">
        <f t="shared" si="6"/>
        <v>7361</v>
      </c>
      <c r="E107" s="337">
        <f>E103+E105+E106</f>
        <v>1794</v>
      </c>
      <c r="F107" s="328">
        <f>F103+F105+F106</f>
        <v>1758</v>
      </c>
      <c r="G107" s="328">
        <f>G103+G105+G106</f>
        <v>1881</v>
      </c>
      <c r="H107" s="328">
        <f>H98+H99+H100+H101+H102+H105+H106</f>
        <v>1928</v>
      </c>
      <c r="I107" s="559"/>
      <c r="J107" s="968">
        <f t="shared" si="7"/>
        <v>-8.5249161178078792E-2</v>
      </c>
      <c r="K107" s="1110">
        <f t="shared" si="8"/>
        <v>-0.11582060128141947</v>
      </c>
      <c r="L107" s="559"/>
      <c r="M107" s="501">
        <f>M98+M99+M100+M101+M102+M105+M106</f>
        <v>8047</v>
      </c>
      <c r="N107" s="337">
        <f>N98+N99+N100+N101+N102+N105+N106</f>
        <v>2029</v>
      </c>
      <c r="O107" s="328">
        <f>O98+O99+O100+O101+O102+O105+O106</f>
        <v>1967</v>
      </c>
      <c r="P107" s="328">
        <f>P98+P99+P100+P101+P102+P105+P106</f>
        <v>2037</v>
      </c>
      <c r="Q107" s="328">
        <f>Q98+Q99+Q100+Q101+Q102+Q105+Q106</f>
        <v>2014</v>
      </c>
      <c r="R107" s="138"/>
      <c r="S107" s="175"/>
    </row>
    <row r="108" spans="1:23" s="171" customFormat="1">
      <c r="A108" s="175"/>
      <c r="B108" s="142"/>
      <c r="C108" s="142"/>
      <c r="D108" s="501"/>
      <c r="E108" s="337"/>
      <c r="F108" s="328"/>
      <c r="G108" s="328"/>
      <c r="H108" s="328"/>
      <c r="I108" s="559"/>
      <c r="J108" s="968"/>
      <c r="K108" s="833"/>
      <c r="L108" s="559"/>
      <c r="M108" s="501"/>
      <c r="N108" s="337"/>
      <c r="O108" s="328"/>
      <c r="P108" s="328"/>
      <c r="Q108" s="328"/>
      <c r="R108" s="138"/>
      <c r="S108" s="175"/>
    </row>
    <row r="109" spans="1:23" s="171" customFormat="1">
      <c r="A109" s="804"/>
      <c r="B109" s="805"/>
      <c r="C109" s="178" t="s">
        <v>219</v>
      </c>
      <c r="D109" s="501">
        <f t="shared" si="6"/>
        <v>820</v>
      </c>
      <c r="E109" s="327">
        <v>204</v>
      </c>
      <c r="F109" s="329">
        <v>207</v>
      </c>
      <c r="G109" s="329">
        <v>210</v>
      </c>
      <c r="H109" s="329">
        <v>199</v>
      </c>
      <c r="I109" s="559"/>
      <c r="J109" s="968">
        <f t="shared" si="7"/>
        <v>9.3333333333333268E-2</v>
      </c>
      <c r="K109" s="833">
        <f t="shared" si="8"/>
        <v>6.25E-2</v>
      </c>
      <c r="L109" s="559"/>
      <c r="M109" s="501">
        <f>Q109+P109+O109+N109</f>
        <v>750</v>
      </c>
      <c r="N109" s="327">
        <v>192</v>
      </c>
      <c r="O109" s="329">
        <v>197</v>
      </c>
      <c r="P109" s="329">
        <v>186</v>
      </c>
      <c r="Q109" s="329">
        <v>175</v>
      </c>
      <c r="R109" s="311"/>
      <c r="S109" s="175"/>
    </row>
    <row r="110" spans="1:23" s="171" customFormat="1">
      <c r="A110" s="175"/>
      <c r="B110" s="142"/>
      <c r="C110" s="178"/>
      <c r="D110" s="501"/>
      <c r="E110" s="337"/>
      <c r="F110" s="328"/>
      <c r="G110" s="328"/>
      <c r="H110" s="328"/>
      <c r="I110" s="778"/>
      <c r="J110" s="968"/>
      <c r="K110" s="833"/>
      <c r="L110" s="778"/>
      <c r="M110" s="501"/>
      <c r="N110" s="337"/>
      <c r="O110" s="328"/>
      <c r="P110" s="328"/>
      <c r="Q110" s="328"/>
      <c r="R110" s="138"/>
      <c r="S110" s="175"/>
    </row>
    <row r="111" spans="1:23" s="171" customFormat="1">
      <c r="A111" s="175"/>
      <c r="B111" s="142"/>
      <c r="C111" s="796" t="s">
        <v>41</v>
      </c>
      <c r="D111" s="501">
        <f t="shared" si="6"/>
        <v>73</v>
      </c>
      <c r="E111" s="337">
        <v>19</v>
      </c>
      <c r="F111" s="333">
        <v>19</v>
      </c>
      <c r="G111" s="333">
        <v>16</v>
      </c>
      <c r="H111" s="333">
        <v>19</v>
      </c>
      <c r="I111" s="1219"/>
      <c r="J111" s="926">
        <f t="shared" si="7"/>
        <v>0.140625</v>
      </c>
      <c r="K111" s="1110">
        <f t="shared" si="8"/>
        <v>0.1875</v>
      </c>
      <c r="L111" s="559"/>
      <c r="M111" s="501">
        <f>Q111+P111+O111+N111</f>
        <v>64</v>
      </c>
      <c r="N111" s="337">
        <v>16</v>
      </c>
      <c r="O111" s="333">
        <v>14</v>
      </c>
      <c r="P111" s="333">
        <v>19</v>
      </c>
      <c r="Q111" s="333">
        <v>15</v>
      </c>
      <c r="R111" s="138"/>
      <c r="S111" s="175"/>
    </row>
    <row r="112" spans="1:23" s="171" customFormat="1">
      <c r="A112" s="175"/>
      <c r="B112" s="142"/>
      <c r="C112" s="178"/>
      <c r="D112" s="501"/>
      <c r="E112" s="327"/>
      <c r="F112" s="328"/>
      <c r="G112" s="328"/>
      <c r="H112" s="328"/>
      <c r="I112" s="777"/>
      <c r="J112" s="968"/>
      <c r="K112" s="833"/>
      <c r="L112" s="777"/>
      <c r="M112" s="501"/>
      <c r="N112" s="327"/>
      <c r="O112" s="328"/>
      <c r="P112" s="328"/>
      <c r="Q112" s="328"/>
      <c r="R112" s="309"/>
      <c r="S112" s="175"/>
      <c r="W112" s="181"/>
    </row>
    <row r="113" spans="1:20" s="171" customFormat="1">
      <c r="A113" s="175"/>
      <c r="B113" s="142"/>
      <c r="C113" s="142" t="s">
        <v>321</v>
      </c>
      <c r="D113" s="501">
        <f t="shared" si="6"/>
        <v>12409</v>
      </c>
      <c r="E113" s="337">
        <f>E96+E107+E109+E111</f>
        <v>3053</v>
      </c>
      <c r="F113" s="333">
        <f>F96+F107+F109+F111</f>
        <v>3044</v>
      </c>
      <c r="G113" s="333">
        <f>G96+G107+G109+G111</f>
        <v>3154</v>
      </c>
      <c r="H113" s="333">
        <f>H96+H109+H107+H111</f>
        <v>3158</v>
      </c>
      <c r="I113" s="559"/>
      <c r="J113" s="968">
        <f t="shared" si="7"/>
        <v>-4.7074182153279076E-2</v>
      </c>
      <c r="K113" s="833">
        <f t="shared" si="8"/>
        <v>-7.344461305007588E-2</v>
      </c>
      <c r="L113" s="559"/>
      <c r="M113" s="501">
        <f>M96+M109+M107+M111</f>
        <v>13022</v>
      </c>
      <c r="N113" s="337">
        <f>N96+N109+N107+N111</f>
        <v>3295</v>
      </c>
      <c r="O113" s="333">
        <f>O96+O109+O107+O111</f>
        <v>3256</v>
      </c>
      <c r="P113" s="333">
        <f>P96+P109+P107+P111</f>
        <v>3276</v>
      </c>
      <c r="Q113" s="333">
        <f>Q96+Q109+Q107+Q111</f>
        <v>3195</v>
      </c>
      <c r="R113" s="138"/>
      <c r="S113" s="175"/>
    </row>
    <row r="114" spans="1:20">
      <c r="A114" s="163"/>
      <c r="B114" s="164"/>
      <c r="C114" s="142"/>
      <c r="D114" s="189"/>
      <c r="E114" s="190"/>
      <c r="F114" s="169"/>
      <c r="G114" s="169"/>
      <c r="H114" s="169"/>
      <c r="I114" s="169"/>
      <c r="J114" s="964"/>
      <c r="K114" s="830"/>
      <c r="L114" s="169"/>
      <c r="M114" s="189"/>
      <c r="N114" s="190"/>
      <c r="O114" s="169"/>
      <c r="P114" s="169"/>
      <c r="Q114" s="169"/>
      <c r="R114" s="136"/>
      <c r="S114" s="163"/>
    </row>
    <row r="115" spans="1:20" ht="9" customHeight="1">
      <c r="A115" s="163"/>
      <c r="B115" s="163"/>
      <c r="C115" s="163"/>
      <c r="D115" s="570"/>
      <c r="E115" s="163"/>
      <c r="F115" s="570"/>
      <c r="G115" s="570"/>
      <c r="H115" s="570"/>
      <c r="I115" s="163"/>
      <c r="J115" s="208"/>
      <c r="K115" s="208"/>
      <c r="L115" s="163"/>
      <c r="M115" s="570"/>
      <c r="N115" s="163"/>
      <c r="O115" s="570"/>
      <c r="P115" s="570"/>
      <c r="Q115" s="570"/>
      <c r="R115" s="163"/>
      <c r="S115" s="163"/>
    </row>
    <row r="116" spans="1:20" s="315" customFormat="1" ht="13.5" customHeight="1">
      <c r="A116" s="167"/>
      <c r="B116" s="183" t="s">
        <v>586</v>
      </c>
      <c r="C116" s="167"/>
      <c r="D116" s="182"/>
      <c r="E116" s="187"/>
      <c r="F116" s="182"/>
      <c r="G116" s="182"/>
      <c r="H116" s="182"/>
      <c r="I116" s="167"/>
      <c r="J116" s="168"/>
      <c r="K116" s="168"/>
      <c r="L116" s="167"/>
      <c r="M116" s="182"/>
      <c r="N116" s="187"/>
      <c r="O116" s="182"/>
      <c r="P116" s="182"/>
      <c r="Q116" s="182"/>
      <c r="R116" s="183"/>
      <c r="S116" s="183"/>
      <c r="T116" s="187"/>
    </row>
    <row r="117" spans="1:20" s="774" customFormat="1">
      <c r="E117" s="1100"/>
      <c r="J117" s="1101"/>
      <c r="K117" s="1101"/>
      <c r="N117" s="1100"/>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rowBreaks count="1" manualBreakCount="1">
    <brk id="8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7" style="153" customWidth="1"/>
    <col min="4" max="8" width="8.7109375" style="153" customWidth="1"/>
    <col min="9" max="9" width="1.7109375" style="153" customWidth="1"/>
    <col min="10" max="11" width="8.7109375" style="207" customWidth="1"/>
    <col min="12" max="12" width="1.7109375" style="153" customWidth="1"/>
    <col min="13" max="17" width="8.7109375" style="153" customWidth="1"/>
    <col min="18" max="19" width="1.7109375" style="153" customWidth="1"/>
    <col min="20" max="16384" width="9.140625" style="153"/>
  </cols>
  <sheetData>
    <row r="1" spans="1:22" ht="9" customHeight="1">
      <c r="A1" s="151"/>
      <c r="B1" s="151"/>
      <c r="C1" s="151"/>
      <c r="D1" s="151"/>
      <c r="E1" s="151"/>
      <c r="F1" s="151"/>
      <c r="G1" s="151"/>
      <c r="H1" s="151"/>
      <c r="I1" s="151"/>
      <c r="J1" s="152"/>
      <c r="K1" s="152"/>
      <c r="L1" s="151"/>
      <c r="M1" s="151"/>
      <c r="N1" s="151"/>
      <c r="O1" s="151"/>
      <c r="P1" s="151"/>
      <c r="Q1" s="151"/>
      <c r="R1" s="151"/>
      <c r="S1" s="151"/>
    </row>
    <row r="2" spans="1:22">
      <c r="A2" s="154"/>
      <c r="B2" s="159"/>
      <c r="C2" s="156" t="s">
        <v>48</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301"/>
      <c r="S2" s="154"/>
    </row>
    <row r="3" spans="1:22">
      <c r="A3" s="151"/>
      <c r="B3" s="162"/>
      <c r="C3" s="186" t="s">
        <v>570</v>
      </c>
      <c r="D3" s="157"/>
      <c r="E3" s="158"/>
      <c r="F3" s="141"/>
      <c r="G3" s="141"/>
      <c r="H3" s="141"/>
      <c r="I3" s="141"/>
      <c r="J3" s="965" t="s">
        <v>548</v>
      </c>
      <c r="K3" s="831" t="s">
        <v>549</v>
      </c>
      <c r="L3" s="141"/>
      <c r="M3" s="157"/>
      <c r="N3" s="158"/>
      <c r="O3" s="141"/>
      <c r="P3" s="141"/>
      <c r="Q3" s="141"/>
      <c r="R3" s="162"/>
      <c r="S3" s="151"/>
    </row>
    <row r="4" spans="1:22" ht="15.75">
      <c r="A4" s="151"/>
      <c r="B4" s="162"/>
      <c r="C4" s="162"/>
      <c r="D4" s="724"/>
      <c r="E4" s="725"/>
      <c r="F4" s="726"/>
      <c r="G4" s="726"/>
      <c r="H4" s="726"/>
      <c r="I4" s="726"/>
      <c r="J4" s="977"/>
      <c r="K4" s="841"/>
      <c r="L4" s="723"/>
      <c r="M4" s="724"/>
      <c r="N4" s="725"/>
      <c r="O4" s="726"/>
      <c r="P4" s="726"/>
      <c r="Q4" s="726"/>
      <c r="R4" s="308"/>
      <c r="S4" s="151"/>
    </row>
    <row r="5" spans="1:22" ht="14.25">
      <c r="A5" s="151"/>
      <c r="B5" s="169"/>
      <c r="C5" s="170" t="s">
        <v>571</v>
      </c>
      <c r="D5" s="500">
        <f>H5+G5+F5+E5</f>
        <v>2871</v>
      </c>
      <c r="E5" s="322">
        <v>827</v>
      </c>
      <c r="F5" s="323">
        <v>733</v>
      </c>
      <c r="G5" s="323">
        <v>666</v>
      </c>
      <c r="H5" s="323">
        <v>645</v>
      </c>
      <c r="I5" s="323"/>
      <c r="J5" s="1087">
        <f>D5/M5-1</f>
        <v>0.12809430255402754</v>
      </c>
      <c r="K5" s="1109">
        <f>E5/N5-1</f>
        <v>0.30854430379746844</v>
      </c>
      <c r="L5" s="323"/>
      <c r="M5" s="500">
        <f>Q5+P5+O5+N5</f>
        <v>2545</v>
      </c>
      <c r="N5" s="322">
        <v>632</v>
      </c>
      <c r="O5" s="323">
        <v>648</v>
      </c>
      <c r="P5" s="323">
        <v>631</v>
      </c>
      <c r="Q5" s="323">
        <v>634</v>
      </c>
      <c r="R5" s="179"/>
      <c r="S5" s="151"/>
    </row>
    <row r="6" spans="1:22">
      <c r="A6" s="151"/>
      <c r="B6" s="169"/>
      <c r="C6" s="170" t="s">
        <v>38</v>
      </c>
      <c r="D6" s="500">
        <f t="shared" ref="D6:D28" si="0">H6+G6+F6+E6</f>
        <v>693</v>
      </c>
      <c r="E6" s="322">
        <v>187</v>
      </c>
      <c r="F6" s="323">
        <v>167</v>
      </c>
      <c r="G6" s="323">
        <v>171</v>
      </c>
      <c r="H6" s="323">
        <v>168</v>
      </c>
      <c r="I6" s="323"/>
      <c r="J6" s="967">
        <f t="shared" ref="J6:J28" si="1">D6/M6-1</f>
        <v>6.944444444444442E-2</v>
      </c>
      <c r="K6" s="1109">
        <f t="shared" ref="K6:K28" si="2">E6/N6-1</f>
        <v>0.16874999999999996</v>
      </c>
      <c r="L6" s="323"/>
      <c r="M6" s="500">
        <f>Q6+P6+O6+N6</f>
        <v>648</v>
      </c>
      <c r="N6" s="322">
        <v>160</v>
      </c>
      <c r="O6" s="323">
        <v>165</v>
      </c>
      <c r="P6" s="323">
        <v>162</v>
      </c>
      <c r="Q6" s="323">
        <v>161</v>
      </c>
      <c r="R6" s="179"/>
      <c r="S6" s="151"/>
    </row>
    <row r="7" spans="1:22">
      <c r="A7" s="151"/>
      <c r="B7" s="169"/>
      <c r="C7" s="170" t="s">
        <v>47</v>
      </c>
      <c r="D7" s="500">
        <f t="shared" si="0"/>
        <v>282</v>
      </c>
      <c r="E7" s="349">
        <v>93</v>
      </c>
      <c r="F7" s="346">
        <v>54</v>
      </c>
      <c r="G7" s="346">
        <v>67</v>
      </c>
      <c r="H7" s="346">
        <v>68</v>
      </c>
      <c r="I7" s="346"/>
      <c r="J7" s="967">
        <f t="shared" si="1"/>
        <v>-8.4415584415584388E-2</v>
      </c>
      <c r="K7" s="1109">
        <f t="shared" si="2"/>
        <v>0.47619047619047628</v>
      </c>
      <c r="L7" s="346"/>
      <c r="M7" s="500">
        <f>Q7+P7+O7+N7</f>
        <v>308</v>
      </c>
      <c r="N7" s="349">
        <v>63</v>
      </c>
      <c r="O7" s="346">
        <v>84</v>
      </c>
      <c r="P7" s="346">
        <v>85</v>
      </c>
      <c r="Q7" s="346">
        <v>76</v>
      </c>
      <c r="R7" s="179"/>
      <c r="S7" s="151"/>
    </row>
    <row r="8" spans="1:22">
      <c r="A8" s="151"/>
      <c r="B8" s="169"/>
      <c r="C8" s="170" t="s">
        <v>436</v>
      </c>
      <c r="D8" s="500">
        <f t="shared" si="0"/>
        <v>-84</v>
      </c>
      <c r="E8" s="349">
        <v>-13</v>
      </c>
      <c r="F8" s="346">
        <v>-18</v>
      </c>
      <c r="G8" s="346">
        <v>-28</v>
      </c>
      <c r="H8" s="346">
        <v>-25</v>
      </c>
      <c r="I8" s="346"/>
      <c r="J8" s="1087">
        <f t="shared" si="1"/>
        <v>-0.29411764705882348</v>
      </c>
      <c r="K8" s="1109">
        <f t="shared" si="2"/>
        <v>-0.58064516129032251</v>
      </c>
      <c r="L8" s="346"/>
      <c r="M8" s="500">
        <f>Q8+P8+O8+N8</f>
        <v>-119</v>
      </c>
      <c r="N8" s="349">
        <v>-31</v>
      </c>
      <c r="O8" s="346">
        <v>-29</v>
      </c>
      <c r="P8" s="346">
        <v>-31</v>
      </c>
      <c r="Q8" s="346">
        <v>-28</v>
      </c>
      <c r="R8" s="179"/>
      <c r="S8" s="151"/>
    </row>
    <row r="9" spans="1:22" s="171" customFormat="1">
      <c r="A9" s="154"/>
      <c r="B9" s="141"/>
      <c r="C9" s="141" t="s">
        <v>39</v>
      </c>
      <c r="D9" s="501">
        <f t="shared" si="0"/>
        <v>3762</v>
      </c>
      <c r="E9" s="485">
        <f>E5+E6+E7+E8</f>
        <v>1094</v>
      </c>
      <c r="F9" s="328">
        <f>F5+F6+F7+F8</f>
        <v>936</v>
      </c>
      <c r="G9" s="328">
        <f>G5+G6+G7+G8</f>
        <v>876</v>
      </c>
      <c r="H9" s="328">
        <f>H5+H6+H7+H8</f>
        <v>856</v>
      </c>
      <c r="I9" s="328"/>
      <c r="J9" s="968">
        <f t="shared" si="1"/>
        <v>0.11235955056179781</v>
      </c>
      <c r="K9" s="1110">
        <f t="shared" si="2"/>
        <v>0.32766990291262132</v>
      </c>
      <c r="L9" s="328"/>
      <c r="M9" s="501">
        <f>M5+M6+M7+M8</f>
        <v>3382</v>
      </c>
      <c r="N9" s="485">
        <f>N5+N6+N7+N8</f>
        <v>824</v>
      </c>
      <c r="O9" s="328">
        <f>O5+O6+O7+O8</f>
        <v>868</v>
      </c>
      <c r="P9" s="328">
        <f>P5+P6+P7+P8</f>
        <v>847</v>
      </c>
      <c r="Q9" s="328">
        <f>Q5+Q6+Q7+Q8</f>
        <v>843</v>
      </c>
      <c r="R9" s="138"/>
      <c r="S9" s="154"/>
    </row>
    <row r="10" spans="1:22" s="171" customFormat="1">
      <c r="A10" s="154"/>
      <c r="B10" s="141"/>
      <c r="C10" s="141"/>
      <c r="D10" s="501"/>
      <c r="E10" s="485"/>
      <c r="F10" s="328"/>
      <c r="G10" s="328"/>
      <c r="H10" s="328"/>
      <c r="I10" s="328"/>
      <c r="J10" s="968"/>
      <c r="K10" s="833"/>
      <c r="L10" s="328"/>
      <c r="M10" s="501"/>
      <c r="N10" s="485"/>
      <c r="O10" s="328"/>
      <c r="P10" s="328"/>
      <c r="Q10" s="328"/>
      <c r="R10" s="138"/>
      <c r="S10" s="154"/>
    </row>
    <row r="11" spans="1:22">
      <c r="A11" s="151"/>
      <c r="B11" s="162"/>
      <c r="C11" s="162" t="s">
        <v>392</v>
      </c>
      <c r="D11" s="500">
        <f t="shared" si="0"/>
        <v>1317</v>
      </c>
      <c r="E11" s="335">
        <v>325</v>
      </c>
      <c r="F11" s="323">
        <v>308</v>
      </c>
      <c r="G11" s="323">
        <v>332</v>
      </c>
      <c r="H11" s="323">
        <v>352</v>
      </c>
      <c r="I11" s="323"/>
      <c r="J11" s="967">
        <f t="shared" si="1"/>
        <v>-7.7731092436974736E-2</v>
      </c>
      <c r="K11" s="832">
        <f t="shared" si="2"/>
        <v>-8.1920903954802227E-2</v>
      </c>
      <c r="L11" s="323"/>
      <c r="M11" s="500">
        <f>Q11+P11+O11+N11</f>
        <v>1428</v>
      </c>
      <c r="N11" s="335">
        <v>354</v>
      </c>
      <c r="O11" s="323">
        <v>353</v>
      </c>
      <c r="P11" s="323">
        <v>368</v>
      </c>
      <c r="Q11" s="323">
        <v>353</v>
      </c>
      <c r="R11" s="309"/>
      <c r="S11" s="151"/>
    </row>
    <row r="12" spans="1:22">
      <c r="A12" s="151"/>
      <c r="B12" s="162"/>
      <c r="C12" s="170" t="s">
        <v>393</v>
      </c>
      <c r="D12" s="500">
        <f t="shared" si="0"/>
        <v>1741</v>
      </c>
      <c r="E12" s="335">
        <v>469</v>
      </c>
      <c r="F12" s="323">
        <v>423</v>
      </c>
      <c r="G12" s="323">
        <v>438</v>
      </c>
      <c r="H12" s="323">
        <v>411</v>
      </c>
      <c r="I12" s="323"/>
      <c r="J12" s="967">
        <f t="shared" si="1"/>
        <v>6.9410319410319499E-2</v>
      </c>
      <c r="K12" s="1109">
        <f t="shared" si="2"/>
        <v>0.10093896713615025</v>
      </c>
      <c r="L12" s="323"/>
      <c r="M12" s="500">
        <f>Q12+P12+O12+N12</f>
        <v>1628</v>
      </c>
      <c r="N12" s="335">
        <v>426</v>
      </c>
      <c r="O12" s="323">
        <v>401</v>
      </c>
      <c r="P12" s="323">
        <v>398</v>
      </c>
      <c r="Q12" s="323">
        <v>403</v>
      </c>
      <c r="R12" s="179"/>
      <c r="S12" s="151"/>
    </row>
    <row r="13" spans="1:22" ht="14.25">
      <c r="A13" s="151"/>
      <c r="B13" s="162"/>
      <c r="C13" s="170" t="s">
        <v>628</v>
      </c>
      <c r="D13" s="500">
        <f t="shared" si="0"/>
        <v>2483</v>
      </c>
      <c r="E13" s="335">
        <v>749</v>
      </c>
      <c r="F13" s="323">
        <v>559</v>
      </c>
      <c r="G13" s="323">
        <v>586</v>
      </c>
      <c r="H13" s="323">
        <v>589</v>
      </c>
      <c r="I13" s="323"/>
      <c r="J13" s="967">
        <f t="shared" si="1"/>
        <v>-1.5854141894569906E-2</v>
      </c>
      <c r="K13" s="832">
        <f t="shared" si="2"/>
        <v>7.3065902578796527E-2</v>
      </c>
      <c r="L13" s="323"/>
      <c r="M13" s="500">
        <f>Q13+P13+O13+N13</f>
        <v>2523</v>
      </c>
      <c r="N13" s="335">
        <v>698</v>
      </c>
      <c r="O13" s="323">
        <v>597</v>
      </c>
      <c r="P13" s="323">
        <v>609</v>
      </c>
      <c r="Q13" s="323">
        <v>619</v>
      </c>
      <c r="R13" s="179"/>
      <c r="S13" s="151"/>
    </row>
    <row r="14" spans="1:22">
      <c r="A14" s="151"/>
      <c r="B14" s="162"/>
      <c r="C14" s="170" t="s">
        <v>400</v>
      </c>
      <c r="D14" s="500">
        <f t="shared" si="0"/>
        <v>1995</v>
      </c>
      <c r="E14" s="335">
        <v>535</v>
      </c>
      <c r="F14" s="323">
        <v>481</v>
      </c>
      <c r="G14" s="323">
        <v>495</v>
      </c>
      <c r="H14" s="323">
        <v>484</v>
      </c>
      <c r="I14" s="323"/>
      <c r="J14" s="967">
        <f t="shared" si="1"/>
        <v>1.6819571865443361E-2</v>
      </c>
      <c r="K14" s="832">
        <f t="shared" si="2"/>
        <v>5.3149606299212504E-2</v>
      </c>
      <c r="L14" s="323"/>
      <c r="M14" s="500">
        <f>Q14+P14+O14+N14</f>
        <v>1962</v>
      </c>
      <c r="N14" s="335">
        <v>508</v>
      </c>
      <c r="O14" s="323">
        <v>486</v>
      </c>
      <c r="P14" s="323">
        <v>482</v>
      </c>
      <c r="Q14" s="323">
        <v>486</v>
      </c>
      <c r="R14" s="179"/>
      <c r="S14" s="151"/>
    </row>
    <row r="15" spans="1:22">
      <c r="A15" s="151"/>
      <c r="B15" s="162"/>
      <c r="C15" s="170" t="s">
        <v>436</v>
      </c>
      <c r="D15" s="500">
        <f t="shared" si="0"/>
        <v>-2115</v>
      </c>
      <c r="E15" s="335">
        <v>-550</v>
      </c>
      <c r="F15" s="323">
        <v>-513</v>
      </c>
      <c r="G15" s="323">
        <v>-522</v>
      </c>
      <c r="H15" s="323">
        <v>-530</v>
      </c>
      <c r="I15" s="323"/>
      <c r="J15" s="967">
        <f t="shared" si="1"/>
        <v>-7.4803149606299191E-2</v>
      </c>
      <c r="K15" s="832">
        <f t="shared" si="2"/>
        <v>-4.181184668989546E-2</v>
      </c>
      <c r="L15" s="323"/>
      <c r="M15" s="500">
        <f>Q15+P15+O15+N15</f>
        <v>-2286</v>
      </c>
      <c r="N15" s="335">
        <v>-574</v>
      </c>
      <c r="O15" s="323">
        <v>-566</v>
      </c>
      <c r="P15" s="323">
        <v>-568</v>
      </c>
      <c r="Q15" s="323">
        <v>-578</v>
      </c>
      <c r="R15" s="179"/>
      <c r="S15" s="151"/>
    </row>
    <row r="16" spans="1:22" s="171" customFormat="1">
      <c r="A16" s="310"/>
      <c r="B16" s="214"/>
      <c r="C16" s="142" t="s">
        <v>254</v>
      </c>
      <c r="D16" s="501">
        <f t="shared" si="0"/>
        <v>5421</v>
      </c>
      <c r="E16" s="337">
        <f>E11+E12+E13+E14+E15</f>
        <v>1528</v>
      </c>
      <c r="F16" s="328">
        <f>F11+F12+F13+F14+F15</f>
        <v>1258</v>
      </c>
      <c r="G16" s="328">
        <f>G11+G12+G13+G14+G15</f>
        <v>1329</v>
      </c>
      <c r="H16" s="328">
        <f>H11+H12+H13+H14+H15</f>
        <v>1306</v>
      </c>
      <c r="I16" s="328"/>
      <c r="J16" s="968">
        <f t="shared" si="1"/>
        <v>3.1588962892483252E-2</v>
      </c>
      <c r="K16" s="833">
        <f t="shared" si="2"/>
        <v>8.2152974504249299E-2</v>
      </c>
      <c r="L16" s="328"/>
      <c r="M16" s="501">
        <f>M11+M12+M13+M14+M15</f>
        <v>5255</v>
      </c>
      <c r="N16" s="337">
        <f>N11+N12+N13+N14+N15</f>
        <v>1412</v>
      </c>
      <c r="O16" s="328">
        <f>O11+O12+O13+O14+O15</f>
        <v>1271</v>
      </c>
      <c r="P16" s="328">
        <f>P11+P12+P13+P14+P15</f>
        <v>1289</v>
      </c>
      <c r="Q16" s="328">
        <f>Q11+Q12+Q13+Q14+Q15</f>
        <v>1283</v>
      </c>
      <c r="R16" s="311"/>
      <c r="S16" s="310"/>
      <c r="V16" s="181"/>
    </row>
    <row r="17" spans="1:19">
      <c r="A17" s="196"/>
      <c r="B17" s="306"/>
      <c r="C17" s="142"/>
      <c r="D17" s="500"/>
      <c r="E17" s="335"/>
      <c r="F17" s="323"/>
      <c r="G17" s="323"/>
      <c r="H17" s="323"/>
      <c r="I17" s="323"/>
      <c r="J17" s="967"/>
      <c r="K17" s="832"/>
      <c r="L17" s="323"/>
      <c r="M17" s="500"/>
      <c r="N17" s="335"/>
      <c r="O17" s="323"/>
      <c r="P17" s="323"/>
      <c r="Q17" s="323"/>
      <c r="R17" s="307"/>
      <c r="S17" s="196"/>
    </row>
    <row r="18" spans="1:19" ht="14.25">
      <c r="A18" s="196"/>
      <c r="B18" s="306"/>
      <c r="C18" s="170" t="s">
        <v>629</v>
      </c>
      <c r="D18" s="500">
        <f t="shared" si="0"/>
        <v>1065</v>
      </c>
      <c r="E18" s="336">
        <v>364</v>
      </c>
      <c r="F18" s="323">
        <v>165</v>
      </c>
      <c r="G18" s="323">
        <v>228</v>
      </c>
      <c r="H18" s="323">
        <v>308</v>
      </c>
      <c r="I18" s="323"/>
      <c r="J18" s="1087">
        <f t="shared" si="1"/>
        <v>-0.30754226267880369</v>
      </c>
      <c r="K18" s="1109">
        <f t="shared" si="2"/>
        <v>-0.38513513513513509</v>
      </c>
      <c r="L18" s="323"/>
      <c r="M18" s="500">
        <f>Q18+P18+O18+N18</f>
        <v>1538</v>
      </c>
      <c r="N18" s="336">
        <v>592</v>
      </c>
      <c r="O18" s="323">
        <v>340</v>
      </c>
      <c r="P18" s="323">
        <v>315</v>
      </c>
      <c r="Q18" s="323">
        <v>291</v>
      </c>
      <c r="R18" s="307"/>
      <c r="S18" s="196"/>
    </row>
    <row r="19" spans="1:19">
      <c r="A19" s="196"/>
      <c r="B19" s="306"/>
      <c r="C19" s="170" t="s">
        <v>71</v>
      </c>
      <c r="D19" s="500">
        <f t="shared" si="0"/>
        <v>-333</v>
      </c>
      <c r="E19" s="335">
        <v>-89</v>
      </c>
      <c r="F19" s="346">
        <v>-78</v>
      </c>
      <c r="G19" s="346">
        <v>-82</v>
      </c>
      <c r="H19" s="346">
        <v>-84</v>
      </c>
      <c r="I19" s="346"/>
      <c r="J19" s="967">
        <f t="shared" si="1"/>
        <v>7.7669902912621325E-2</v>
      </c>
      <c r="K19" s="832">
        <f t="shared" si="2"/>
        <v>9.8765432098765427E-2</v>
      </c>
      <c r="L19" s="346"/>
      <c r="M19" s="500">
        <f>Q19+P19+O19+N19</f>
        <v>-309</v>
      </c>
      <c r="N19" s="335">
        <v>-81</v>
      </c>
      <c r="O19" s="346">
        <v>-71</v>
      </c>
      <c r="P19" s="346">
        <v>-83</v>
      </c>
      <c r="Q19" s="346">
        <v>-74</v>
      </c>
      <c r="R19" s="307"/>
      <c r="S19" s="196"/>
    </row>
    <row r="20" spans="1:19" s="171" customFormat="1">
      <c r="A20" s="154"/>
      <c r="B20" s="141"/>
      <c r="C20" s="142" t="s">
        <v>198</v>
      </c>
      <c r="D20" s="501">
        <f t="shared" si="0"/>
        <v>6153</v>
      </c>
      <c r="E20" s="337">
        <f>E16+E18+E19</f>
        <v>1803</v>
      </c>
      <c r="F20" s="328">
        <f>F16+F18+F19</f>
        <v>1345</v>
      </c>
      <c r="G20" s="328">
        <f>G16+G18+G19</f>
        <v>1475</v>
      </c>
      <c r="H20" s="328">
        <f>H11+H12+H13+H14+H15+H18+H19</f>
        <v>1530</v>
      </c>
      <c r="I20" s="328"/>
      <c r="J20" s="968">
        <f t="shared" si="1"/>
        <v>-5.1048735348550256E-2</v>
      </c>
      <c r="K20" s="833">
        <f t="shared" si="2"/>
        <v>-6.240249609984394E-2</v>
      </c>
      <c r="L20" s="328"/>
      <c r="M20" s="501">
        <f>M11+M12+M13+M14+M15+M18+M19</f>
        <v>6484</v>
      </c>
      <c r="N20" s="337">
        <f>N11+N12+N13+N14+N15+N18+N19</f>
        <v>1923</v>
      </c>
      <c r="O20" s="328">
        <f>O11+O12+O13+O14+O15+O18+O19</f>
        <v>1540</v>
      </c>
      <c r="P20" s="328">
        <f>P11+P12+P13+P14+P15+P18+P19</f>
        <v>1521</v>
      </c>
      <c r="Q20" s="328">
        <f>Q11+Q12+Q13+Q14+Q15+Q18+Q19</f>
        <v>1500</v>
      </c>
      <c r="R20" s="138"/>
      <c r="S20" s="154"/>
    </row>
    <row r="21" spans="1:19" s="171" customFormat="1">
      <c r="A21" s="154"/>
      <c r="B21" s="141"/>
      <c r="C21" s="141"/>
      <c r="D21" s="501"/>
      <c r="E21" s="337"/>
      <c r="F21" s="328"/>
      <c r="G21" s="328"/>
      <c r="H21" s="328"/>
      <c r="I21" s="328"/>
      <c r="J21" s="968"/>
      <c r="K21" s="833"/>
      <c r="L21" s="328"/>
      <c r="M21" s="501"/>
      <c r="N21" s="337"/>
      <c r="O21" s="328"/>
      <c r="P21" s="328"/>
      <c r="Q21" s="328"/>
      <c r="R21" s="138"/>
      <c r="S21" s="154"/>
    </row>
    <row r="22" spans="1:19" s="171" customFormat="1">
      <c r="A22" s="154"/>
      <c r="B22" s="141"/>
      <c r="C22" s="178" t="s">
        <v>219</v>
      </c>
      <c r="D22" s="501">
        <f t="shared" si="0"/>
        <v>1023</v>
      </c>
      <c r="E22" s="327">
        <v>251</v>
      </c>
      <c r="F22" s="329">
        <v>260</v>
      </c>
      <c r="G22" s="329">
        <v>259</v>
      </c>
      <c r="H22" s="329">
        <v>253</v>
      </c>
      <c r="I22" s="329"/>
      <c r="J22" s="968">
        <f t="shared" si="1"/>
        <v>5.9006211180124168E-2</v>
      </c>
      <c r="K22" s="833">
        <f t="shared" si="2"/>
        <v>1.6194331983805599E-2</v>
      </c>
      <c r="L22" s="329"/>
      <c r="M22" s="501">
        <f>Q22+P22+O22+N22</f>
        <v>966</v>
      </c>
      <c r="N22" s="327">
        <v>247</v>
      </c>
      <c r="O22" s="329">
        <v>254</v>
      </c>
      <c r="P22" s="329">
        <v>241</v>
      </c>
      <c r="Q22" s="329">
        <v>224</v>
      </c>
      <c r="R22" s="138"/>
      <c r="S22" s="154"/>
    </row>
    <row r="23" spans="1:19" s="171" customFormat="1">
      <c r="A23" s="154"/>
      <c r="B23" s="141"/>
      <c r="C23" s="141"/>
      <c r="D23" s="501"/>
      <c r="E23" s="337"/>
      <c r="F23" s="328"/>
      <c r="G23" s="328"/>
      <c r="H23" s="328"/>
      <c r="I23" s="328"/>
      <c r="J23" s="968"/>
      <c r="K23" s="833"/>
      <c r="L23" s="328"/>
      <c r="M23" s="501"/>
      <c r="N23" s="337"/>
      <c r="O23" s="328"/>
      <c r="P23" s="328"/>
      <c r="Q23" s="328"/>
      <c r="R23" s="138"/>
      <c r="S23" s="154"/>
    </row>
    <row r="24" spans="1:19" s="171" customFormat="1">
      <c r="A24" s="154"/>
      <c r="B24" s="141"/>
      <c r="C24" s="141" t="s">
        <v>41</v>
      </c>
      <c r="D24" s="501">
        <f t="shared" si="0"/>
        <v>146</v>
      </c>
      <c r="E24" s="337">
        <v>42</v>
      </c>
      <c r="F24" s="333">
        <v>25</v>
      </c>
      <c r="G24" s="333">
        <v>40</v>
      </c>
      <c r="H24" s="333">
        <v>39</v>
      </c>
      <c r="I24" s="558"/>
      <c r="J24" s="926">
        <f t="shared" si="1"/>
        <v>0.16799999999999993</v>
      </c>
      <c r="K24" s="1110">
        <f t="shared" si="2"/>
        <v>0.55555555555555558</v>
      </c>
      <c r="L24" s="558"/>
      <c r="M24" s="501">
        <f>Q24+P24+O24+N24</f>
        <v>125</v>
      </c>
      <c r="N24" s="337">
        <v>27</v>
      </c>
      <c r="O24" s="333">
        <v>34</v>
      </c>
      <c r="P24" s="333">
        <v>28</v>
      </c>
      <c r="Q24" s="333">
        <v>36</v>
      </c>
      <c r="R24" s="138"/>
      <c r="S24" s="154"/>
    </row>
    <row r="25" spans="1:19" s="171" customFormat="1">
      <c r="A25" s="154"/>
      <c r="B25" s="141"/>
      <c r="C25" s="141"/>
      <c r="D25" s="501"/>
      <c r="E25" s="327"/>
      <c r="F25" s="328"/>
      <c r="G25" s="328"/>
      <c r="H25" s="328"/>
      <c r="I25" s="345"/>
      <c r="J25" s="968"/>
      <c r="K25" s="833"/>
      <c r="L25" s="345"/>
      <c r="M25" s="501"/>
      <c r="N25" s="327"/>
      <c r="O25" s="328"/>
      <c r="P25" s="328"/>
      <c r="Q25" s="328"/>
      <c r="R25" s="138"/>
      <c r="S25" s="154"/>
    </row>
    <row r="26" spans="1:19" s="171" customFormat="1">
      <c r="A26" s="154"/>
      <c r="B26" s="141"/>
      <c r="C26" s="141" t="s">
        <v>49</v>
      </c>
      <c r="D26" s="501">
        <f t="shared" si="0"/>
        <v>-306</v>
      </c>
      <c r="E26" s="337">
        <v>-72</v>
      </c>
      <c r="F26" s="328">
        <v>-79</v>
      </c>
      <c r="G26" s="328">
        <v>-76</v>
      </c>
      <c r="H26" s="328">
        <v>-79</v>
      </c>
      <c r="I26" s="345"/>
      <c r="J26" s="926">
        <f t="shared" si="1"/>
        <v>-0.10787172011661805</v>
      </c>
      <c r="K26" s="1110">
        <f t="shared" si="2"/>
        <v>-0.12195121951219512</v>
      </c>
      <c r="L26" s="345"/>
      <c r="M26" s="501">
        <f>Q26+P26+O26+N26</f>
        <v>-343</v>
      </c>
      <c r="N26" s="337">
        <v>-82</v>
      </c>
      <c r="O26" s="328">
        <v>-90</v>
      </c>
      <c r="P26" s="328">
        <v>-91</v>
      </c>
      <c r="Q26" s="328">
        <v>-80</v>
      </c>
      <c r="R26" s="138"/>
      <c r="S26" s="154"/>
    </row>
    <row r="27" spans="1:19" s="171" customFormat="1">
      <c r="A27" s="154"/>
      <c r="B27" s="141"/>
      <c r="C27" s="141"/>
      <c r="D27" s="501"/>
      <c r="E27" s="337"/>
      <c r="F27" s="328"/>
      <c r="G27" s="328"/>
      <c r="H27" s="328"/>
      <c r="I27" s="328"/>
      <c r="J27" s="968"/>
      <c r="K27" s="833"/>
      <c r="L27" s="328"/>
      <c r="M27" s="501"/>
      <c r="N27" s="337"/>
      <c r="O27" s="328"/>
      <c r="P27" s="328"/>
      <c r="Q27" s="328"/>
      <c r="R27" s="138"/>
      <c r="S27" s="154"/>
    </row>
    <row r="28" spans="1:19" s="171" customFormat="1">
      <c r="A28" s="154"/>
      <c r="B28" s="141"/>
      <c r="C28" s="141" t="s">
        <v>8</v>
      </c>
      <c r="D28" s="501">
        <f t="shared" si="0"/>
        <v>10778</v>
      </c>
      <c r="E28" s="337">
        <f>E9+E20+E22+E24+E26</f>
        <v>3118</v>
      </c>
      <c r="F28" s="333">
        <f>F9+F20+F22+F24+F26</f>
        <v>2487</v>
      </c>
      <c r="G28" s="333">
        <f>G9+G20+G22+G24+G26</f>
        <v>2574</v>
      </c>
      <c r="H28" s="333">
        <f>H9+H22+H20+H24+H26</f>
        <v>2599</v>
      </c>
      <c r="I28" s="328"/>
      <c r="J28" s="968">
        <f t="shared" si="1"/>
        <v>1.5451290748068613E-2</v>
      </c>
      <c r="K28" s="833">
        <f t="shared" si="2"/>
        <v>6.0905069751616248E-2</v>
      </c>
      <c r="L28" s="328"/>
      <c r="M28" s="501">
        <f>M9+M22+M20+M24+M26</f>
        <v>10614</v>
      </c>
      <c r="N28" s="337">
        <f>N9+N22+N20+N24+N26</f>
        <v>2939</v>
      </c>
      <c r="O28" s="333">
        <f>O9+O22+O20+O24+O26</f>
        <v>2606</v>
      </c>
      <c r="P28" s="333">
        <f>P9+P22+P20+P24+P26</f>
        <v>2546</v>
      </c>
      <c r="Q28" s="333">
        <f>Q9+Q22+Q20+Q24+Q26</f>
        <v>2523</v>
      </c>
      <c r="R28" s="138"/>
      <c r="S28" s="154"/>
    </row>
    <row r="29" spans="1:19">
      <c r="A29" s="151"/>
      <c r="B29" s="162"/>
      <c r="C29" s="141"/>
      <c r="D29" s="189"/>
      <c r="E29" s="190"/>
      <c r="F29" s="169"/>
      <c r="G29" s="169"/>
      <c r="H29" s="169"/>
      <c r="I29" s="169"/>
      <c r="J29" s="964"/>
      <c r="K29" s="830"/>
      <c r="L29" s="169"/>
      <c r="M29" s="189"/>
      <c r="N29" s="190"/>
      <c r="O29" s="169"/>
      <c r="P29" s="169"/>
      <c r="Q29" s="169"/>
      <c r="R29" s="141"/>
      <c r="S29" s="151"/>
    </row>
    <row r="30" spans="1:19" ht="9" customHeight="1">
      <c r="A30" s="151"/>
      <c r="B30" s="151"/>
      <c r="C30" s="151"/>
      <c r="D30" s="151"/>
      <c r="E30" s="151"/>
      <c r="F30" s="151"/>
      <c r="G30" s="151"/>
      <c r="H30" s="151"/>
      <c r="I30" s="151"/>
      <c r="J30" s="152"/>
      <c r="K30" s="152"/>
      <c r="L30" s="151"/>
      <c r="M30" s="151"/>
      <c r="N30" s="151"/>
      <c r="O30" s="151"/>
      <c r="P30" s="151"/>
      <c r="Q30" s="151"/>
      <c r="R30" s="151"/>
      <c r="S30" s="151"/>
    </row>
    <row r="31" spans="1:19" ht="14.25">
      <c r="A31" s="167"/>
      <c r="B31" s="961" t="s">
        <v>572</v>
      </c>
      <c r="C31" s="772"/>
      <c r="D31" s="167"/>
      <c r="E31" s="772"/>
      <c r="F31" s="167"/>
      <c r="G31" s="167"/>
      <c r="H31" s="167"/>
      <c r="I31" s="772"/>
      <c r="J31" s="168"/>
      <c r="K31" s="168"/>
      <c r="L31" s="167"/>
      <c r="M31" s="167"/>
      <c r="N31" s="167"/>
      <c r="O31" s="167"/>
      <c r="P31" s="167"/>
      <c r="Q31" s="167"/>
      <c r="R31" s="187"/>
      <c r="S31" s="187"/>
    </row>
    <row r="32" spans="1:19" ht="14.25">
      <c r="A32" s="167"/>
      <c r="B32" s="961" t="s">
        <v>627</v>
      </c>
      <c r="C32" s="772"/>
      <c r="D32" s="167"/>
      <c r="E32" s="772"/>
      <c r="F32" s="167"/>
      <c r="G32" s="167"/>
      <c r="H32" s="167"/>
      <c r="I32" s="772"/>
      <c r="J32" s="168"/>
      <c r="K32" s="168"/>
      <c r="L32" s="167"/>
      <c r="M32" s="167"/>
      <c r="N32" s="167"/>
      <c r="O32" s="167"/>
      <c r="P32" s="167"/>
      <c r="Q32" s="167"/>
      <c r="R32" s="187"/>
      <c r="S32" s="187"/>
    </row>
    <row r="33" spans="1:19" ht="14.25">
      <c r="A33" s="167"/>
      <c r="B33" s="888" t="s">
        <v>631</v>
      </c>
      <c r="C33" s="772"/>
      <c r="D33" s="772"/>
      <c r="E33" s="772"/>
      <c r="F33" s="772"/>
      <c r="G33" s="167"/>
      <c r="H33" s="167"/>
      <c r="I33" s="772"/>
      <c r="J33" s="168"/>
      <c r="K33" s="168"/>
      <c r="L33" s="167"/>
      <c r="M33" s="167"/>
      <c r="N33" s="167"/>
      <c r="O33" s="167"/>
      <c r="P33" s="167"/>
      <c r="Q33" s="167"/>
      <c r="R33" s="187"/>
      <c r="S33" s="187"/>
    </row>
    <row r="34" spans="1:19" ht="14.25">
      <c r="A34" s="167"/>
      <c r="B34" s="183" t="s">
        <v>630</v>
      </c>
      <c r="C34" s="167"/>
      <c r="D34" s="167"/>
      <c r="E34" s="167"/>
      <c r="F34" s="167"/>
      <c r="G34" s="167"/>
      <c r="H34" s="167"/>
      <c r="I34" s="167"/>
      <c r="J34" s="168"/>
      <c r="K34" s="168"/>
      <c r="L34" s="167"/>
      <c r="M34" s="167"/>
      <c r="N34" s="167"/>
      <c r="O34" s="167"/>
      <c r="P34" s="167"/>
      <c r="Q34" s="167"/>
      <c r="R34" s="187"/>
      <c r="S34" s="187"/>
    </row>
    <row r="35" spans="1:19" ht="14.25">
      <c r="A35" s="167"/>
      <c r="B35" s="888"/>
      <c r="C35" s="167"/>
      <c r="D35" s="167"/>
      <c r="E35" s="167"/>
      <c r="F35" s="167"/>
      <c r="G35" s="167"/>
      <c r="H35" s="167"/>
      <c r="I35" s="167"/>
      <c r="J35" s="168"/>
      <c r="K35" s="168"/>
      <c r="L35" s="167"/>
      <c r="M35" s="167"/>
      <c r="N35" s="167"/>
      <c r="O35" s="167"/>
      <c r="P35" s="167"/>
      <c r="Q35" s="167"/>
      <c r="R35" s="187"/>
      <c r="S35" s="187"/>
    </row>
    <row r="36" spans="1:19" ht="9" customHeight="1">
      <c r="A36" s="151"/>
      <c r="B36" s="151"/>
      <c r="C36" s="151"/>
      <c r="D36" s="151"/>
      <c r="E36" s="151"/>
      <c r="F36" s="151"/>
      <c r="G36" s="151"/>
      <c r="H36" s="151"/>
      <c r="I36" s="151"/>
      <c r="J36" s="152"/>
      <c r="K36" s="152"/>
      <c r="L36" s="151"/>
      <c r="M36" s="151"/>
      <c r="N36" s="151"/>
      <c r="O36" s="151"/>
      <c r="P36" s="151"/>
      <c r="Q36" s="151"/>
      <c r="R36" s="151"/>
      <c r="S36" s="151"/>
    </row>
    <row r="37" spans="1:19">
      <c r="A37" s="154"/>
      <c r="B37" s="159"/>
      <c r="C37" s="156" t="s">
        <v>48</v>
      </c>
      <c r="D37" s="232">
        <v>2012</v>
      </c>
      <c r="E37" s="158" t="s">
        <v>547</v>
      </c>
      <c r="F37" s="159" t="s">
        <v>501</v>
      </c>
      <c r="G37" s="159" t="s">
        <v>478</v>
      </c>
      <c r="H37" s="159" t="s">
        <v>407</v>
      </c>
      <c r="I37" s="159"/>
      <c r="J37" s="964" t="s">
        <v>468</v>
      </c>
      <c r="K37" s="830" t="s">
        <v>468</v>
      </c>
      <c r="L37" s="159"/>
      <c r="M37" s="232">
        <v>2011</v>
      </c>
      <c r="N37" s="158" t="s">
        <v>365</v>
      </c>
      <c r="O37" s="159" t="s">
        <v>333</v>
      </c>
      <c r="P37" s="159" t="s">
        <v>292</v>
      </c>
      <c r="Q37" s="159" t="s">
        <v>282</v>
      </c>
      <c r="R37" s="301"/>
      <c r="S37" s="154"/>
    </row>
    <row r="38" spans="1:19">
      <c r="A38" s="151"/>
      <c r="B38" s="162"/>
      <c r="C38" s="802" t="s">
        <v>573</v>
      </c>
      <c r="D38" s="157"/>
      <c r="E38" s="158"/>
      <c r="F38" s="162"/>
      <c r="G38" s="162"/>
      <c r="H38" s="162"/>
      <c r="I38" s="141"/>
      <c r="J38" s="965" t="s">
        <v>548</v>
      </c>
      <c r="K38" s="831" t="s">
        <v>549</v>
      </c>
      <c r="L38" s="162"/>
      <c r="M38" s="157"/>
      <c r="N38" s="158"/>
      <c r="O38" s="162"/>
      <c r="P38" s="162"/>
      <c r="Q38" s="162"/>
      <c r="R38" s="162"/>
      <c r="S38" s="151"/>
    </row>
    <row r="39" spans="1:19" ht="15.75">
      <c r="A39" s="151"/>
      <c r="B39" s="162"/>
      <c r="C39" s="162"/>
      <c r="D39" s="166"/>
      <c r="E39" s="725"/>
      <c r="F39" s="162"/>
      <c r="G39" s="162"/>
      <c r="H39" s="162"/>
      <c r="I39" s="726"/>
      <c r="J39" s="977"/>
      <c r="K39" s="841"/>
      <c r="L39" s="162"/>
      <c r="M39" s="166"/>
      <c r="N39" s="167"/>
      <c r="O39" s="162"/>
      <c r="P39" s="162"/>
      <c r="Q39" s="162"/>
      <c r="R39" s="305"/>
      <c r="S39" s="151"/>
    </row>
    <row r="40" spans="1:19" ht="14.25">
      <c r="A40" s="151"/>
      <c r="B40" s="162"/>
      <c r="C40" s="170" t="s">
        <v>571</v>
      </c>
      <c r="D40" s="500">
        <f>H40+G40+F40+E40</f>
        <v>447</v>
      </c>
      <c r="E40" s="322">
        <v>143</v>
      </c>
      <c r="F40" s="323">
        <v>140</v>
      </c>
      <c r="G40" s="323">
        <v>84</v>
      </c>
      <c r="H40" s="323">
        <v>80</v>
      </c>
      <c r="I40" s="323"/>
      <c r="J40" s="1087">
        <f>D40/M40-1</f>
        <v>0.24860335195530725</v>
      </c>
      <c r="K40" s="1109">
        <f>E40/N40-1</f>
        <v>0.64367816091954033</v>
      </c>
      <c r="L40" s="323"/>
      <c r="M40" s="500">
        <f>Q40+P40+O40+N40</f>
        <v>358</v>
      </c>
      <c r="N40" s="322">
        <v>87</v>
      </c>
      <c r="O40" s="323">
        <v>91</v>
      </c>
      <c r="P40" s="323">
        <v>90</v>
      </c>
      <c r="Q40" s="323">
        <v>90</v>
      </c>
      <c r="R40" s="179"/>
      <c r="S40" s="151"/>
    </row>
    <row r="41" spans="1:19">
      <c r="A41" s="151"/>
      <c r="B41" s="162"/>
      <c r="C41" s="170" t="s">
        <v>38</v>
      </c>
      <c r="D41" s="500">
        <f t="shared" ref="D41:D61" si="3">H41+G41+F41+E41</f>
        <v>105</v>
      </c>
      <c r="E41" s="322">
        <v>31</v>
      </c>
      <c r="F41" s="323">
        <v>26</v>
      </c>
      <c r="G41" s="323">
        <v>25</v>
      </c>
      <c r="H41" s="323">
        <v>23</v>
      </c>
      <c r="I41" s="323"/>
      <c r="J41" s="1087">
        <f t="shared" ref="J41:J61" si="4">D41/M41-1</f>
        <v>0.22093023255813948</v>
      </c>
      <c r="K41" s="1109">
        <f t="shared" ref="K41:K61" si="5">E41/N41-1</f>
        <v>0.55000000000000004</v>
      </c>
      <c r="L41" s="323"/>
      <c r="M41" s="500">
        <f>Q41+P41+O41+N41</f>
        <v>86</v>
      </c>
      <c r="N41" s="322">
        <v>20</v>
      </c>
      <c r="O41" s="323">
        <v>27</v>
      </c>
      <c r="P41" s="323">
        <v>19</v>
      </c>
      <c r="Q41" s="323">
        <v>20</v>
      </c>
      <c r="R41" s="179"/>
      <c r="S41" s="151"/>
    </row>
    <row r="42" spans="1:19">
      <c r="A42" s="151"/>
      <c r="B42" s="162"/>
      <c r="C42" s="170" t="s">
        <v>47</v>
      </c>
      <c r="D42" s="500">
        <f t="shared" si="3"/>
        <v>1</v>
      </c>
      <c r="E42" s="886">
        <v>1</v>
      </c>
      <c r="F42" s="346">
        <v>0</v>
      </c>
      <c r="G42" s="346">
        <v>0</v>
      </c>
      <c r="H42" s="346">
        <v>0</v>
      </c>
      <c r="I42" s="346"/>
      <c r="J42" s="967" t="s">
        <v>525</v>
      </c>
      <c r="K42" s="832" t="s">
        <v>525</v>
      </c>
      <c r="L42" s="346"/>
      <c r="M42" s="500">
        <f>Q42+P42+O42+N42</f>
        <v>0</v>
      </c>
      <c r="N42" s="322">
        <v>0</v>
      </c>
      <c r="O42" s="346">
        <v>0</v>
      </c>
      <c r="P42" s="346">
        <v>0</v>
      </c>
      <c r="Q42" s="346">
        <v>0</v>
      </c>
      <c r="R42" s="179"/>
      <c r="S42" s="151"/>
    </row>
    <row r="43" spans="1:19">
      <c r="A43" s="151"/>
      <c r="B43" s="162"/>
      <c r="C43" s="170" t="s">
        <v>436</v>
      </c>
      <c r="D43" s="500">
        <f t="shared" si="3"/>
        <v>0</v>
      </c>
      <c r="E43" s="322">
        <v>-1</v>
      </c>
      <c r="F43" s="346">
        <v>2</v>
      </c>
      <c r="G43" s="346">
        <v>-2</v>
      </c>
      <c r="H43" s="346">
        <v>1</v>
      </c>
      <c r="I43" s="346"/>
      <c r="J43" s="967" t="s">
        <v>525</v>
      </c>
      <c r="K43" s="1109">
        <f t="shared" si="5"/>
        <v>-0.5</v>
      </c>
      <c r="L43" s="346"/>
      <c r="M43" s="500">
        <f>Q43+P43+O43+N43</f>
        <v>0</v>
      </c>
      <c r="N43" s="322">
        <v>-2</v>
      </c>
      <c r="O43" s="346">
        <v>1</v>
      </c>
      <c r="P43" s="346">
        <v>3</v>
      </c>
      <c r="Q43" s="346">
        <v>-2</v>
      </c>
      <c r="R43" s="179"/>
      <c r="S43" s="151"/>
    </row>
    <row r="44" spans="1:19" s="171" customFormat="1">
      <c r="A44" s="154"/>
      <c r="B44" s="141"/>
      <c r="C44" s="141" t="s">
        <v>39</v>
      </c>
      <c r="D44" s="501">
        <f t="shared" si="3"/>
        <v>553</v>
      </c>
      <c r="E44" s="485">
        <f>E40+E41+E42+E43</f>
        <v>174</v>
      </c>
      <c r="F44" s="328">
        <f>F40+F41+F42+F43</f>
        <v>168</v>
      </c>
      <c r="G44" s="328">
        <f>G40+G41+G42+G43</f>
        <v>107</v>
      </c>
      <c r="H44" s="328">
        <f>H40+H41+H42+H43</f>
        <v>104</v>
      </c>
      <c r="I44" s="328"/>
      <c r="J44" s="926">
        <f t="shared" si="4"/>
        <v>0.24549549549549554</v>
      </c>
      <c r="K44" s="1110">
        <f t="shared" si="5"/>
        <v>0.65714285714285725</v>
      </c>
      <c r="L44" s="328"/>
      <c r="M44" s="501">
        <f>M40+M41+M42+M43</f>
        <v>444</v>
      </c>
      <c r="N44" s="485">
        <f>N40+N41+N42+N43</f>
        <v>105</v>
      </c>
      <c r="O44" s="328">
        <f>O40+O41+O42+O43</f>
        <v>119</v>
      </c>
      <c r="P44" s="328">
        <f>P40+P41+P42+P43</f>
        <v>112</v>
      </c>
      <c r="Q44" s="328">
        <f>Q40+Q41+Q42+Q43</f>
        <v>108</v>
      </c>
      <c r="R44" s="138"/>
      <c r="S44" s="154"/>
    </row>
    <row r="45" spans="1:19" s="171" customFormat="1">
      <c r="A45" s="154"/>
      <c r="B45" s="141"/>
      <c r="C45" s="141"/>
      <c r="D45" s="501"/>
      <c r="E45" s="485"/>
      <c r="F45" s="328"/>
      <c r="G45" s="328"/>
      <c r="H45" s="328"/>
      <c r="I45" s="328"/>
      <c r="J45" s="968"/>
      <c r="K45" s="833"/>
      <c r="L45" s="328"/>
      <c r="M45" s="501"/>
      <c r="N45" s="485"/>
      <c r="O45" s="328"/>
      <c r="P45" s="328"/>
      <c r="Q45" s="328"/>
      <c r="R45" s="138"/>
      <c r="S45" s="154"/>
    </row>
    <row r="46" spans="1:19">
      <c r="A46" s="151"/>
      <c r="B46" s="162"/>
      <c r="C46" s="162" t="s">
        <v>392</v>
      </c>
      <c r="D46" s="500">
        <f t="shared" si="3"/>
        <v>56</v>
      </c>
      <c r="E46" s="335">
        <v>29</v>
      </c>
      <c r="F46" s="323">
        <v>16</v>
      </c>
      <c r="G46" s="323">
        <v>7</v>
      </c>
      <c r="H46" s="323">
        <v>4</v>
      </c>
      <c r="I46" s="323"/>
      <c r="J46" s="1087" t="s">
        <v>566</v>
      </c>
      <c r="K46" s="832" t="s">
        <v>567</v>
      </c>
      <c r="L46" s="323"/>
      <c r="M46" s="500">
        <f>Q46+P46+O46+N46</f>
        <v>20</v>
      </c>
      <c r="N46" s="335">
        <v>6</v>
      </c>
      <c r="O46" s="323">
        <v>5</v>
      </c>
      <c r="P46" s="323">
        <v>5</v>
      </c>
      <c r="Q46" s="323">
        <v>4</v>
      </c>
      <c r="R46" s="309"/>
      <c r="S46" s="151"/>
    </row>
    <row r="47" spans="1:19">
      <c r="A47" s="151"/>
      <c r="B47" s="162"/>
      <c r="C47" s="170" t="s">
        <v>393</v>
      </c>
      <c r="D47" s="500">
        <f t="shared" si="3"/>
        <v>153</v>
      </c>
      <c r="E47" s="335">
        <v>43</v>
      </c>
      <c r="F47" s="323">
        <v>38</v>
      </c>
      <c r="G47" s="323">
        <v>36</v>
      </c>
      <c r="H47" s="323">
        <v>36</v>
      </c>
      <c r="I47" s="323"/>
      <c r="J47" s="1087">
        <f t="shared" si="4"/>
        <v>0.1953125</v>
      </c>
      <c r="K47" s="1109">
        <f t="shared" si="5"/>
        <v>0.10256410256410264</v>
      </c>
      <c r="L47" s="323"/>
      <c r="M47" s="500">
        <f>Q47+P47+O47+N47</f>
        <v>128</v>
      </c>
      <c r="N47" s="335">
        <v>39</v>
      </c>
      <c r="O47" s="323">
        <v>30</v>
      </c>
      <c r="P47" s="323">
        <v>28</v>
      </c>
      <c r="Q47" s="323">
        <v>31</v>
      </c>
      <c r="R47" s="179"/>
      <c r="S47" s="151"/>
    </row>
    <row r="48" spans="1:19">
      <c r="A48" s="151"/>
      <c r="B48" s="162"/>
      <c r="C48" s="170" t="s">
        <v>40</v>
      </c>
      <c r="D48" s="500">
        <f t="shared" si="3"/>
        <v>58</v>
      </c>
      <c r="E48" s="335">
        <v>16</v>
      </c>
      <c r="F48" s="323">
        <v>14</v>
      </c>
      <c r="G48" s="323">
        <v>14</v>
      </c>
      <c r="H48" s="323">
        <v>14</v>
      </c>
      <c r="I48" s="323"/>
      <c r="J48" s="967">
        <f t="shared" si="4"/>
        <v>7.4074074074074181E-2</v>
      </c>
      <c r="K48" s="1109">
        <f t="shared" si="5"/>
        <v>0.23076923076923084</v>
      </c>
      <c r="L48" s="323"/>
      <c r="M48" s="500">
        <f>Q48+P48+O48+N48</f>
        <v>54</v>
      </c>
      <c r="N48" s="335">
        <v>13</v>
      </c>
      <c r="O48" s="323">
        <v>13</v>
      </c>
      <c r="P48" s="323">
        <v>14</v>
      </c>
      <c r="Q48" s="323">
        <v>14</v>
      </c>
      <c r="R48" s="179"/>
      <c r="S48" s="151"/>
    </row>
    <row r="49" spans="1:22">
      <c r="A49" s="151"/>
      <c r="B49" s="162"/>
      <c r="C49" s="170" t="s">
        <v>400</v>
      </c>
      <c r="D49" s="500">
        <f t="shared" si="3"/>
        <v>654</v>
      </c>
      <c r="E49" s="335">
        <v>165</v>
      </c>
      <c r="F49" s="323">
        <v>166</v>
      </c>
      <c r="G49" s="323">
        <v>160</v>
      </c>
      <c r="H49" s="323">
        <v>163</v>
      </c>
      <c r="I49" s="323"/>
      <c r="J49" s="967">
        <f t="shared" si="4"/>
        <v>-7.1022727272727293E-2</v>
      </c>
      <c r="K49" s="832">
        <f t="shared" si="5"/>
        <v>-2.9411764705882359E-2</v>
      </c>
      <c r="L49" s="323"/>
      <c r="M49" s="500">
        <f>Q49+P49+O49+N49</f>
        <v>704</v>
      </c>
      <c r="N49" s="335">
        <v>170</v>
      </c>
      <c r="O49" s="323">
        <v>187</v>
      </c>
      <c r="P49" s="323">
        <v>176</v>
      </c>
      <c r="Q49" s="323">
        <v>171</v>
      </c>
      <c r="R49" s="179"/>
      <c r="S49" s="151"/>
    </row>
    <row r="50" spans="1:22">
      <c r="A50" s="151"/>
      <c r="B50" s="162"/>
      <c r="C50" s="170" t="s">
        <v>436</v>
      </c>
      <c r="D50" s="500">
        <f t="shared" si="3"/>
        <v>-1</v>
      </c>
      <c r="E50" s="335">
        <v>-2</v>
      </c>
      <c r="F50" s="323">
        <v>0</v>
      </c>
      <c r="G50" s="323">
        <v>2</v>
      </c>
      <c r="H50" s="323">
        <v>-1</v>
      </c>
      <c r="I50" s="323"/>
      <c r="J50" s="1087" t="s">
        <v>525</v>
      </c>
      <c r="K50" s="832" t="s">
        <v>525</v>
      </c>
      <c r="L50" s="323"/>
      <c r="M50" s="500">
        <f>Q50+P50+O50+N50</f>
        <v>1</v>
      </c>
      <c r="N50" s="335">
        <v>1</v>
      </c>
      <c r="O50" s="323">
        <v>0</v>
      </c>
      <c r="P50" s="323">
        <v>-1</v>
      </c>
      <c r="Q50" s="323">
        <v>1</v>
      </c>
      <c r="R50" s="179"/>
      <c r="S50" s="151"/>
    </row>
    <row r="51" spans="1:22" s="171" customFormat="1">
      <c r="A51" s="310"/>
      <c r="B51" s="214"/>
      <c r="C51" s="142" t="s">
        <v>254</v>
      </c>
      <c r="D51" s="501">
        <f t="shared" si="3"/>
        <v>920</v>
      </c>
      <c r="E51" s="337">
        <f>E46+E47+E48+E49+E50</f>
        <v>251</v>
      </c>
      <c r="F51" s="328">
        <f>F46+F47+F48+F49+F50</f>
        <v>234</v>
      </c>
      <c r="G51" s="328">
        <f>G46+G47+G48+G49+G50</f>
        <v>219</v>
      </c>
      <c r="H51" s="328">
        <f>H46+H47+H48+H49+H50</f>
        <v>216</v>
      </c>
      <c r="I51" s="328"/>
      <c r="J51" s="968">
        <f t="shared" si="4"/>
        <v>1.4332965821389099E-2</v>
      </c>
      <c r="K51" s="833">
        <f t="shared" si="5"/>
        <v>9.606986899563319E-2</v>
      </c>
      <c r="L51" s="328"/>
      <c r="M51" s="501">
        <f>M46+M47+M48+M49+M50</f>
        <v>907</v>
      </c>
      <c r="N51" s="337">
        <f>N46+N47+N48+N49+N50</f>
        <v>229</v>
      </c>
      <c r="O51" s="328">
        <f>O46+O47+O48+O49+O50</f>
        <v>235</v>
      </c>
      <c r="P51" s="328">
        <f>P46+P47+P48+P49+P50</f>
        <v>222</v>
      </c>
      <c r="Q51" s="328">
        <f>Q46+Q47+Q48+Q49+Q50</f>
        <v>221</v>
      </c>
      <c r="R51" s="311"/>
      <c r="S51" s="310"/>
      <c r="V51" s="181"/>
    </row>
    <row r="52" spans="1:22">
      <c r="A52" s="196"/>
      <c r="B52" s="306"/>
      <c r="C52" s="142"/>
      <c r="D52" s="500"/>
      <c r="E52" s="335"/>
      <c r="F52" s="323"/>
      <c r="G52" s="323"/>
      <c r="H52" s="323"/>
      <c r="I52" s="323"/>
      <c r="J52" s="967"/>
      <c r="K52" s="832"/>
      <c r="L52" s="323"/>
      <c r="M52" s="500"/>
      <c r="N52" s="335"/>
      <c r="O52" s="323"/>
      <c r="P52" s="323"/>
      <c r="Q52" s="323"/>
      <c r="R52" s="307"/>
      <c r="S52" s="196"/>
    </row>
    <row r="53" spans="1:22" ht="14.25">
      <c r="A53" s="196"/>
      <c r="B53" s="306"/>
      <c r="C53" s="170" t="s">
        <v>620</v>
      </c>
      <c r="D53" s="500">
        <f t="shared" si="3"/>
        <v>33</v>
      </c>
      <c r="E53" s="336">
        <v>8</v>
      </c>
      <c r="F53" s="323">
        <v>8</v>
      </c>
      <c r="G53" s="323">
        <v>9</v>
      </c>
      <c r="H53" s="323">
        <v>8</v>
      </c>
      <c r="I53" s="323"/>
      <c r="J53" s="1087">
        <f t="shared" si="4"/>
        <v>-0.81355932203389836</v>
      </c>
      <c r="K53" s="1109">
        <f t="shared" si="5"/>
        <v>-0.93939393939393945</v>
      </c>
      <c r="L53" s="323"/>
      <c r="M53" s="500">
        <f>Q53+P53+O53+N53</f>
        <v>177</v>
      </c>
      <c r="N53" s="336">
        <v>132</v>
      </c>
      <c r="O53" s="323">
        <v>15</v>
      </c>
      <c r="P53" s="323">
        <v>15</v>
      </c>
      <c r="Q53" s="323">
        <v>15</v>
      </c>
      <c r="R53" s="307"/>
      <c r="S53" s="196"/>
      <c r="U53" s="698"/>
    </row>
    <row r="54" spans="1:22">
      <c r="A54" s="196"/>
      <c r="B54" s="306"/>
      <c r="C54" s="170" t="s">
        <v>71</v>
      </c>
      <c r="D54" s="500">
        <f t="shared" si="3"/>
        <v>0</v>
      </c>
      <c r="E54" s="335">
        <v>0</v>
      </c>
      <c r="F54" s="346">
        <v>0</v>
      </c>
      <c r="G54" s="346">
        <v>0</v>
      </c>
      <c r="H54" s="346">
        <v>0</v>
      </c>
      <c r="I54" s="346"/>
      <c r="J54" s="1087">
        <f t="shared" si="4"/>
        <v>-1</v>
      </c>
      <c r="K54" s="1109">
        <f t="shared" si="5"/>
        <v>-1</v>
      </c>
      <c r="L54" s="346"/>
      <c r="M54" s="500">
        <f>Q54+P54+O54+N54</f>
        <v>1</v>
      </c>
      <c r="N54" s="335">
        <v>1</v>
      </c>
      <c r="O54" s="346">
        <v>0</v>
      </c>
      <c r="P54" s="346">
        <v>1</v>
      </c>
      <c r="Q54" s="346">
        <v>-1</v>
      </c>
      <c r="R54" s="307"/>
      <c r="S54" s="196"/>
    </row>
    <row r="55" spans="1:22" s="171" customFormat="1">
      <c r="A55" s="154"/>
      <c r="B55" s="141"/>
      <c r="C55" s="142" t="s">
        <v>198</v>
      </c>
      <c r="D55" s="501">
        <f t="shared" si="3"/>
        <v>953</v>
      </c>
      <c r="E55" s="337">
        <f>E46+E47+E48+E49+E50+E53+E54</f>
        <v>259</v>
      </c>
      <c r="F55" s="328">
        <f>F46+F47+F48+F49+F50+F53+F54</f>
        <v>242</v>
      </c>
      <c r="G55" s="328">
        <f>G46+G47+G48+G49+G50+G53+G54</f>
        <v>228</v>
      </c>
      <c r="H55" s="328">
        <f>H46+H47+H48+H49+H50+H53+H54</f>
        <v>224</v>
      </c>
      <c r="I55" s="328"/>
      <c r="J55" s="926">
        <f t="shared" si="4"/>
        <v>-0.12165898617511517</v>
      </c>
      <c r="K55" s="1110">
        <f t="shared" si="5"/>
        <v>-0.28453038674033149</v>
      </c>
      <c r="L55" s="328"/>
      <c r="M55" s="501">
        <f>M46+M47+M48+M49+M50+M53+M54</f>
        <v>1085</v>
      </c>
      <c r="N55" s="337">
        <f>N46+N47+N48+N49+N50+N53+N54</f>
        <v>362</v>
      </c>
      <c r="O55" s="328">
        <f>O46+O47+O48+O49+O50+O53+O54</f>
        <v>250</v>
      </c>
      <c r="P55" s="328">
        <f>P46+P47+P48+P49+P50+P53+P54</f>
        <v>238</v>
      </c>
      <c r="Q55" s="328">
        <f>Q46+Q47+Q48+Q49+Q50+Q53+Q54</f>
        <v>235</v>
      </c>
      <c r="R55" s="138"/>
      <c r="S55" s="154"/>
    </row>
    <row r="56" spans="1:22" s="171" customFormat="1">
      <c r="A56" s="154"/>
      <c r="B56" s="141"/>
      <c r="C56" s="142"/>
      <c r="D56" s="501"/>
      <c r="E56" s="337"/>
      <c r="F56" s="328"/>
      <c r="G56" s="328"/>
      <c r="H56" s="328"/>
      <c r="I56" s="328"/>
      <c r="J56" s="968"/>
      <c r="K56" s="833"/>
      <c r="L56" s="328"/>
      <c r="M56" s="501"/>
      <c r="N56" s="337"/>
      <c r="O56" s="328"/>
      <c r="P56" s="328"/>
      <c r="Q56" s="328"/>
      <c r="R56" s="138"/>
      <c r="S56" s="154"/>
    </row>
    <row r="57" spans="1:22" s="171" customFormat="1">
      <c r="A57" s="154"/>
      <c r="B57" s="141"/>
      <c r="C57" s="178" t="s">
        <v>219</v>
      </c>
      <c r="D57" s="501">
        <f t="shared" si="3"/>
        <v>8</v>
      </c>
      <c r="E57" s="327">
        <v>2</v>
      </c>
      <c r="F57" s="329">
        <v>2</v>
      </c>
      <c r="G57" s="329">
        <v>2</v>
      </c>
      <c r="H57" s="329">
        <v>2</v>
      </c>
      <c r="I57" s="329"/>
      <c r="J57" s="968">
        <f t="shared" si="4"/>
        <v>0</v>
      </c>
      <c r="K57" s="833">
        <f t="shared" si="5"/>
        <v>0</v>
      </c>
      <c r="L57" s="329"/>
      <c r="M57" s="501">
        <f>Q57+P57+O57+N57</f>
        <v>8</v>
      </c>
      <c r="N57" s="327">
        <v>2</v>
      </c>
      <c r="O57" s="329">
        <v>2</v>
      </c>
      <c r="P57" s="329">
        <v>2</v>
      </c>
      <c r="Q57" s="329">
        <v>2</v>
      </c>
      <c r="R57" s="138"/>
      <c r="S57" s="154"/>
    </row>
    <row r="58" spans="1:22" s="171" customFormat="1">
      <c r="A58" s="154"/>
      <c r="B58" s="141"/>
      <c r="C58" s="141"/>
      <c r="D58" s="501"/>
      <c r="E58" s="337"/>
      <c r="F58" s="328"/>
      <c r="G58" s="328"/>
      <c r="H58" s="328"/>
      <c r="I58" s="328"/>
      <c r="J58" s="968"/>
      <c r="K58" s="833"/>
      <c r="L58" s="328"/>
      <c r="M58" s="501"/>
      <c r="N58" s="337"/>
      <c r="O58" s="328"/>
      <c r="P58" s="328"/>
      <c r="Q58" s="328"/>
      <c r="R58" s="138"/>
      <c r="S58" s="154"/>
    </row>
    <row r="59" spans="1:22" s="171" customFormat="1">
      <c r="A59" s="154"/>
      <c r="B59" s="141"/>
      <c r="C59" s="141" t="s">
        <v>41</v>
      </c>
      <c r="D59" s="501">
        <f t="shared" si="3"/>
        <v>4</v>
      </c>
      <c r="E59" s="332">
        <v>2</v>
      </c>
      <c r="F59" s="333">
        <v>1</v>
      </c>
      <c r="G59" s="333">
        <v>1</v>
      </c>
      <c r="H59" s="333">
        <v>0</v>
      </c>
      <c r="I59" s="558"/>
      <c r="J59" s="926">
        <f t="shared" si="4"/>
        <v>0.33333333333333326</v>
      </c>
      <c r="K59" s="1110">
        <f t="shared" si="5"/>
        <v>1</v>
      </c>
      <c r="L59" s="558"/>
      <c r="M59" s="501">
        <f>Q59+P59+O59+N59</f>
        <v>3</v>
      </c>
      <c r="N59" s="332">
        <v>1</v>
      </c>
      <c r="O59" s="333">
        <v>0</v>
      </c>
      <c r="P59" s="333">
        <v>0</v>
      </c>
      <c r="Q59" s="333">
        <v>2</v>
      </c>
      <c r="R59" s="138"/>
      <c r="S59" s="154"/>
    </row>
    <row r="60" spans="1:22" s="171" customFormat="1">
      <c r="A60" s="154"/>
      <c r="B60" s="141"/>
      <c r="C60" s="141"/>
      <c r="D60" s="501"/>
      <c r="E60" s="327"/>
      <c r="F60" s="328"/>
      <c r="G60" s="328"/>
      <c r="H60" s="328"/>
      <c r="I60" s="345"/>
      <c r="J60" s="968"/>
      <c r="K60" s="833"/>
      <c r="L60" s="345"/>
      <c r="M60" s="501"/>
      <c r="N60" s="327"/>
      <c r="O60" s="328"/>
      <c r="P60" s="328"/>
      <c r="Q60" s="328"/>
      <c r="R60" s="138"/>
      <c r="S60" s="154"/>
    </row>
    <row r="61" spans="1:22" s="171" customFormat="1">
      <c r="A61" s="154"/>
      <c r="B61" s="141"/>
      <c r="C61" s="141" t="s">
        <v>469</v>
      </c>
      <c r="D61" s="501">
        <f t="shared" si="3"/>
        <v>1518</v>
      </c>
      <c r="E61" s="337">
        <f>E44+E55+E57+E59</f>
        <v>437</v>
      </c>
      <c r="F61" s="333">
        <f>F44+F55+F57+F59</f>
        <v>413</v>
      </c>
      <c r="G61" s="333">
        <f>G44+G55+G57+G59</f>
        <v>338</v>
      </c>
      <c r="H61" s="333">
        <f>H44+H57+H55+H59</f>
        <v>330</v>
      </c>
      <c r="I61" s="345"/>
      <c r="J61" s="968">
        <f t="shared" si="4"/>
        <v>-1.4285714285714235E-2</v>
      </c>
      <c r="K61" s="833">
        <f t="shared" si="5"/>
        <v>-7.0212765957446854E-2</v>
      </c>
      <c r="L61" s="345"/>
      <c r="M61" s="501">
        <f>M44+M57+M55+M59</f>
        <v>1540</v>
      </c>
      <c r="N61" s="337">
        <f>N44+N57+N55+N59</f>
        <v>470</v>
      </c>
      <c r="O61" s="333">
        <f>O44+O57+O55+O59</f>
        <v>371</v>
      </c>
      <c r="P61" s="333">
        <f>P44+P57+P55+P59</f>
        <v>352</v>
      </c>
      <c r="Q61" s="333">
        <f>Q44+Q57+Q55+Q59</f>
        <v>347</v>
      </c>
      <c r="R61" s="138"/>
      <c r="S61" s="154"/>
    </row>
    <row r="62" spans="1:22">
      <c r="A62" s="151"/>
      <c r="B62" s="162"/>
      <c r="C62" s="141"/>
      <c r="D62" s="189"/>
      <c r="E62" s="190"/>
      <c r="F62" s="169"/>
      <c r="G62" s="169"/>
      <c r="H62" s="169"/>
      <c r="I62" s="169"/>
      <c r="J62" s="964"/>
      <c r="K62" s="830"/>
      <c r="L62" s="169"/>
      <c r="M62" s="189"/>
      <c r="N62" s="190"/>
      <c r="O62" s="169"/>
      <c r="P62" s="169"/>
      <c r="Q62" s="169"/>
      <c r="R62" s="179"/>
      <c r="S62" s="151"/>
    </row>
    <row r="63" spans="1:22" ht="9" customHeight="1">
      <c r="A63" s="151"/>
      <c r="B63" s="151"/>
      <c r="C63" s="151"/>
      <c r="D63" s="151"/>
      <c r="E63" s="151"/>
      <c r="F63" s="151"/>
      <c r="G63" s="151"/>
      <c r="H63" s="151"/>
      <c r="I63" s="151"/>
      <c r="J63" s="152"/>
      <c r="K63" s="152"/>
      <c r="L63" s="151"/>
      <c r="M63" s="151"/>
      <c r="N63" s="151"/>
      <c r="O63" s="151"/>
      <c r="P63" s="151"/>
      <c r="Q63" s="151"/>
      <c r="R63" s="151"/>
      <c r="S63" s="151"/>
    </row>
    <row r="64" spans="1:22" ht="14.25">
      <c r="A64" s="167"/>
      <c r="B64" s="961" t="s">
        <v>572</v>
      </c>
      <c r="C64" s="772"/>
      <c r="D64" s="167"/>
      <c r="E64" s="772"/>
      <c r="F64" s="167"/>
      <c r="G64" s="167"/>
      <c r="H64" s="167"/>
      <c r="I64" s="772"/>
      <c r="J64" s="168"/>
      <c r="K64" s="168"/>
      <c r="L64" s="167"/>
      <c r="M64" s="167"/>
      <c r="N64" s="167"/>
      <c r="O64" s="167"/>
      <c r="P64" s="167"/>
      <c r="Q64" s="167"/>
      <c r="R64" s="187"/>
      <c r="S64" s="187"/>
    </row>
    <row r="65" spans="1:19" ht="14.25">
      <c r="A65" s="167"/>
      <c r="B65" s="888" t="s">
        <v>621</v>
      </c>
      <c r="C65" s="772"/>
      <c r="D65" s="772"/>
      <c r="E65" s="772"/>
      <c r="F65" s="772"/>
      <c r="G65" s="167"/>
      <c r="H65" s="167"/>
      <c r="I65" s="167"/>
      <c r="J65" s="168"/>
      <c r="K65" s="168"/>
      <c r="L65" s="167"/>
      <c r="M65" s="167"/>
      <c r="N65" s="167"/>
      <c r="O65" s="167"/>
      <c r="P65" s="167"/>
      <c r="Q65" s="167"/>
      <c r="R65" s="187"/>
      <c r="S65" s="187"/>
    </row>
    <row r="66" spans="1:19" ht="14.25">
      <c r="A66" s="167"/>
      <c r="B66" s="183" t="s">
        <v>587</v>
      </c>
      <c r="C66" s="772"/>
      <c r="D66" s="167"/>
      <c r="E66" s="772"/>
      <c r="F66" s="167"/>
      <c r="G66" s="167"/>
      <c r="H66" s="167"/>
      <c r="I66" s="772"/>
      <c r="J66" s="168"/>
      <c r="K66" s="168"/>
      <c r="L66" s="167"/>
      <c r="M66" s="167"/>
      <c r="N66" s="167"/>
      <c r="O66" s="167"/>
      <c r="P66" s="167"/>
      <c r="Q66" s="167"/>
      <c r="R66" s="187"/>
      <c r="S66" s="187"/>
    </row>
    <row r="67" spans="1:19" ht="14.25">
      <c r="A67" s="167"/>
      <c r="B67" s="961"/>
      <c r="C67" s="772"/>
      <c r="D67" s="167"/>
      <c r="E67" s="772"/>
      <c r="F67" s="167"/>
      <c r="G67" s="167"/>
      <c r="H67" s="167"/>
      <c r="I67" s="772"/>
      <c r="J67" s="168"/>
      <c r="K67" s="168"/>
      <c r="L67" s="167"/>
      <c r="M67" s="167"/>
      <c r="N67" s="167"/>
      <c r="O67" s="167"/>
      <c r="P67" s="167"/>
      <c r="Q67" s="167"/>
      <c r="R67" s="187"/>
      <c r="S67" s="187"/>
    </row>
    <row r="68" spans="1:19" ht="9" customHeight="1">
      <c r="A68" s="151"/>
      <c r="B68" s="151"/>
      <c r="C68" s="151"/>
      <c r="D68" s="151"/>
      <c r="E68" s="151"/>
      <c r="F68" s="151"/>
      <c r="G68" s="151"/>
      <c r="H68" s="151"/>
      <c r="I68" s="151"/>
      <c r="J68" s="152"/>
      <c r="K68" s="152"/>
      <c r="L68" s="151"/>
      <c r="M68" s="151"/>
      <c r="N68" s="151"/>
      <c r="O68" s="151"/>
      <c r="P68" s="151"/>
      <c r="Q68" s="151"/>
      <c r="R68" s="151"/>
      <c r="S68" s="151"/>
    </row>
    <row r="69" spans="1:19">
      <c r="A69" s="154"/>
      <c r="B69" s="159"/>
      <c r="C69" s="156" t="s">
        <v>48</v>
      </c>
      <c r="D69" s="232">
        <v>2012</v>
      </c>
      <c r="E69" s="158" t="s">
        <v>547</v>
      </c>
      <c r="F69" s="159" t="s">
        <v>501</v>
      </c>
      <c r="G69" s="159" t="s">
        <v>478</v>
      </c>
      <c r="H69" s="159" t="s">
        <v>407</v>
      </c>
      <c r="I69" s="159"/>
      <c r="J69" s="964" t="s">
        <v>468</v>
      </c>
      <c r="K69" s="830" t="s">
        <v>468</v>
      </c>
      <c r="L69" s="159"/>
      <c r="M69" s="232">
        <v>2011</v>
      </c>
      <c r="N69" s="158" t="s">
        <v>365</v>
      </c>
      <c r="O69" s="159" t="s">
        <v>333</v>
      </c>
      <c r="P69" s="159" t="s">
        <v>292</v>
      </c>
      <c r="Q69" s="159" t="s">
        <v>282</v>
      </c>
      <c r="R69" s="301"/>
      <c r="S69" s="154"/>
    </row>
    <row r="70" spans="1:19">
      <c r="A70" s="151"/>
      <c r="B70" s="162"/>
      <c r="C70" s="802" t="s">
        <v>574</v>
      </c>
      <c r="D70" s="157"/>
      <c r="E70" s="158"/>
      <c r="F70" s="162"/>
      <c r="G70" s="162"/>
      <c r="H70" s="162"/>
      <c r="I70" s="141"/>
      <c r="J70" s="965" t="s">
        <v>548</v>
      </c>
      <c r="K70" s="831" t="s">
        <v>549</v>
      </c>
      <c r="L70" s="162"/>
      <c r="M70" s="157"/>
      <c r="N70" s="158"/>
      <c r="O70" s="162"/>
      <c r="P70" s="162"/>
      <c r="Q70" s="162"/>
      <c r="R70" s="162"/>
      <c r="S70" s="151"/>
    </row>
    <row r="71" spans="1:19" ht="15.75">
      <c r="A71" s="151"/>
      <c r="B71" s="162"/>
      <c r="C71" s="162"/>
      <c r="D71" s="166"/>
      <c r="E71" s="725"/>
      <c r="F71" s="162"/>
      <c r="G71" s="162"/>
      <c r="H71" s="162"/>
      <c r="I71" s="726"/>
      <c r="J71" s="977"/>
      <c r="K71" s="841"/>
      <c r="L71" s="162"/>
      <c r="M71" s="166"/>
      <c r="N71" s="167"/>
      <c r="O71" s="162"/>
      <c r="P71" s="162"/>
      <c r="Q71" s="162"/>
      <c r="R71" s="305"/>
      <c r="S71" s="151"/>
    </row>
    <row r="72" spans="1:19">
      <c r="A72" s="151"/>
      <c r="B72" s="162"/>
      <c r="C72" s="170" t="s">
        <v>37</v>
      </c>
      <c r="D72" s="500">
        <f>H72+G72+F72+E72</f>
        <v>310</v>
      </c>
      <c r="E72" s="322">
        <v>84</v>
      </c>
      <c r="F72" s="323">
        <v>77</v>
      </c>
      <c r="G72" s="323">
        <v>75</v>
      </c>
      <c r="H72" s="323">
        <v>74</v>
      </c>
      <c r="I72" s="323"/>
      <c r="J72" s="967">
        <f>D72/M72-1</f>
        <v>4.0268456375838868E-2</v>
      </c>
      <c r="K72" s="832">
        <f>E72/N72-1</f>
        <v>5.0000000000000044E-2</v>
      </c>
      <c r="L72" s="323"/>
      <c r="M72" s="500">
        <f>Q72+P72+O72+N72</f>
        <v>298</v>
      </c>
      <c r="N72" s="322">
        <v>80</v>
      </c>
      <c r="O72" s="323">
        <v>74</v>
      </c>
      <c r="P72" s="323">
        <v>72</v>
      </c>
      <c r="Q72" s="323">
        <v>72</v>
      </c>
      <c r="R72" s="179"/>
      <c r="S72" s="151"/>
    </row>
    <row r="73" spans="1:19">
      <c r="A73" s="151"/>
      <c r="B73" s="162"/>
      <c r="C73" s="170" t="s">
        <v>38</v>
      </c>
      <c r="D73" s="500">
        <f t="shared" ref="D73:D93" si="6">H73+G73+F73+E73</f>
        <v>56</v>
      </c>
      <c r="E73" s="322">
        <v>15</v>
      </c>
      <c r="F73" s="323">
        <v>14</v>
      </c>
      <c r="G73" s="323">
        <v>13</v>
      </c>
      <c r="H73" s="323">
        <v>14</v>
      </c>
      <c r="I73" s="323"/>
      <c r="J73" s="967">
        <f t="shared" ref="J73:J93" si="7">D73/M73-1</f>
        <v>3.7037037037036979E-2</v>
      </c>
      <c r="K73" s="832">
        <f t="shared" ref="K73:K93" si="8">E73/N73-1</f>
        <v>-6.25E-2</v>
      </c>
      <c r="L73" s="323"/>
      <c r="M73" s="500">
        <f>Q73+P73+O73+N73</f>
        <v>54</v>
      </c>
      <c r="N73" s="322">
        <v>16</v>
      </c>
      <c r="O73" s="323">
        <v>13</v>
      </c>
      <c r="P73" s="323">
        <v>13</v>
      </c>
      <c r="Q73" s="323">
        <v>12</v>
      </c>
      <c r="R73" s="179"/>
      <c r="S73" s="151"/>
    </row>
    <row r="74" spans="1:19">
      <c r="A74" s="151"/>
      <c r="B74" s="162"/>
      <c r="C74" s="170" t="s">
        <v>47</v>
      </c>
      <c r="D74" s="500">
        <f t="shared" si="6"/>
        <v>9</v>
      </c>
      <c r="E74" s="349">
        <v>5</v>
      </c>
      <c r="F74" s="346">
        <v>0</v>
      </c>
      <c r="G74" s="346">
        <v>1</v>
      </c>
      <c r="H74" s="346">
        <v>3</v>
      </c>
      <c r="I74" s="346"/>
      <c r="J74" s="1087">
        <f t="shared" si="7"/>
        <v>-0.3571428571428571</v>
      </c>
      <c r="K74" s="1109">
        <f t="shared" si="8"/>
        <v>0.66666666666666674</v>
      </c>
      <c r="L74" s="346"/>
      <c r="M74" s="500">
        <f>Q74+P74+O74+N74</f>
        <v>14</v>
      </c>
      <c r="N74" s="349">
        <v>3</v>
      </c>
      <c r="O74" s="346">
        <v>4</v>
      </c>
      <c r="P74" s="346">
        <v>4</v>
      </c>
      <c r="Q74" s="346">
        <v>3</v>
      </c>
      <c r="R74" s="179"/>
      <c r="S74" s="151"/>
    </row>
    <row r="75" spans="1:19">
      <c r="A75" s="151"/>
      <c r="B75" s="162"/>
      <c r="C75" s="170" t="s">
        <v>436</v>
      </c>
      <c r="D75" s="500">
        <f t="shared" si="6"/>
        <v>-1</v>
      </c>
      <c r="E75" s="349">
        <v>-1</v>
      </c>
      <c r="F75" s="346">
        <v>0</v>
      </c>
      <c r="G75" s="346">
        <v>0</v>
      </c>
      <c r="H75" s="346">
        <v>0</v>
      </c>
      <c r="I75" s="346"/>
      <c r="J75" s="967" t="s">
        <v>525</v>
      </c>
      <c r="K75" s="832" t="s">
        <v>626</v>
      </c>
      <c r="L75" s="346"/>
      <c r="M75" s="500">
        <f>Q75+P75+O75+N75</f>
        <v>0</v>
      </c>
      <c r="N75" s="349">
        <v>0</v>
      </c>
      <c r="O75" s="346">
        <v>1</v>
      </c>
      <c r="P75" s="346">
        <v>-2</v>
      </c>
      <c r="Q75" s="346">
        <v>1</v>
      </c>
      <c r="R75" s="179"/>
      <c r="S75" s="151"/>
    </row>
    <row r="76" spans="1:19" s="171" customFormat="1">
      <c r="A76" s="154"/>
      <c r="B76" s="141"/>
      <c r="C76" s="141" t="s">
        <v>39</v>
      </c>
      <c r="D76" s="501">
        <f t="shared" si="6"/>
        <v>374</v>
      </c>
      <c r="E76" s="485">
        <f>E72+E73+E74+E75</f>
        <v>103</v>
      </c>
      <c r="F76" s="328">
        <f>F72+F73+F74+F75</f>
        <v>91</v>
      </c>
      <c r="G76" s="328">
        <f>G72+G73+G74+G75</f>
        <v>89</v>
      </c>
      <c r="H76" s="328">
        <f>H72+H73+H74+H75</f>
        <v>91</v>
      </c>
      <c r="I76" s="328"/>
      <c r="J76" s="968">
        <f t="shared" si="7"/>
        <v>2.1857923497267784E-2</v>
      </c>
      <c r="K76" s="833">
        <f t="shared" si="8"/>
        <v>4.0404040404040442E-2</v>
      </c>
      <c r="L76" s="328"/>
      <c r="M76" s="501">
        <f>M72+M73+M74+M75</f>
        <v>366</v>
      </c>
      <c r="N76" s="485">
        <f>N72+N73+N74+N75</f>
        <v>99</v>
      </c>
      <c r="O76" s="328">
        <f>O72+O73+O74+O75</f>
        <v>92</v>
      </c>
      <c r="P76" s="328">
        <f>P72+P73+P74+P75</f>
        <v>87</v>
      </c>
      <c r="Q76" s="328">
        <f>Q72+Q73+Q74+Q75</f>
        <v>88</v>
      </c>
      <c r="R76" s="138"/>
      <c r="S76" s="154"/>
    </row>
    <row r="77" spans="1:19" s="171" customFormat="1">
      <c r="A77" s="154"/>
      <c r="B77" s="141"/>
      <c r="C77" s="141"/>
      <c r="D77" s="501"/>
      <c r="E77" s="485"/>
      <c r="F77" s="328"/>
      <c r="G77" s="328"/>
      <c r="H77" s="328"/>
      <c r="I77" s="328"/>
      <c r="J77" s="968"/>
      <c r="K77" s="833"/>
      <c r="L77" s="328"/>
      <c r="M77" s="501"/>
      <c r="N77" s="485"/>
      <c r="O77" s="328"/>
      <c r="P77" s="328"/>
      <c r="Q77" s="328"/>
      <c r="R77" s="138"/>
      <c r="S77" s="154"/>
    </row>
    <row r="78" spans="1:19">
      <c r="A78" s="151"/>
      <c r="B78" s="162"/>
      <c r="C78" s="162" t="s">
        <v>392</v>
      </c>
      <c r="D78" s="500">
        <f t="shared" si="6"/>
        <v>64</v>
      </c>
      <c r="E78" s="335">
        <v>20</v>
      </c>
      <c r="F78" s="323">
        <v>14</v>
      </c>
      <c r="G78" s="323">
        <v>15</v>
      </c>
      <c r="H78" s="323">
        <v>15</v>
      </c>
      <c r="I78" s="323"/>
      <c r="J78" s="1087">
        <f t="shared" si="7"/>
        <v>0.10344827586206895</v>
      </c>
      <c r="K78" s="1109">
        <f t="shared" si="8"/>
        <v>0.25</v>
      </c>
      <c r="L78" s="323"/>
      <c r="M78" s="500">
        <f>Q78+P78+O78+N78</f>
        <v>58</v>
      </c>
      <c r="N78" s="335">
        <v>16</v>
      </c>
      <c r="O78" s="323">
        <v>14</v>
      </c>
      <c r="P78" s="323">
        <v>14</v>
      </c>
      <c r="Q78" s="323">
        <v>14</v>
      </c>
      <c r="R78" s="309"/>
      <c r="S78" s="151"/>
    </row>
    <row r="79" spans="1:19">
      <c r="A79" s="151"/>
      <c r="B79" s="162"/>
      <c r="C79" s="170" t="s">
        <v>393</v>
      </c>
      <c r="D79" s="500">
        <f t="shared" si="6"/>
        <v>103</v>
      </c>
      <c r="E79" s="335">
        <v>29</v>
      </c>
      <c r="F79" s="323">
        <v>26</v>
      </c>
      <c r="G79" s="323">
        <v>25</v>
      </c>
      <c r="H79" s="323">
        <v>23</v>
      </c>
      <c r="I79" s="323"/>
      <c r="J79" s="967">
        <f t="shared" si="7"/>
        <v>9.5744680851063801E-2</v>
      </c>
      <c r="K79" s="1109">
        <f t="shared" si="8"/>
        <v>0.31818181818181812</v>
      </c>
      <c r="L79" s="323"/>
      <c r="M79" s="500">
        <f>Q79+P79+O79+N79</f>
        <v>94</v>
      </c>
      <c r="N79" s="335">
        <v>22</v>
      </c>
      <c r="O79" s="323">
        <v>23</v>
      </c>
      <c r="P79" s="323">
        <v>25</v>
      </c>
      <c r="Q79" s="323">
        <v>24</v>
      </c>
      <c r="R79" s="179"/>
      <c r="S79" s="151"/>
    </row>
    <row r="80" spans="1:19" ht="14.25">
      <c r="A80" s="151"/>
      <c r="B80" s="162"/>
      <c r="C80" s="170" t="s">
        <v>633</v>
      </c>
      <c r="D80" s="500">
        <f t="shared" si="6"/>
        <v>216</v>
      </c>
      <c r="E80" s="335">
        <v>151</v>
      </c>
      <c r="F80" s="323">
        <v>22</v>
      </c>
      <c r="G80" s="323">
        <v>21</v>
      </c>
      <c r="H80" s="323">
        <v>22</v>
      </c>
      <c r="I80" s="323"/>
      <c r="J80" s="1087">
        <f t="shared" si="7"/>
        <v>0.45945945945945943</v>
      </c>
      <c r="K80" s="1109">
        <f t="shared" si="8"/>
        <v>0.77647058823529402</v>
      </c>
      <c r="L80" s="323"/>
      <c r="M80" s="500">
        <f>Q80+P80+O80+N80</f>
        <v>148</v>
      </c>
      <c r="N80" s="335">
        <v>85</v>
      </c>
      <c r="O80" s="323">
        <v>20</v>
      </c>
      <c r="P80" s="323">
        <v>22</v>
      </c>
      <c r="Q80" s="323">
        <v>21</v>
      </c>
      <c r="R80" s="179"/>
      <c r="S80" s="151"/>
    </row>
    <row r="81" spans="1:22">
      <c r="A81" s="151"/>
      <c r="B81" s="162"/>
      <c r="C81" s="170" t="s">
        <v>400</v>
      </c>
      <c r="D81" s="500">
        <f t="shared" si="6"/>
        <v>181</v>
      </c>
      <c r="E81" s="335">
        <v>47</v>
      </c>
      <c r="F81" s="323">
        <v>45</v>
      </c>
      <c r="G81" s="323">
        <v>45</v>
      </c>
      <c r="H81" s="323">
        <v>44</v>
      </c>
      <c r="I81" s="323"/>
      <c r="J81" s="967">
        <f t="shared" si="7"/>
        <v>-1.0928961748633892E-2</v>
      </c>
      <c r="K81" s="832">
        <f t="shared" si="8"/>
        <v>-2.083333333333337E-2</v>
      </c>
      <c r="L81" s="323"/>
      <c r="M81" s="500">
        <f>Q81+P81+O81+N81</f>
        <v>183</v>
      </c>
      <c r="N81" s="335">
        <v>48</v>
      </c>
      <c r="O81" s="323">
        <v>46</v>
      </c>
      <c r="P81" s="323">
        <v>44</v>
      </c>
      <c r="Q81" s="323">
        <v>45</v>
      </c>
      <c r="R81" s="179"/>
      <c r="S81" s="151"/>
    </row>
    <row r="82" spans="1:22">
      <c r="A82" s="151"/>
      <c r="B82" s="162"/>
      <c r="C82" s="170" t="s">
        <v>436</v>
      </c>
      <c r="D82" s="500">
        <f t="shared" si="6"/>
        <v>0</v>
      </c>
      <c r="E82" s="335">
        <v>0</v>
      </c>
      <c r="F82" s="323">
        <v>0</v>
      </c>
      <c r="G82" s="323">
        <v>0</v>
      </c>
      <c r="H82" s="323">
        <v>0</v>
      </c>
      <c r="I82" s="323"/>
      <c r="J82" s="1087">
        <f t="shared" si="7"/>
        <v>-1</v>
      </c>
      <c r="K82" s="1109">
        <f t="shared" si="8"/>
        <v>-1</v>
      </c>
      <c r="L82" s="323"/>
      <c r="M82" s="500">
        <f>Q82+P82+O82+N82</f>
        <v>-1</v>
      </c>
      <c r="N82" s="335">
        <v>-1</v>
      </c>
      <c r="O82" s="323">
        <v>0</v>
      </c>
      <c r="P82" s="323">
        <v>1</v>
      </c>
      <c r="Q82" s="323">
        <v>-1</v>
      </c>
      <c r="R82" s="179"/>
      <c r="S82" s="151"/>
    </row>
    <row r="83" spans="1:22" s="171" customFormat="1">
      <c r="A83" s="310"/>
      <c r="B83" s="214"/>
      <c r="C83" s="142" t="s">
        <v>254</v>
      </c>
      <c r="D83" s="501">
        <f t="shared" si="6"/>
        <v>564</v>
      </c>
      <c r="E83" s="337">
        <f>E78+E79+E80+E81+E82</f>
        <v>247</v>
      </c>
      <c r="F83" s="328">
        <f>F78+F79+F80+F81+F82</f>
        <v>107</v>
      </c>
      <c r="G83" s="328">
        <f>G78+G79+G80+G81+G82</f>
        <v>106</v>
      </c>
      <c r="H83" s="328">
        <f>H78+H79+H80+H81+H82</f>
        <v>104</v>
      </c>
      <c r="I83" s="328"/>
      <c r="J83" s="926">
        <f t="shared" si="7"/>
        <v>0.17012448132780089</v>
      </c>
      <c r="K83" s="1110">
        <f t="shared" si="8"/>
        <v>0.45294117647058818</v>
      </c>
      <c r="L83" s="328"/>
      <c r="M83" s="501">
        <f>M78+M79+M80+M81+M82</f>
        <v>482</v>
      </c>
      <c r="N83" s="337">
        <f>N78+N79+N80+N81+N82</f>
        <v>170</v>
      </c>
      <c r="O83" s="328">
        <f>O78+O79+O80+O81+O82</f>
        <v>103</v>
      </c>
      <c r="P83" s="328">
        <f>P78+P79+P80+P81+P82</f>
        <v>106</v>
      </c>
      <c r="Q83" s="328">
        <f>Q78+Q79+Q80+Q81+Q82</f>
        <v>103</v>
      </c>
      <c r="R83" s="311"/>
      <c r="S83" s="310"/>
      <c r="V83" s="181"/>
    </row>
    <row r="84" spans="1:22">
      <c r="A84" s="196"/>
      <c r="B84" s="306"/>
      <c r="C84" s="142"/>
      <c r="D84" s="500"/>
      <c r="E84" s="335"/>
      <c r="F84" s="323"/>
      <c r="G84" s="323"/>
      <c r="H84" s="323"/>
      <c r="I84" s="323"/>
      <c r="J84" s="967"/>
      <c r="K84" s="832"/>
      <c r="L84" s="323"/>
      <c r="M84" s="500"/>
      <c r="N84" s="335"/>
      <c r="O84" s="323"/>
      <c r="P84" s="323"/>
      <c r="Q84" s="323"/>
      <c r="R84" s="307"/>
      <c r="S84" s="196"/>
    </row>
    <row r="85" spans="1:22" ht="14.25">
      <c r="A85" s="196"/>
      <c r="B85" s="306"/>
      <c r="C85" s="170" t="s">
        <v>620</v>
      </c>
      <c r="D85" s="500">
        <f t="shared" si="6"/>
        <v>239</v>
      </c>
      <c r="E85" s="336">
        <v>204</v>
      </c>
      <c r="F85" s="323">
        <v>12</v>
      </c>
      <c r="G85" s="323">
        <v>12</v>
      </c>
      <c r="H85" s="323">
        <v>11</v>
      </c>
      <c r="I85" s="323"/>
      <c r="J85" s="1087">
        <f t="shared" si="7"/>
        <v>0.28494623655913975</v>
      </c>
      <c r="K85" s="1109">
        <f t="shared" si="8"/>
        <v>0.48905109489051091</v>
      </c>
      <c r="L85" s="323"/>
      <c r="M85" s="500">
        <f>Q85+P85+O85+N85</f>
        <v>186</v>
      </c>
      <c r="N85" s="336">
        <v>137</v>
      </c>
      <c r="O85" s="323">
        <v>19</v>
      </c>
      <c r="P85" s="323">
        <v>15</v>
      </c>
      <c r="Q85" s="323">
        <v>15</v>
      </c>
      <c r="R85" s="307"/>
      <c r="S85" s="196"/>
    </row>
    <row r="86" spans="1:22">
      <c r="A86" s="196"/>
      <c r="B86" s="306"/>
      <c r="C86" s="170" t="s">
        <v>71</v>
      </c>
      <c r="D86" s="500">
        <f t="shared" si="6"/>
        <v>0</v>
      </c>
      <c r="E86" s="335">
        <v>0</v>
      </c>
      <c r="F86" s="346">
        <v>0</v>
      </c>
      <c r="G86" s="346">
        <v>0</v>
      </c>
      <c r="H86" s="346">
        <v>0</v>
      </c>
      <c r="I86" s="346"/>
      <c r="J86" s="967" t="s">
        <v>525</v>
      </c>
      <c r="K86" s="832" t="s">
        <v>626</v>
      </c>
      <c r="L86" s="346"/>
      <c r="M86" s="500">
        <f>Q86+P86+O86+N86</f>
        <v>0</v>
      </c>
      <c r="N86" s="335">
        <v>0</v>
      </c>
      <c r="O86" s="346">
        <v>0</v>
      </c>
      <c r="P86" s="346">
        <v>-1</v>
      </c>
      <c r="Q86" s="346">
        <v>1</v>
      </c>
      <c r="R86" s="307"/>
      <c r="S86" s="196"/>
    </row>
    <row r="87" spans="1:22" s="171" customFormat="1">
      <c r="A87" s="154"/>
      <c r="B87" s="141"/>
      <c r="C87" s="142" t="s">
        <v>198</v>
      </c>
      <c r="D87" s="501">
        <f t="shared" si="6"/>
        <v>803</v>
      </c>
      <c r="E87" s="337">
        <f>E78+E79+E80+E81+E82+E85+E86</f>
        <v>451</v>
      </c>
      <c r="F87" s="328">
        <f>F78+F79+F80+F81+F82+F85+F86</f>
        <v>119</v>
      </c>
      <c r="G87" s="328">
        <f>G78+G79+G80+G81+G82+G85+G86</f>
        <v>118</v>
      </c>
      <c r="H87" s="328">
        <f>H78+H79+H80+H81+H82+H85+H86</f>
        <v>115</v>
      </c>
      <c r="I87" s="328"/>
      <c r="J87" s="926">
        <f t="shared" si="7"/>
        <v>0.2020958083832336</v>
      </c>
      <c r="K87" s="1110">
        <f t="shared" si="8"/>
        <v>0.46905537459283386</v>
      </c>
      <c r="L87" s="328"/>
      <c r="M87" s="501">
        <f>M78+M79+M80+M81+M82+M85+M86</f>
        <v>668</v>
      </c>
      <c r="N87" s="337">
        <f>N78+N79+N80+N81+N82+N85+N86</f>
        <v>307</v>
      </c>
      <c r="O87" s="328">
        <f>O78+O79+O80+O81+O82+O85+O86</f>
        <v>122</v>
      </c>
      <c r="P87" s="328">
        <f>P78+P79+P80+P81+P82+P85+P86</f>
        <v>120</v>
      </c>
      <c r="Q87" s="328">
        <f>Q78+Q79+Q80+Q81+Q82+Q85+Q86</f>
        <v>119</v>
      </c>
      <c r="R87" s="138"/>
      <c r="S87" s="154"/>
    </row>
    <row r="88" spans="1:22" s="171" customFormat="1">
      <c r="A88" s="154"/>
      <c r="B88" s="141"/>
      <c r="C88" s="141"/>
      <c r="D88" s="501"/>
      <c r="E88" s="337"/>
      <c r="F88" s="328"/>
      <c r="G88" s="328"/>
      <c r="H88" s="328"/>
      <c r="I88" s="328"/>
      <c r="J88" s="968"/>
      <c r="K88" s="833"/>
      <c r="L88" s="328"/>
      <c r="M88" s="501"/>
      <c r="N88" s="337"/>
      <c r="O88" s="328"/>
      <c r="P88" s="328"/>
      <c r="Q88" s="328"/>
      <c r="R88" s="138"/>
      <c r="S88" s="154"/>
    </row>
    <row r="89" spans="1:22" s="171" customFormat="1">
      <c r="A89" s="154"/>
      <c r="B89" s="141"/>
      <c r="C89" s="178" t="s">
        <v>219</v>
      </c>
      <c r="D89" s="501">
        <f t="shared" si="6"/>
        <v>10</v>
      </c>
      <c r="E89" s="327">
        <v>1</v>
      </c>
      <c r="F89" s="329">
        <v>3</v>
      </c>
      <c r="G89" s="329">
        <v>3</v>
      </c>
      <c r="H89" s="329">
        <v>3</v>
      </c>
      <c r="I89" s="329"/>
      <c r="J89" s="926">
        <f t="shared" si="7"/>
        <v>-0.16666666666666663</v>
      </c>
      <c r="K89" s="1110">
        <f t="shared" si="8"/>
        <v>-0.66666666666666674</v>
      </c>
      <c r="L89" s="329"/>
      <c r="M89" s="501">
        <f>Q89+P89+O89+N89</f>
        <v>12</v>
      </c>
      <c r="N89" s="327">
        <v>3</v>
      </c>
      <c r="O89" s="329">
        <v>3</v>
      </c>
      <c r="P89" s="329">
        <v>3</v>
      </c>
      <c r="Q89" s="329">
        <v>3</v>
      </c>
      <c r="R89" s="138"/>
      <c r="S89" s="154"/>
    </row>
    <row r="90" spans="1:22" s="171" customFormat="1">
      <c r="A90" s="154"/>
      <c r="B90" s="141"/>
      <c r="C90" s="141"/>
      <c r="D90" s="501"/>
      <c r="E90" s="337"/>
      <c r="F90" s="328"/>
      <c r="G90" s="328"/>
      <c r="H90" s="328"/>
      <c r="I90" s="328"/>
      <c r="J90" s="968"/>
      <c r="K90" s="833"/>
      <c r="L90" s="328"/>
      <c r="M90" s="501"/>
      <c r="N90" s="337"/>
      <c r="O90" s="328"/>
      <c r="P90" s="328"/>
      <c r="Q90" s="328"/>
      <c r="R90" s="138"/>
      <c r="S90" s="154"/>
    </row>
    <row r="91" spans="1:22" s="171" customFormat="1">
      <c r="A91" s="154"/>
      <c r="B91" s="141"/>
      <c r="C91" s="141" t="s">
        <v>41</v>
      </c>
      <c r="D91" s="501">
        <f t="shared" si="6"/>
        <v>3</v>
      </c>
      <c r="E91" s="332">
        <v>1</v>
      </c>
      <c r="F91" s="333">
        <v>1</v>
      </c>
      <c r="G91" s="333">
        <v>1</v>
      </c>
      <c r="H91" s="333">
        <v>0</v>
      </c>
      <c r="I91" s="558"/>
      <c r="J91" s="968">
        <f t="shared" si="7"/>
        <v>0</v>
      </c>
      <c r="K91" s="833">
        <f t="shared" si="8"/>
        <v>0</v>
      </c>
      <c r="L91" s="558"/>
      <c r="M91" s="501">
        <f>Q91+P91+O91+N91</f>
        <v>3</v>
      </c>
      <c r="N91" s="332">
        <v>1</v>
      </c>
      <c r="O91" s="333">
        <v>0</v>
      </c>
      <c r="P91" s="333">
        <v>2</v>
      </c>
      <c r="Q91" s="333">
        <v>0</v>
      </c>
      <c r="R91" s="138"/>
      <c r="S91" s="154"/>
    </row>
    <row r="92" spans="1:22" s="171" customFormat="1">
      <c r="A92" s="154"/>
      <c r="B92" s="141"/>
      <c r="C92" s="141"/>
      <c r="D92" s="501"/>
      <c r="E92" s="327"/>
      <c r="F92" s="328"/>
      <c r="G92" s="328"/>
      <c r="H92" s="328"/>
      <c r="I92" s="345"/>
      <c r="J92" s="968"/>
      <c r="K92" s="833"/>
      <c r="L92" s="345"/>
      <c r="M92" s="501"/>
      <c r="N92" s="327"/>
      <c r="O92" s="328"/>
      <c r="P92" s="328"/>
      <c r="Q92" s="328"/>
      <c r="R92" s="138"/>
      <c r="S92" s="154"/>
    </row>
    <row r="93" spans="1:22" s="171" customFormat="1">
      <c r="A93" s="154"/>
      <c r="B93" s="141"/>
      <c r="C93" s="141" t="s">
        <v>470</v>
      </c>
      <c r="D93" s="501">
        <f t="shared" si="6"/>
        <v>1190</v>
      </c>
      <c r="E93" s="337">
        <f t="shared" ref="E93:G93" si="9">E76+E89+E87+E91</f>
        <v>556</v>
      </c>
      <c r="F93" s="333">
        <f t="shared" si="9"/>
        <v>214</v>
      </c>
      <c r="G93" s="333">
        <f t="shared" si="9"/>
        <v>211</v>
      </c>
      <c r="H93" s="333">
        <f>H76+H89+H87+H91</f>
        <v>209</v>
      </c>
      <c r="I93" s="345"/>
      <c r="J93" s="926">
        <f t="shared" si="7"/>
        <v>0.13441372735938995</v>
      </c>
      <c r="K93" s="1110">
        <f t="shared" si="8"/>
        <v>0.35609756097560985</v>
      </c>
      <c r="L93" s="345"/>
      <c r="M93" s="501">
        <f>M76+M89+M87+M91</f>
        <v>1049</v>
      </c>
      <c r="N93" s="337">
        <f>N76+N89+N87+N91</f>
        <v>410</v>
      </c>
      <c r="O93" s="333">
        <f>O76+O89+O87+O91</f>
        <v>217</v>
      </c>
      <c r="P93" s="333">
        <f>P76+P89+P87+P91</f>
        <v>212</v>
      </c>
      <c r="Q93" s="333">
        <f>Q76+Q89+Q87+Q91</f>
        <v>210</v>
      </c>
      <c r="R93" s="138"/>
      <c r="S93" s="154"/>
    </row>
    <row r="94" spans="1:22">
      <c r="A94" s="151"/>
      <c r="B94" s="162"/>
      <c r="C94" s="316"/>
      <c r="D94" s="189"/>
      <c r="E94" s="190"/>
      <c r="F94" s="169"/>
      <c r="G94" s="169"/>
      <c r="H94" s="169"/>
      <c r="I94" s="169"/>
      <c r="J94" s="964"/>
      <c r="K94" s="830"/>
      <c r="L94" s="169"/>
      <c r="M94" s="189"/>
      <c r="N94" s="190"/>
      <c r="O94" s="169"/>
      <c r="P94" s="169"/>
      <c r="Q94" s="169"/>
      <c r="R94" s="179"/>
      <c r="S94" s="151"/>
    </row>
    <row r="95" spans="1:22" ht="9" customHeight="1">
      <c r="A95" s="151"/>
      <c r="B95" s="151"/>
      <c r="C95" s="151"/>
      <c r="D95" s="151"/>
      <c r="E95" s="151"/>
      <c r="F95" s="151"/>
      <c r="G95" s="151"/>
      <c r="H95" s="151"/>
      <c r="I95" s="151"/>
      <c r="J95" s="152"/>
      <c r="K95" s="152"/>
      <c r="L95" s="151"/>
      <c r="M95" s="151"/>
      <c r="N95" s="151"/>
      <c r="O95" s="151"/>
      <c r="P95" s="151"/>
      <c r="Q95" s="151"/>
      <c r="R95" s="151"/>
      <c r="S95" s="151"/>
    </row>
    <row r="96" spans="1:22" s="315" customFormat="1" ht="13.5" customHeight="1">
      <c r="A96" s="167"/>
      <c r="B96" s="888" t="s">
        <v>632</v>
      </c>
      <c r="C96" s="772"/>
      <c r="D96" s="182"/>
      <c r="E96" s="772"/>
      <c r="F96" s="182"/>
      <c r="G96" s="182"/>
      <c r="H96" s="182"/>
      <c r="I96" s="772"/>
      <c r="J96" s="168"/>
      <c r="K96" s="168"/>
      <c r="L96" s="167"/>
      <c r="M96" s="182"/>
      <c r="N96" s="167"/>
      <c r="O96" s="182"/>
      <c r="P96" s="182"/>
      <c r="Q96" s="182"/>
      <c r="R96" s="183"/>
      <c r="S96" s="183"/>
    </row>
    <row r="97" spans="1:19" s="315" customFormat="1" ht="13.5" customHeight="1">
      <c r="A97" s="167"/>
      <c r="B97" s="888" t="s">
        <v>634</v>
      </c>
      <c r="C97" s="772"/>
      <c r="D97" s="182"/>
      <c r="E97" s="772"/>
      <c r="F97" s="182"/>
      <c r="G97" s="182"/>
      <c r="H97" s="182"/>
      <c r="I97" s="772"/>
      <c r="J97" s="168"/>
      <c r="K97" s="168"/>
      <c r="L97" s="167"/>
      <c r="M97" s="182"/>
      <c r="N97" s="167"/>
      <c r="O97" s="182"/>
      <c r="P97" s="182"/>
      <c r="Q97" s="182"/>
      <c r="R97" s="183"/>
      <c r="S97" s="183"/>
    </row>
    <row r="98" spans="1:19" s="315" customFormat="1" ht="13.5" customHeight="1">
      <c r="A98" s="167"/>
      <c r="B98" s="183" t="s">
        <v>587</v>
      </c>
      <c r="C98" s="772"/>
      <c r="D98" s="182"/>
      <c r="E98" s="772"/>
      <c r="F98" s="182"/>
      <c r="G98" s="182"/>
      <c r="H98" s="182"/>
      <c r="I98" s="772"/>
      <c r="J98" s="168"/>
      <c r="K98" s="168"/>
      <c r="L98" s="167"/>
      <c r="M98" s="182"/>
      <c r="N98" s="167"/>
      <c r="O98" s="182"/>
      <c r="P98" s="182"/>
      <c r="Q98" s="182"/>
      <c r="R98" s="183"/>
      <c r="S98" s="183"/>
    </row>
    <row r="99" spans="1:19" ht="14.25">
      <c r="A99" s="182"/>
      <c r="B99" s="183"/>
      <c r="C99" s="182"/>
      <c r="D99" s="182"/>
      <c r="E99" s="182"/>
      <c r="F99" s="182"/>
      <c r="G99" s="182"/>
      <c r="H99" s="182"/>
      <c r="I99" s="182"/>
      <c r="J99" s="185"/>
      <c r="K99" s="185"/>
      <c r="L99" s="182"/>
      <c r="M99" s="182"/>
      <c r="N99" s="182"/>
      <c r="O99" s="182"/>
      <c r="P99" s="182"/>
      <c r="Q99" s="182"/>
      <c r="R99" s="182"/>
      <c r="S99" s="182"/>
    </row>
    <row r="100" spans="1:19">
      <c r="A100" s="182"/>
      <c r="B100" s="182"/>
      <c r="C100" s="182"/>
      <c r="D100" s="182"/>
      <c r="E100" s="182"/>
      <c r="F100" s="182"/>
      <c r="G100" s="182"/>
      <c r="H100" s="182"/>
      <c r="I100" s="182"/>
      <c r="J100" s="185"/>
      <c r="K100" s="185"/>
      <c r="L100" s="182"/>
      <c r="M100" s="182"/>
      <c r="N100" s="182"/>
      <c r="O100" s="182"/>
      <c r="P100" s="182"/>
      <c r="Q100" s="182"/>
      <c r="R100" s="182"/>
      <c r="S100" s="182"/>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7" style="153" customWidth="1"/>
    <col min="4" max="8" width="8.7109375" style="153" customWidth="1"/>
    <col min="9" max="9" width="1.7109375" style="153" customWidth="1"/>
    <col min="10" max="11" width="8.7109375" style="207" customWidth="1"/>
    <col min="12" max="12" width="1.7109375" style="153" customWidth="1"/>
    <col min="13" max="17" width="8.7109375" style="153" customWidth="1"/>
    <col min="18" max="19" width="1.7109375" style="153" customWidth="1"/>
    <col min="20" max="16384" width="9.140625" style="153"/>
  </cols>
  <sheetData>
    <row r="1" spans="1:22" ht="9" customHeight="1">
      <c r="A1" s="151"/>
      <c r="B1" s="151"/>
      <c r="C1" s="151"/>
      <c r="D1" s="151"/>
      <c r="E1" s="151"/>
      <c r="F1" s="151"/>
      <c r="G1" s="151"/>
      <c r="H1" s="151"/>
      <c r="I1" s="151"/>
      <c r="J1" s="152"/>
      <c r="K1" s="152"/>
      <c r="L1" s="151"/>
      <c r="M1" s="151"/>
      <c r="N1" s="151"/>
      <c r="O1" s="151"/>
      <c r="P1" s="151"/>
      <c r="Q1" s="151"/>
      <c r="R1" s="151"/>
      <c r="S1" s="151"/>
    </row>
    <row r="2" spans="1:22">
      <c r="A2" s="154"/>
      <c r="B2" s="159"/>
      <c r="C2" s="156" t="s">
        <v>48</v>
      </c>
      <c r="D2" s="232">
        <v>2012</v>
      </c>
      <c r="E2" s="158" t="s">
        <v>547</v>
      </c>
      <c r="F2" s="159" t="s">
        <v>501</v>
      </c>
      <c r="G2" s="159" t="s">
        <v>478</v>
      </c>
      <c r="H2" s="159" t="s">
        <v>407</v>
      </c>
      <c r="I2" s="159"/>
      <c r="J2" s="964" t="s">
        <v>468</v>
      </c>
      <c r="K2" s="830" t="s">
        <v>468</v>
      </c>
      <c r="L2" s="159"/>
      <c r="M2" s="232">
        <v>2011</v>
      </c>
      <c r="N2" s="158" t="s">
        <v>365</v>
      </c>
      <c r="O2" s="159" t="s">
        <v>333</v>
      </c>
      <c r="P2" s="159" t="s">
        <v>292</v>
      </c>
      <c r="Q2" s="159" t="s">
        <v>282</v>
      </c>
      <c r="R2" s="301"/>
      <c r="S2" s="154"/>
    </row>
    <row r="3" spans="1:22">
      <c r="A3" s="151"/>
      <c r="B3" s="162"/>
      <c r="C3" s="186" t="s">
        <v>9</v>
      </c>
      <c r="D3" s="157"/>
      <c r="E3" s="158"/>
      <c r="F3" s="141"/>
      <c r="G3" s="141"/>
      <c r="H3" s="141"/>
      <c r="I3" s="141"/>
      <c r="J3" s="965" t="s">
        <v>548</v>
      </c>
      <c r="K3" s="831" t="s">
        <v>549</v>
      </c>
      <c r="L3" s="141"/>
      <c r="M3" s="157"/>
      <c r="N3" s="158"/>
      <c r="O3" s="141"/>
      <c r="P3" s="141"/>
      <c r="Q3" s="141"/>
      <c r="R3" s="162"/>
      <c r="S3" s="151"/>
    </row>
    <row r="4" spans="1:22" ht="15.75">
      <c r="A4" s="151"/>
      <c r="B4" s="162"/>
      <c r="C4" s="162"/>
      <c r="D4" s="724"/>
      <c r="E4" s="725"/>
      <c r="F4" s="726"/>
      <c r="G4" s="726"/>
      <c r="H4" s="726"/>
      <c r="I4" s="726"/>
      <c r="J4" s="977"/>
      <c r="K4" s="841"/>
      <c r="L4" s="723"/>
      <c r="M4" s="724"/>
      <c r="N4" s="725"/>
      <c r="O4" s="726"/>
      <c r="P4" s="726"/>
      <c r="Q4" s="726"/>
      <c r="R4" s="308"/>
      <c r="S4" s="151"/>
    </row>
    <row r="5" spans="1:22">
      <c r="A5" s="151"/>
      <c r="B5" s="162"/>
      <c r="C5" s="170" t="s">
        <v>37</v>
      </c>
      <c r="D5" s="500">
        <f>H5+G5+F5+E5</f>
        <v>533</v>
      </c>
      <c r="E5" s="322">
        <f>Revenues!E5-Expenses!E5</f>
        <v>102</v>
      </c>
      <c r="F5" s="323">
        <f>Revenues!F5-Expenses!F5</f>
        <v>106</v>
      </c>
      <c r="G5" s="323">
        <f>Revenues!G5-Expenses!G5</f>
        <v>176</v>
      </c>
      <c r="H5" s="323">
        <f>Revenues!H5-Expenses!H5</f>
        <v>149</v>
      </c>
      <c r="I5" s="323"/>
      <c r="J5" s="1087">
        <f>D5/M5-1</f>
        <v>-0.23638968481375355</v>
      </c>
      <c r="K5" s="1109">
        <f>E5/N5-1</f>
        <v>-0.48223350253807107</v>
      </c>
      <c r="L5" s="323"/>
      <c r="M5" s="500">
        <f>Q5+P5+O5+N5</f>
        <v>698</v>
      </c>
      <c r="N5" s="322">
        <f>Revenues!N5-Expenses!N5</f>
        <v>197</v>
      </c>
      <c r="O5" s="323">
        <f>Revenues!O5-Expenses!O5</f>
        <v>190</v>
      </c>
      <c r="P5" s="323">
        <f>Revenues!P5-Expenses!P5</f>
        <v>172</v>
      </c>
      <c r="Q5" s="323">
        <f>Revenues!Q5-Expenses!Q5</f>
        <v>139</v>
      </c>
      <c r="R5" s="179"/>
      <c r="S5" s="151"/>
    </row>
    <row r="6" spans="1:22">
      <c r="A6" s="151"/>
      <c r="B6" s="162"/>
      <c r="C6" s="170" t="s">
        <v>38</v>
      </c>
      <c r="D6" s="500">
        <f t="shared" ref="D6:D26" si="0">H6+G6+F6+E6</f>
        <v>111</v>
      </c>
      <c r="E6" s="322">
        <f>Revenues!E6-Expenses!E6</f>
        <v>18</v>
      </c>
      <c r="F6" s="323">
        <f>Revenues!F6-Expenses!F6</f>
        <v>34</v>
      </c>
      <c r="G6" s="323">
        <f>Revenues!G6-Expenses!G6</f>
        <v>36</v>
      </c>
      <c r="H6" s="323">
        <f>Revenues!H6-Expenses!H6</f>
        <v>23</v>
      </c>
      <c r="I6" s="323"/>
      <c r="J6" s="1087">
        <f t="shared" ref="J6:J26" si="1">D6/M6-1</f>
        <v>-0.16541353383458646</v>
      </c>
      <c r="K6" s="1109">
        <f t="shared" ref="K6:K26" si="2">E6/N6-1</f>
        <v>-0.58139534883720922</v>
      </c>
      <c r="L6" s="323"/>
      <c r="M6" s="500">
        <f>Q6+P6+O6+N6</f>
        <v>133</v>
      </c>
      <c r="N6" s="322">
        <f>Revenues!N6-Expenses!N6</f>
        <v>43</v>
      </c>
      <c r="O6" s="323">
        <f>Revenues!O6-Expenses!O6</f>
        <v>33</v>
      </c>
      <c r="P6" s="323">
        <f>Revenues!P6-Expenses!P6</f>
        <v>32</v>
      </c>
      <c r="Q6" s="323">
        <f>Revenues!Q6-Expenses!Q6</f>
        <v>25</v>
      </c>
      <c r="R6" s="179"/>
      <c r="S6" s="151"/>
    </row>
    <row r="7" spans="1:22">
      <c r="A7" s="151"/>
      <c r="B7" s="162"/>
      <c r="C7" s="170" t="s">
        <v>47</v>
      </c>
      <c r="D7" s="500">
        <f t="shared" si="0"/>
        <v>-35</v>
      </c>
      <c r="E7" s="349">
        <f>Revenues!E7-Expenses!E7</f>
        <v>-19</v>
      </c>
      <c r="F7" s="346">
        <f>Revenues!F7-Expenses!F7</f>
        <v>-2</v>
      </c>
      <c r="G7" s="346">
        <f>Revenues!G7-Expenses!G7</f>
        <v>-6</v>
      </c>
      <c r="H7" s="346">
        <f>Revenues!H7-Expenses!H7</f>
        <v>-8</v>
      </c>
      <c r="I7" s="346"/>
      <c r="J7" s="1087" t="s">
        <v>567</v>
      </c>
      <c r="K7" s="832" t="s">
        <v>525</v>
      </c>
      <c r="L7" s="346"/>
      <c r="M7" s="500">
        <f>Q7+P7+O7+N7</f>
        <v>-6</v>
      </c>
      <c r="N7" s="349">
        <f>Revenues!N7-Expenses!N7</f>
        <v>10</v>
      </c>
      <c r="O7" s="346">
        <f>Revenues!O7-Expenses!O7</f>
        <v>-3</v>
      </c>
      <c r="P7" s="346">
        <f>Revenues!P7-Expenses!P7</f>
        <v>-6</v>
      </c>
      <c r="Q7" s="346">
        <f>Revenues!Q7-Expenses!Q7</f>
        <v>-7</v>
      </c>
      <c r="R7" s="179"/>
      <c r="S7" s="151"/>
      <c r="T7" s="172"/>
    </row>
    <row r="8" spans="1:22">
      <c r="A8" s="151"/>
      <c r="B8" s="162"/>
      <c r="C8" s="170" t="s">
        <v>436</v>
      </c>
      <c r="D8" s="500">
        <f t="shared" si="0"/>
        <v>0</v>
      </c>
      <c r="E8" s="349">
        <f>Revenues!E8-Expenses!E8</f>
        <v>1</v>
      </c>
      <c r="F8" s="346">
        <f>Revenues!F8-Expenses!F8</f>
        <v>-1</v>
      </c>
      <c r="G8" s="346">
        <f>Revenues!G8-Expenses!G8</f>
        <v>0</v>
      </c>
      <c r="H8" s="346">
        <f>Revenues!H8-Expenses!H8</f>
        <v>0</v>
      </c>
      <c r="I8" s="346"/>
      <c r="J8" s="1087">
        <f t="shared" si="1"/>
        <v>-1</v>
      </c>
      <c r="K8" s="1109">
        <f t="shared" si="2"/>
        <v>-0.5</v>
      </c>
      <c r="L8" s="346"/>
      <c r="M8" s="500">
        <f>Q8+P8+O8+N8</f>
        <v>1</v>
      </c>
      <c r="N8" s="349">
        <f>Revenues!N8-Expenses!N8</f>
        <v>2</v>
      </c>
      <c r="O8" s="346">
        <f>Revenues!O8-Expenses!O8</f>
        <v>-1</v>
      </c>
      <c r="P8" s="346">
        <f>Revenues!P8-Expenses!P8</f>
        <v>0</v>
      </c>
      <c r="Q8" s="346">
        <f>Revenues!Q8-Expenses!Q8</f>
        <v>0</v>
      </c>
      <c r="R8" s="179"/>
      <c r="S8" s="151"/>
      <c r="T8" s="172"/>
    </row>
    <row r="9" spans="1:22" s="171" customFormat="1">
      <c r="A9" s="154"/>
      <c r="B9" s="141"/>
      <c r="C9" s="141" t="s">
        <v>39</v>
      </c>
      <c r="D9" s="501">
        <f t="shared" si="0"/>
        <v>609</v>
      </c>
      <c r="E9" s="485">
        <f>Revenues!E9-Expenses!E9</f>
        <v>102</v>
      </c>
      <c r="F9" s="328">
        <f>Revenues!F9-Expenses!F9</f>
        <v>137</v>
      </c>
      <c r="G9" s="328">
        <f>Revenues!G9-Expenses!G9</f>
        <v>206</v>
      </c>
      <c r="H9" s="328">
        <f>Revenues!H9-Expenses!H9</f>
        <v>164</v>
      </c>
      <c r="I9" s="328"/>
      <c r="J9" s="926">
        <f t="shared" si="1"/>
        <v>-0.26271186440677963</v>
      </c>
      <c r="K9" s="1110">
        <f t="shared" si="2"/>
        <v>-0.59523809523809523</v>
      </c>
      <c r="L9" s="328"/>
      <c r="M9" s="501">
        <f>M5+M6+M7+M8</f>
        <v>826</v>
      </c>
      <c r="N9" s="485">
        <f>N5+N6+N7+N8</f>
        <v>252</v>
      </c>
      <c r="O9" s="328">
        <f>O5+O6+O7+O8</f>
        <v>219</v>
      </c>
      <c r="P9" s="328">
        <f>P5+P6+P7+P8</f>
        <v>198</v>
      </c>
      <c r="Q9" s="328">
        <f>Q5+Q6+Q7+Q8</f>
        <v>157</v>
      </c>
      <c r="R9" s="138"/>
      <c r="S9" s="154"/>
    </row>
    <row r="10" spans="1:22" s="171" customFormat="1">
      <c r="A10" s="154"/>
      <c r="B10" s="141"/>
      <c r="C10" s="141"/>
      <c r="D10" s="501"/>
      <c r="E10" s="485"/>
      <c r="F10" s="328"/>
      <c r="G10" s="328"/>
      <c r="H10" s="328"/>
      <c r="I10" s="328"/>
      <c r="J10" s="968"/>
      <c r="K10" s="833"/>
      <c r="L10" s="328"/>
      <c r="M10" s="501"/>
      <c r="N10" s="485"/>
      <c r="O10" s="328"/>
      <c r="P10" s="328"/>
      <c r="Q10" s="328"/>
      <c r="R10" s="138"/>
      <c r="S10" s="154"/>
    </row>
    <row r="11" spans="1:22">
      <c r="A11" s="151"/>
      <c r="B11" s="162"/>
      <c r="C11" s="162" t="s">
        <v>392</v>
      </c>
      <c r="D11" s="500">
        <f t="shared" si="0"/>
        <v>390</v>
      </c>
      <c r="E11" s="349">
        <f>Revenues!E11-Expenses!E11</f>
        <v>89</v>
      </c>
      <c r="F11" s="346">
        <f>Revenues!F11-Expenses!F11</f>
        <v>114</v>
      </c>
      <c r="G11" s="346">
        <f>Revenues!G11-Expenses!G11</f>
        <v>112</v>
      </c>
      <c r="H11" s="346">
        <f>Revenues!H11-Expenses!H11</f>
        <v>75</v>
      </c>
      <c r="I11" s="323"/>
      <c r="J11" s="1087">
        <f t="shared" si="1"/>
        <v>-0.17372881355932202</v>
      </c>
      <c r="K11" s="1109">
        <f t="shared" si="2"/>
        <v>-0.13592233009708743</v>
      </c>
      <c r="L11" s="323"/>
      <c r="M11" s="500">
        <f>Q11+P11+O11+N11</f>
        <v>472</v>
      </c>
      <c r="N11" s="349">
        <f>Revenues!N11-Expenses!N11</f>
        <v>103</v>
      </c>
      <c r="O11" s="346">
        <f>Revenues!O11-Expenses!O11</f>
        <v>120</v>
      </c>
      <c r="P11" s="346">
        <f>Revenues!P11-Expenses!P11</f>
        <v>122</v>
      </c>
      <c r="Q11" s="346">
        <f>Revenues!Q11-Expenses!Q11</f>
        <v>127</v>
      </c>
      <c r="R11" s="309"/>
      <c r="S11" s="151"/>
    </row>
    <row r="12" spans="1:22">
      <c r="A12" s="151"/>
      <c r="B12" s="162"/>
      <c r="C12" s="170" t="s">
        <v>393</v>
      </c>
      <c r="D12" s="500">
        <f t="shared" si="0"/>
        <v>111</v>
      </c>
      <c r="E12" s="349">
        <f>Revenues!E12-Expenses!E12</f>
        <v>11</v>
      </c>
      <c r="F12" s="346">
        <f>Revenues!F12-Expenses!F12</f>
        <v>34</v>
      </c>
      <c r="G12" s="346">
        <f>Revenues!G12-Expenses!G12</f>
        <v>19</v>
      </c>
      <c r="H12" s="346">
        <f>Revenues!H12-Expenses!H12</f>
        <v>47</v>
      </c>
      <c r="I12" s="323"/>
      <c r="J12" s="1087">
        <f t="shared" si="1"/>
        <v>-0.59636363636363643</v>
      </c>
      <c r="K12" s="1109">
        <f t="shared" si="2"/>
        <v>-0.76595744680851063</v>
      </c>
      <c r="L12" s="323"/>
      <c r="M12" s="500">
        <f>Q12+P12+O12+N12</f>
        <v>275</v>
      </c>
      <c r="N12" s="349">
        <f>Revenues!N12-Expenses!N12</f>
        <v>47</v>
      </c>
      <c r="O12" s="346">
        <f>Revenues!O12-Expenses!O12</f>
        <v>71</v>
      </c>
      <c r="P12" s="346">
        <f>Revenues!P12-Expenses!P12</f>
        <v>81</v>
      </c>
      <c r="Q12" s="346">
        <f>Revenues!Q12-Expenses!Q12</f>
        <v>76</v>
      </c>
      <c r="R12" s="179"/>
      <c r="S12" s="151"/>
    </row>
    <row r="13" spans="1:22">
      <c r="A13" s="151"/>
      <c r="B13" s="162"/>
      <c r="C13" s="170" t="s">
        <v>40</v>
      </c>
      <c r="D13" s="500">
        <f t="shared" si="0"/>
        <v>473</v>
      </c>
      <c r="E13" s="349">
        <f>Revenues!E13-Expenses!E13</f>
        <v>-1</v>
      </c>
      <c r="F13" s="346">
        <f>Revenues!F13-Expenses!F13</f>
        <v>151</v>
      </c>
      <c r="G13" s="346">
        <f>Revenues!G13-Expenses!G13</f>
        <v>166</v>
      </c>
      <c r="H13" s="346">
        <f>Revenues!H13-Expenses!H13</f>
        <v>157</v>
      </c>
      <c r="I13" s="323"/>
      <c r="J13" s="1087">
        <f t="shared" si="1"/>
        <v>-0.13369963369963367</v>
      </c>
      <c r="K13" s="832" t="s">
        <v>525</v>
      </c>
      <c r="L13" s="323"/>
      <c r="M13" s="500">
        <f>Q13+P13+O13+N13</f>
        <v>546</v>
      </c>
      <c r="N13" s="349">
        <f>Revenues!N13-Expenses!N13</f>
        <v>85</v>
      </c>
      <c r="O13" s="346">
        <f>Revenues!O13-Expenses!O13</f>
        <v>147</v>
      </c>
      <c r="P13" s="346">
        <f>Revenues!P13-Expenses!P13</f>
        <v>162</v>
      </c>
      <c r="Q13" s="346">
        <f>Revenues!Q13-Expenses!Q13</f>
        <v>152</v>
      </c>
      <c r="R13" s="179"/>
      <c r="S13" s="151"/>
    </row>
    <row r="14" spans="1:22">
      <c r="A14" s="151"/>
      <c r="B14" s="162"/>
      <c r="C14" s="170" t="s">
        <v>400</v>
      </c>
      <c r="D14" s="500">
        <f t="shared" si="0"/>
        <v>626</v>
      </c>
      <c r="E14" s="349">
        <f>Revenues!E14-Expenses!E14</f>
        <v>166</v>
      </c>
      <c r="F14" s="346">
        <f>Revenues!F14-Expenses!F14</f>
        <v>140</v>
      </c>
      <c r="G14" s="346">
        <f>Revenues!G14-Expenses!G14</f>
        <v>140</v>
      </c>
      <c r="H14" s="346">
        <f>Revenues!H14-Expenses!H14</f>
        <v>180</v>
      </c>
      <c r="I14" s="323"/>
      <c r="J14" s="1087">
        <f t="shared" si="1"/>
        <v>-0.23471882640586794</v>
      </c>
      <c r="K14" s="1109">
        <f t="shared" si="2"/>
        <v>-0.26548672566371678</v>
      </c>
      <c r="L14" s="323"/>
      <c r="M14" s="500">
        <f>Q14+P14+O14+N14</f>
        <v>818</v>
      </c>
      <c r="N14" s="349">
        <f>Revenues!N14-Expenses!N14</f>
        <v>226</v>
      </c>
      <c r="O14" s="346">
        <f>Revenues!O14-Expenses!O14</f>
        <v>178</v>
      </c>
      <c r="P14" s="346">
        <f>Revenues!P14-Expenses!P14</f>
        <v>202</v>
      </c>
      <c r="Q14" s="346">
        <f>Revenues!Q14-Expenses!Q14</f>
        <v>212</v>
      </c>
      <c r="R14" s="179"/>
      <c r="S14" s="151"/>
    </row>
    <row r="15" spans="1:22">
      <c r="A15" s="151"/>
      <c r="B15" s="162"/>
      <c r="C15" s="170" t="s">
        <v>436</v>
      </c>
      <c r="D15" s="500">
        <f t="shared" si="0"/>
        <v>-18</v>
      </c>
      <c r="E15" s="349">
        <f>Revenues!E15-Expenses!E15</f>
        <v>1</v>
      </c>
      <c r="F15" s="346">
        <f>Revenues!F15-Expenses!F15</f>
        <v>-9</v>
      </c>
      <c r="G15" s="346">
        <f>Revenues!G15-Expenses!G15</f>
        <v>-8</v>
      </c>
      <c r="H15" s="346">
        <f>Revenues!H15-Expenses!H15</f>
        <v>-2</v>
      </c>
      <c r="I15" s="323"/>
      <c r="J15" s="967">
        <f t="shared" si="1"/>
        <v>5.8823529411764719E-2</v>
      </c>
      <c r="K15" s="832" t="s">
        <v>525</v>
      </c>
      <c r="L15" s="323"/>
      <c r="M15" s="500">
        <f>Q15+P15+O15+N15</f>
        <v>-17</v>
      </c>
      <c r="N15" s="349">
        <f>Revenues!N15-Expenses!N15</f>
        <v>-4</v>
      </c>
      <c r="O15" s="346">
        <f>Revenues!O15-Expenses!O15</f>
        <v>-4</v>
      </c>
      <c r="P15" s="346">
        <f>Revenues!P15-Expenses!P15</f>
        <v>-7</v>
      </c>
      <c r="Q15" s="346">
        <f>Revenues!Q15-Expenses!Q15</f>
        <v>-2</v>
      </c>
      <c r="R15" s="179"/>
      <c r="S15" s="151"/>
    </row>
    <row r="16" spans="1:22" s="171" customFormat="1">
      <c r="A16" s="310"/>
      <c r="B16" s="214"/>
      <c r="C16" s="142" t="s">
        <v>254</v>
      </c>
      <c r="D16" s="501">
        <f t="shared" si="0"/>
        <v>1582</v>
      </c>
      <c r="E16" s="337">
        <f>Revenues!E16-Expenses!E16</f>
        <v>266</v>
      </c>
      <c r="F16" s="328">
        <f>Revenues!F16-Expenses!F16</f>
        <v>430</v>
      </c>
      <c r="G16" s="328">
        <f>Revenues!G16-Expenses!G16</f>
        <v>429</v>
      </c>
      <c r="H16" s="328">
        <f>Revenues!H16-Expenses!H16</f>
        <v>457</v>
      </c>
      <c r="I16" s="328"/>
      <c r="J16" s="926">
        <f t="shared" si="1"/>
        <v>-0.24450811843361986</v>
      </c>
      <c r="K16" s="1110">
        <f t="shared" si="2"/>
        <v>-0.41794310722100658</v>
      </c>
      <c r="L16" s="328"/>
      <c r="M16" s="501">
        <f>M11+M12+M13+M14+M15</f>
        <v>2094</v>
      </c>
      <c r="N16" s="337">
        <f>N11+N12+N13+N14+N15</f>
        <v>457</v>
      </c>
      <c r="O16" s="328">
        <f>O11+O12+O13+O14+O15</f>
        <v>512</v>
      </c>
      <c r="P16" s="328">
        <f>P11+P12+P13+P14+P15</f>
        <v>560</v>
      </c>
      <c r="Q16" s="328">
        <f>Q11+Q12+Q13+Q14+Q15</f>
        <v>565</v>
      </c>
      <c r="R16" s="311"/>
      <c r="S16" s="310"/>
      <c r="V16" s="181"/>
    </row>
    <row r="17" spans="1:20">
      <c r="A17" s="196"/>
      <c r="B17" s="306"/>
      <c r="C17" s="142"/>
      <c r="D17" s="500"/>
      <c r="E17" s="335"/>
      <c r="F17" s="323"/>
      <c r="G17" s="323"/>
      <c r="H17" s="323"/>
      <c r="I17" s="323"/>
      <c r="J17" s="967"/>
      <c r="K17" s="832"/>
      <c r="L17" s="323"/>
      <c r="M17" s="500"/>
      <c r="N17" s="335"/>
      <c r="O17" s="323"/>
      <c r="P17" s="323"/>
      <c r="Q17" s="323"/>
      <c r="R17" s="307"/>
      <c r="S17" s="196"/>
    </row>
    <row r="18" spans="1:20" ht="14.25">
      <c r="A18" s="151"/>
      <c r="B18" s="162"/>
      <c r="C18" s="170" t="s">
        <v>619</v>
      </c>
      <c r="D18" s="500">
        <f t="shared" si="0"/>
        <v>-203</v>
      </c>
      <c r="E18" s="349">
        <f>Revenues!E18-Expenses!E18</f>
        <v>-194</v>
      </c>
      <c r="F18" s="346">
        <f>Revenues!F18-Expenses!F18</f>
        <v>-1</v>
      </c>
      <c r="G18" s="346">
        <f>Revenues!G18-Expenses!G18</f>
        <v>3</v>
      </c>
      <c r="H18" s="346">
        <f>Revenues!H18-Expenses!H18</f>
        <v>-11</v>
      </c>
      <c r="I18" s="323"/>
      <c r="J18" s="1087">
        <f t="shared" si="1"/>
        <v>-0.36363636363636365</v>
      </c>
      <c r="K18" s="1109">
        <f t="shared" si="2"/>
        <v>-0.25670498084291182</v>
      </c>
      <c r="L18" s="323"/>
      <c r="M18" s="500">
        <f>Q18+P18+O18+N18</f>
        <v>-319</v>
      </c>
      <c r="N18" s="349">
        <f>Revenues!N18-Expenses!N18</f>
        <v>-261</v>
      </c>
      <c r="O18" s="346">
        <f>Revenues!O18-Expenses!O18</f>
        <v>-57</v>
      </c>
      <c r="P18" s="346">
        <f>Revenues!P18-Expenses!P18</f>
        <v>-9</v>
      </c>
      <c r="Q18" s="346">
        <f>Revenues!Q18-Expenses!Q18</f>
        <v>8</v>
      </c>
      <c r="R18" s="307"/>
      <c r="S18" s="151"/>
    </row>
    <row r="19" spans="1:20">
      <c r="A19" s="151"/>
      <c r="B19" s="162"/>
      <c r="C19" s="170" t="s">
        <v>71</v>
      </c>
      <c r="D19" s="500">
        <f t="shared" si="0"/>
        <v>0</v>
      </c>
      <c r="E19" s="349">
        <f>Revenues!E19-Expenses!E19</f>
        <v>0</v>
      </c>
      <c r="F19" s="346">
        <f>Revenues!F19-Expenses!F19</f>
        <v>0</v>
      </c>
      <c r="G19" s="346">
        <f>Revenues!G19-Expenses!G19</f>
        <v>0</v>
      </c>
      <c r="H19" s="346">
        <f>Revenues!H19-Expenses!H19</f>
        <v>0</v>
      </c>
      <c r="I19" s="346"/>
      <c r="J19" s="967" t="s">
        <v>525</v>
      </c>
      <c r="K19" s="832" t="s">
        <v>525</v>
      </c>
      <c r="L19" s="346"/>
      <c r="M19" s="500">
        <f>Q19+P19+O19+N19</f>
        <v>0</v>
      </c>
      <c r="N19" s="349">
        <f>Revenues!N19-Expenses!N19</f>
        <v>0</v>
      </c>
      <c r="O19" s="346">
        <f>Revenues!O19-Expenses!O19</f>
        <v>0</v>
      </c>
      <c r="P19" s="346">
        <f>Revenues!P19-Expenses!P19</f>
        <v>0</v>
      </c>
      <c r="Q19" s="346">
        <f>Revenues!Q19-Expenses!Q19</f>
        <v>0</v>
      </c>
      <c r="R19" s="307"/>
      <c r="S19" s="151"/>
    </row>
    <row r="20" spans="1:20" s="171" customFormat="1">
      <c r="A20" s="154"/>
      <c r="B20" s="141"/>
      <c r="C20" s="142" t="s">
        <v>198</v>
      </c>
      <c r="D20" s="501">
        <f t="shared" si="0"/>
        <v>1379</v>
      </c>
      <c r="E20" s="337">
        <f>Revenues!E20-Expenses!E20</f>
        <v>72</v>
      </c>
      <c r="F20" s="328">
        <f>Revenues!F20-Expenses!F20</f>
        <v>429</v>
      </c>
      <c r="G20" s="328">
        <f>Revenues!G20-Expenses!G20</f>
        <v>432</v>
      </c>
      <c r="H20" s="328">
        <f>Revenues!H20-Expenses!H20</f>
        <v>446</v>
      </c>
      <c r="I20" s="328"/>
      <c r="J20" s="926">
        <f t="shared" si="1"/>
        <v>-0.22309859154929579</v>
      </c>
      <c r="K20" s="1110">
        <f t="shared" si="2"/>
        <v>-0.63265306122448983</v>
      </c>
      <c r="L20" s="328"/>
      <c r="M20" s="501">
        <f>M16+M18+M19</f>
        <v>1775</v>
      </c>
      <c r="N20" s="337">
        <f>N16+N18+N19</f>
        <v>196</v>
      </c>
      <c r="O20" s="328">
        <f>O16+O18+O19</f>
        <v>455</v>
      </c>
      <c r="P20" s="328">
        <f>P16+P18+P19</f>
        <v>551</v>
      </c>
      <c r="Q20" s="328">
        <f>Q16+Q18+Q19</f>
        <v>573</v>
      </c>
      <c r="R20" s="138"/>
      <c r="S20" s="154"/>
    </row>
    <row r="21" spans="1:20" s="171" customFormat="1">
      <c r="A21" s="154"/>
      <c r="B21" s="141"/>
      <c r="C21" s="142"/>
      <c r="D21" s="501"/>
      <c r="E21" s="337"/>
      <c r="F21" s="328"/>
      <c r="G21" s="328"/>
      <c r="H21" s="328"/>
      <c r="I21" s="328"/>
      <c r="J21" s="968"/>
      <c r="K21" s="833"/>
      <c r="L21" s="328"/>
      <c r="M21" s="501"/>
      <c r="N21" s="337"/>
      <c r="O21" s="328"/>
      <c r="P21" s="328"/>
      <c r="Q21" s="328"/>
      <c r="R21" s="138"/>
      <c r="S21" s="154"/>
    </row>
    <row r="22" spans="1:20" s="171" customFormat="1">
      <c r="A22" s="154"/>
      <c r="B22" s="141"/>
      <c r="C22" s="178" t="s">
        <v>219</v>
      </c>
      <c r="D22" s="501">
        <f t="shared" si="0"/>
        <v>12</v>
      </c>
      <c r="E22" s="327">
        <f>Revenues!E22-Expenses!E22</f>
        <v>4</v>
      </c>
      <c r="F22" s="333">
        <f>Revenues!F22-Expenses!F22</f>
        <v>4</v>
      </c>
      <c r="G22" s="333">
        <f>Revenues!G22-Expenses!G22</f>
        <v>2</v>
      </c>
      <c r="H22" s="333">
        <f>Revenues!H22-Expenses!H22</f>
        <v>2</v>
      </c>
      <c r="I22" s="329"/>
      <c r="J22" s="968">
        <f t="shared" si="1"/>
        <v>9.0909090909090828E-2</v>
      </c>
      <c r="K22" s="1110">
        <f t="shared" si="2"/>
        <v>1</v>
      </c>
      <c r="L22" s="329"/>
      <c r="M22" s="501">
        <f>Q22+P22+O22+N22</f>
        <v>11</v>
      </c>
      <c r="N22" s="327">
        <f>Revenues!N22-Expenses!N22</f>
        <v>2</v>
      </c>
      <c r="O22" s="333">
        <f>Revenues!O22-Expenses!O22</f>
        <v>2</v>
      </c>
      <c r="P22" s="333">
        <f>Revenues!P22-Expenses!P22</f>
        <v>5</v>
      </c>
      <c r="Q22" s="333">
        <f>Revenues!Q22-Expenses!Q22</f>
        <v>2</v>
      </c>
      <c r="R22" s="311"/>
      <c r="S22" s="154"/>
    </row>
    <row r="23" spans="1:20" s="171" customFormat="1">
      <c r="A23" s="154"/>
      <c r="B23" s="141"/>
      <c r="C23" s="141"/>
      <c r="D23" s="501"/>
      <c r="E23" s="337"/>
      <c r="F23" s="328"/>
      <c r="G23" s="328"/>
      <c r="H23" s="328"/>
      <c r="I23" s="328"/>
      <c r="J23" s="968"/>
      <c r="K23" s="833"/>
      <c r="L23" s="328"/>
      <c r="M23" s="501"/>
      <c r="N23" s="337"/>
      <c r="O23" s="328"/>
      <c r="P23" s="328"/>
      <c r="Q23" s="328"/>
      <c r="R23" s="138"/>
      <c r="S23" s="154"/>
    </row>
    <row r="24" spans="1:20" s="171" customFormat="1">
      <c r="A24" s="154"/>
      <c r="B24" s="141"/>
      <c r="C24" s="141" t="s">
        <v>41</v>
      </c>
      <c r="D24" s="501">
        <f t="shared" si="0"/>
        <v>-70</v>
      </c>
      <c r="E24" s="327">
        <f>Revenues!E24-Expenses!E24</f>
        <v>-22</v>
      </c>
      <c r="F24" s="333">
        <f>Revenues!F24-Expenses!F24</f>
        <v>-6</v>
      </c>
      <c r="G24" s="333">
        <f>Revenues!G24-Expenses!G24</f>
        <v>-22</v>
      </c>
      <c r="H24" s="333">
        <f>Revenues!H24-Expenses!H24</f>
        <v>-20</v>
      </c>
      <c r="I24" s="558"/>
      <c r="J24" s="926">
        <f t="shared" si="1"/>
        <v>0.11111111111111116</v>
      </c>
      <c r="K24" s="1110">
        <f t="shared" si="2"/>
        <v>0.5714285714285714</v>
      </c>
      <c r="L24" s="558"/>
      <c r="M24" s="501">
        <f>Q24+P24+O24+N24</f>
        <v>-63</v>
      </c>
      <c r="N24" s="327">
        <f>Revenues!N24-Expenses!N24</f>
        <v>-14</v>
      </c>
      <c r="O24" s="333">
        <f>Revenues!O24-Expenses!O24</f>
        <v>-19</v>
      </c>
      <c r="P24" s="333">
        <f>Revenues!P24-Expenses!P24</f>
        <v>-10</v>
      </c>
      <c r="Q24" s="333">
        <f>Revenues!Q24-Expenses!Q24</f>
        <v>-20</v>
      </c>
      <c r="R24" s="138"/>
      <c r="S24" s="154"/>
    </row>
    <row r="25" spans="1:20" s="171" customFormat="1">
      <c r="A25" s="154"/>
      <c r="B25" s="141"/>
      <c r="C25" s="141"/>
      <c r="D25" s="501"/>
      <c r="E25" s="327"/>
      <c r="F25" s="328"/>
      <c r="G25" s="328"/>
      <c r="H25" s="328"/>
      <c r="I25" s="345"/>
      <c r="J25" s="968"/>
      <c r="K25" s="833"/>
      <c r="L25" s="345"/>
      <c r="M25" s="501"/>
      <c r="N25" s="327"/>
      <c r="O25" s="328"/>
      <c r="P25" s="328"/>
      <c r="Q25" s="328"/>
      <c r="R25" s="138"/>
      <c r="S25" s="154"/>
    </row>
    <row r="26" spans="1:20" s="171" customFormat="1">
      <c r="A26" s="154"/>
      <c r="B26" s="141"/>
      <c r="C26" s="141" t="s">
        <v>322</v>
      </c>
      <c r="D26" s="501">
        <f t="shared" si="0"/>
        <v>1930</v>
      </c>
      <c r="E26" s="337">
        <f>Revenues!E28-Expenses!E28</f>
        <v>156</v>
      </c>
      <c r="F26" s="328">
        <f>Revenues!F28-Expenses!F28</f>
        <v>564</v>
      </c>
      <c r="G26" s="328">
        <f>Revenues!G28-Expenses!G28</f>
        <v>618</v>
      </c>
      <c r="H26" s="328">
        <f>Revenues!H28-Expenses!H28</f>
        <v>592</v>
      </c>
      <c r="I26" s="345"/>
      <c r="J26" s="926">
        <f t="shared" si="1"/>
        <v>-0.24284032954099644</v>
      </c>
      <c r="K26" s="1110">
        <f t="shared" si="2"/>
        <v>-0.64220183486238525</v>
      </c>
      <c r="L26" s="345"/>
      <c r="M26" s="501">
        <f>M9+M22+M20+M24</f>
        <v>2549</v>
      </c>
      <c r="N26" s="337">
        <f>N9+N22+N20+N24</f>
        <v>436</v>
      </c>
      <c r="O26" s="328">
        <f>O9+O22+O20+O24</f>
        <v>657</v>
      </c>
      <c r="P26" s="328">
        <f>P9+P22+P20+P24</f>
        <v>744</v>
      </c>
      <c r="Q26" s="328">
        <f>Q9+Q22+Q20+Q24</f>
        <v>712</v>
      </c>
      <c r="R26" s="138"/>
      <c r="S26" s="154"/>
    </row>
    <row r="27" spans="1:20">
      <c r="A27" s="151"/>
      <c r="B27" s="162"/>
      <c r="C27" s="141"/>
      <c r="D27" s="166"/>
      <c r="E27" s="190"/>
      <c r="F27" s="162"/>
      <c r="G27" s="162"/>
      <c r="H27" s="162"/>
      <c r="I27" s="169"/>
      <c r="J27" s="964"/>
      <c r="K27" s="830"/>
      <c r="L27" s="169"/>
      <c r="M27" s="166"/>
      <c r="N27" s="190"/>
      <c r="O27" s="162"/>
      <c r="P27" s="162"/>
      <c r="Q27" s="162"/>
      <c r="R27" s="141"/>
      <c r="S27" s="151"/>
    </row>
    <row r="28" spans="1:20" ht="9" customHeight="1">
      <c r="A28" s="151"/>
      <c r="B28" s="151"/>
      <c r="C28" s="151"/>
      <c r="D28" s="513"/>
      <c r="E28" s="151"/>
      <c r="F28" s="151"/>
      <c r="G28" s="151"/>
      <c r="H28" s="151"/>
      <c r="I28" s="151"/>
      <c r="J28" s="152"/>
      <c r="K28" s="152"/>
      <c r="L28" s="151"/>
      <c r="M28" s="513"/>
      <c r="N28" s="151"/>
      <c r="O28" s="151"/>
      <c r="P28" s="151"/>
      <c r="Q28" s="151"/>
      <c r="R28" s="151"/>
      <c r="S28" s="151"/>
    </row>
    <row r="29" spans="1:20" ht="14.25">
      <c r="A29" s="167"/>
      <c r="B29" s="183" t="s">
        <v>586</v>
      </c>
      <c r="C29" s="167"/>
      <c r="D29" s="288"/>
      <c r="E29" s="167"/>
      <c r="F29" s="167"/>
      <c r="G29" s="167"/>
      <c r="H29" s="167"/>
      <c r="I29" s="167"/>
      <c r="J29" s="168"/>
      <c r="K29" s="168"/>
      <c r="L29" s="167"/>
      <c r="M29" s="288"/>
      <c r="N29" s="167"/>
      <c r="O29" s="167"/>
      <c r="P29" s="167"/>
      <c r="Q29" s="167"/>
      <c r="R29" s="167"/>
      <c r="S29" s="187"/>
    </row>
    <row r="30" spans="1:20" ht="14.25">
      <c r="A30" s="167"/>
      <c r="B30" s="183"/>
      <c r="C30" s="167"/>
      <c r="D30" s="288"/>
      <c r="E30" s="167"/>
      <c r="F30" s="167"/>
      <c r="G30" s="167"/>
      <c r="H30" s="167"/>
      <c r="I30" s="167"/>
      <c r="J30" s="168"/>
      <c r="K30" s="168"/>
      <c r="L30" s="167"/>
      <c r="M30" s="288"/>
      <c r="N30" s="167"/>
      <c r="O30" s="167"/>
      <c r="P30" s="167"/>
      <c r="Q30" s="167"/>
      <c r="R30" s="167"/>
      <c r="S30" s="187"/>
    </row>
    <row r="31" spans="1:20" ht="9" customHeight="1">
      <c r="A31" s="151"/>
      <c r="B31" s="151"/>
      <c r="C31" s="151"/>
      <c r="D31" s="513"/>
      <c r="E31" s="151"/>
      <c r="F31" s="151"/>
      <c r="G31" s="151"/>
      <c r="H31" s="151"/>
      <c r="I31" s="151"/>
      <c r="J31" s="152"/>
      <c r="K31" s="152"/>
      <c r="L31" s="151"/>
      <c r="M31" s="513"/>
      <c r="N31" s="151"/>
      <c r="O31" s="151"/>
      <c r="P31" s="151"/>
      <c r="Q31" s="151"/>
      <c r="R31" s="151"/>
      <c r="S31" s="151"/>
    </row>
    <row r="32" spans="1:20">
      <c r="A32" s="154"/>
      <c r="B32" s="159"/>
      <c r="C32" s="156" t="s">
        <v>48</v>
      </c>
      <c r="D32" s="232">
        <v>2012</v>
      </c>
      <c r="E32" s="158" t="s">
        <v>547</v>
      </c>
      <c r="F32" s="159" t="s">
        <v>501</v>
      </c>
      <c r="G32" s="159" t="s">
        <v>478</v>
      </c>
      <c r="H32" s="159" t="s">
        <v>407</v>
      </c>
      <c r="I32" s="159"/>
      <c r="J32" s="964"/>
      <c r="K32" s="830"/>
      <c r="L32" s="159"/>
      <c r="M32" s="232">
        <v>2011</v>
      </c>
      <c r="N32" s="158" t="s">
        <v>365</v>
      </c>
      <c r="O32" s="159" t="s">
        <v>333</v>
      </c>
      <c r="P32" s="159" t="s">
        <v>292</v>
      </c>
      <c r="Q32" s="159" t="s">
        <v>282</v>
      </c>
      <c r="R32" s="301"/>
      <c r="S32" s="154"/>
      <c r="T32" s="192"/>
    </row>
    <row r="33" spans="1:20">
      <c r="A33" s="154"/>
      <c r="B33" s="159"/>
      <c r="C33" s="186" t="s">
        <v>51</v>
      </c>
      <c r="D33" s="157"/>
      <c r="E33" s="158"/>
      <c r="F33" s="162"/>
      <c r="G33" s="162"/>
      <c r="H33" s="162"/>
      <c r="I33" s="162"/>
      <c r="J33" s="965"/>
      <c r="K33" s="831"/>
      <c r="L33" s="162"/>
      <c r="M33" s="157"/>
      <c r="N33" s="158"/>
      <c r="O33" s="162"/>
      <c r="P33" s="162"/>
      <c r="Q33" s="162"/>
      <c r="R33" s="162"/>
      <c r="S33" s="154"/>
      <c r="T33" s="192"/>
    </row>
    <row r="34" spans="1:20">
      <c r="A34" s="151"/>
      <c r="B34" s="162"/>
      <c r="C34" s="162"/>
      <c r="D34" s="509"/>
      <c r="E34" s="510"/>
      <c r="F34" s="512"/>
      <c r="G34" s="512"/>
      <c r="H34" s="512"/>
      <c r="I34" s="162"/>
      <c r="J34" s="974"/>
      <c r="K34" s="839"/>
      <c r="L34" s="308"/>
      <c r="M34" s="509"/>
      <c r="N34" s="510"/>
      <c r="O34" s="512"/>
      <c r="P34" s="512"/>
      <c r="Q34" s="512"/>
      <c r="R34" s="308"/>
      <c r="S34" s="151"/>
      <c r="T34" s="192"/>
    </row>
    <row r="35" spans="1:20">
      <c r="A35" s="151"/>
      <c r="B35" s="169"/>
      <c r="C35" s="170" t="s">
        <v>37</v>
      </c>
      <c r="D35" s="325">
        <f>D5/Revenues!D5</f>
        <v>0.15658049353701528</v>
      </c>
      <c r="E35" s="326">
        <f>E5/Revenues!E5</f>
        <v>0.10979547900968784</v>
      </c>
      <c r="F35" s="352">
        <f>F5/Revenues!F5</f>
        <v>0.1263408820023838</v>
      </c>
      <c r="G35" s="352">
        <f>G5/Revenues!G5</f>
        <v>0.20902612826603326</v>
      </c>
      <c r="H35" s="352">
        <f>H5/Revenues!H5</f>
        <v>0.18765743073047858</v>
      </c>
      <c r="I35" s="323"/>
      <c r="J35" s="967"/>
      <c r="K35" s="832"/>
      <c r="L35" s="564"/>
      <c r="M35" s="325">
        <f>M5/Revenues!M5</f>
        <v>0.21523280912735121</v>
      </c>
      <c r="N35" s="326">
        <f>N5/Revenues!N5</f>
        <v>0.23763570566948131</v>
      </c>
      <c r="O35" s="352">
        <f>O5/Revenues!O5</f>
        <v>0.22673031026252982</v>
      </c>
      <c r="P35" s="352">
        <f>P5/Revenues!P5</f>
        <v>0.21419676214196762</v>
      </c>
      <c r="Q35" s="352">
        <f>Q5/Revenues!Q5</f>
        <v>0.17981888745148772</v>
      </c>
      <c r="R35" s="179"/>
      <c r="S35" s="151"/>
      <c r="T35" s="192"/>
    </row>
    <row r="36" spans="1:20">
      <c r="A36" s="151"/>
      <c r="B36" s="169"/>
      <c r="C36" s="170" t="s">
        <v>38</v>
      </c>
      <c r="D36" s="325">
        <f>D6/Revenues!D6</f>
        <v>0.13805970149253732</v>
      </c>
      <c r="E36" s="326">
        <f>E6/Revenues!E6</f>
        <v>8.7804878048780483E-2</v>
      </c>
      <c r="F36" s="352">
        <f>F6/Revenues!F6</f>
        <v>0.1691542288557214</v>
      </c>
      <c r="G36" s="352">
        <f>G6/Revenues!G6</f>
        <v>0.17391304347826086</v>
      </c>
      <c r="H36" s="352">
        <f>H6/Revenues!H6</f>
        <v>0.12041884816753927</v>
      </c>
      <c r="I36" s="323"/>
      <c r="J36" s="967"/>
      <c r="K36" s="832"/>
      <c r="L36" s="564"/>
      <c r="M36" s="325">
        <f>M6/Revenues!M6</f>
        <v>0.17029449423815621</v>
      </c>
      <c r="N36" s="326">
        <f>N6/Revenues!N6</f>
        <v>0.21182266009852216</v>
      </c>
      <c r="O36" s="352">
        <f>O6/Revenues!O6</f>
        <v>0.16666666666666666</v>
      </c>
      <c r="P36" s="352">
        <f>P6/Revenues!P6</f>
        <v>0.16494845360824742</v>
      </c>
      <c r="Q36" s="352">
        <f>Q6/Revenues!Q6</f>
        <v>0.13440860215053763</v>
      </c>
      <c r="R36" s="179"/>
      <c r="S36" s="151"/>
      <c r="T36" s="192"/>
    </row>
    <row r="37" spans="1:20">
      <c r="A37" s="151"/>
      <c r="B37" s="169"/>
      <c r="C37" s="170" t="s">
        <v>47</v>
      </c>
      <c r="D37" s="325">
        <f>D7/Revenues!D7</f>
        <v>-0.1417004048582996</v>
      </c>
      <c r="E37" s="326">
        <f>E7/Revenues!E7</f>
        <v>-0.25675675675675674</v>
      </c>
      <c r="F37" s="352">
        <f>F7/Revenues!F7</f>
        <v>-3.8461538461538464E-2</v>
      </c>
      <c r="G37" s="352">
        <f>G7/Revenues!G7</f>
        <v>-9.8360655737704916E-2</v>
      </c>
      <c r="H37" s="352">
        <f>H7/Revenues!H7</f>
        <v>-0.13333333333333333</v>
      </c>
      <c r="I37" s="346"/>
      <c r="J37" s="967"/>
      <c r="K37" s="832"/>
      <c r="L37" s="564"/>
      <c r="M37" s="325">
        <f>M7/Revenues!M7</f>
        <v>-1.9867549668874173E-2</v>
      </c>
      <c r="N37" s="326">
        <f>N7/Revenues!N7</f>
        <v>0.13698630136986301</v>
      </c>
      <c r="O37" s="352">
        <f>O7/Revenues!O7</f>
        <v>-3.7037037037037035E-2</v>
      </c>
      <c r="P37" s="352">
        <f>P7/Revenues!P7</f>
        <v>-7.5949367088607597E-2</v>
      </c>
      <c r="Q37" s="352">
        <f>Q7/Revenues!Q7</f>
        <v>-0.10144927536231885</v>
      </c>
      <c r="R37" s="179"/>
      <c r="S37" s="151"/>
      <c r="T37" s="192"/>
    </row>
    <row r="38" spans="1:20">
      <c r="A38" s="151"/>
      <c r="B38" s="169"/>
      <c r="C38" s="170" t="s">
        <v>436</v>
      </c>
      <c r="D38" s="325">
        <f>D8/Revenues!D8</f>
        <v>0</v>
      </c>
      <c r="E38" s="326">
        <f>E8/Revenues!E8</f>
        <v>-8.3333333333333329E-2</v>
      </c>
      <c r="F38" s="352">
        <f>F8/Revenues!F8</f>
        <v>5.2631578947368418E-2</v>
      </c>
      <c r="G38" s="352">
        <f>G8/Revenues!G8</f>
        <v>0</v>
      </c>
      <c r="H38" s="352">
        <f>H8/Revenues!H8</f>
        <v>0</v>
      </c>
      <c r="I38" s="346"/>
      <c r="J38" s="967"/>
      <c r="K38" s="832"/>
      <c r="L38" s="564"/>
      <c r="M38" s="325">
        <f>M8/Revenues!M8</f>
        <v>-8.4745762711864406E-3</v>
      </c>
      <c r="N38" s="326">
        <f>N8/Revenues!N8</f>
        <v>-6.8965517241379309E-2</v>
      </c>
      <c r="O38" s="352">
        <f>O8/Revenues!O8</f>
        <v>3.3333333333333333E-2</v>
      </c>
      <c r="P38" s="352">
        <f>P8/Revenues!P8</f>
        <v>0</v>
      </c>
      <c r="Q38" s="352">
        <f>Q8/Revenues!Q8</f>
        <v>0</v>
      </c>
      <c r="R38" s="179"/>
      <c r="S38" s="151"/>
      <c r="T38" s="192"/>
    </row>
    <row r="39" spans="1:20" s="171" customFormat="1">
      <c r="A39" s="154"/>
      <c r="B39" s="141"/>
      <c r="C39" s="141" t="s">
        <v>39</v>
      </c>
      <c r="D39" s="330">
        <f>D9/Revenues!D9</f>
        <v>0.1393273850377488</v>
      </c>
      <c r="E39" s="331">
        <f>E9/Revenues!E9</f>
        <v>8.5284280936454848E-2</v>
      </c>
      <c r="F39" s="353">
        <f>F9/Revenues!F9</f>
        <v>0.1276794035414725</v>
      </c>
      <c r="G39" s="353">
        <f>G9/Revenues!G9</f>
        <v>0.19038817005545286</v>
      </c>
      <c r="H39" s="353">
        <f>H9/Revenues!H9</f>
        <v>0.16078431372549021</v>
      </c>
      <c r="I39" s="328"/>
      <c r="J39" s="968"/>
      <c r="K39" s="833"/>
      <c r="L39" s="565"/>
      <c r="M39" s="330">
        <f>M9/Revenues!M9</f>
        <v>0.19629277566539924</v>
      </c>
      <c r="N39" s="331">
        <f>N9/Revenues!N9</f>
        <v>0.2342007434944238</v>
      </c>
      <c r="O39" s="353">
        <f>O9/Revenues!O9</f>
        <v>0.20147194112235511</v>
      </c>
      <c r="P39" s="353">
        <f>P9/Revenues!P9</f>
        <v>0.18947368421052632</v>
      </c>
      <c r="Q39" s="353">
        <f>Q9/Revenues!Q9</f>
        <v>0.157</v>
      </c>
      <c r="R39" s="138"/>
      <c r="S39" s="154"/>
      <c r="T39" s="181"/>
    </row>
    <row r="40" spans="1:20">
      <c r="A40" s="151"/>
      <c r="B40" s="162"/>
      <c r="C40" s="162"/>
      <c r="D40" s="325"/>
      <c r="E40" s="326"/>
      <c r="F40" s="352"/>
      <c r="G40" s="352"/>
      <c r="H40" s="352"/>
      <c r="I40" s="323"/>
      <c r="J40" s="967"/>
      <c r="K40" s="832"/>
      <c r="L40" s="566"/>
      <c r="M40" s="325"/>
      <c r="N40" s="326"/>
      <c r="O40" s="352"/>
      <c r="P40" s="352"/>
      <c r="Q40" s="352"/>
      <c r="R40" s="309"/>
      <c r="S40" s="151"/>
      <c r="T40" s="192"/>
    </row>
    <row r="41" spans="1:20">
      <c r="A41" s="151"/>
      <c r="B41" s="162"/>
      <c r="C41" s="162" t="s">
        <v>392</v>
      </c>
      <c r="D41" s="325">
        <f>D11/Revenues!D11</f>
        <v>0.22847100175746923</v>
      </c>
      <c r="E41" s="326">
        <f>E11/Revenues!E11</f>
        <v>0.21497584541062803</v>
      </c>
      <c r="F41" s="352">
        <f>F11/Revenues!F11</f>
        <v>0.27014218009478674</v>
      </c>
      <c r="G41" s="352">
        <f>G11/Revenues!G11</f>
        <v>0.25225225225225223</v>
      </c>
      <c r="H41" s="352">
        <f>H11/Revenues!H11</f>
        <v>0.1756440281030445</v>
      </c>
      <c r="I41" s="323"/>
      <c r="J41" s="967"/>
      <c r="K41" s="832"/>
      <c r="L41" s="566"/>
      <c r="M41" s="325">
        <f>M11/Revenues!M11</f>
        <v>0.24842105263157896</v>
      </c>
      <c r="N41" s="326">
        <f>N11/Revenues!N11</f>
        <v>0.22538293216630198</v>
      </c>
      <c r="O41" s="352">
        <f>O11/Revenues!O11</f>
        <v>0.2536997885835095</v>
      </c>
      <c r="P41" s="352">
        <f>P11/Revenues!P11</f>
        <v>0.24897959183673468</v>
      </c>
      <c r="Q41" s="352">
        <f>Q11/Revenues!Q11</f>
        <v>0.26458333333333334</v>
      </c>
      <c r="R41" s="309"/>
      <c r="S41" s="151"/>
      <c r="T41" s="192"/>
    </row>
    <row r="42" spans="1:20">
      <c r="A42" s="151"/>
      <c r="B42" s="162"/>
      <c r="C42" s="170" t="s">
        <v>393</v>
      </c>
      <c r="D42" s="325">
        <f>D12/Revenues!D12</f>
        <v>5.9935205183585312E-2</v>
      </c>
      <c r="E42" s="326">
        <f>E12/Revenues!E12</f>
        <v>2.2916666666666665E-2</v>
      </c>
      <c r="F42" s="352">
        <f>F12/Revenues!F12</f>
        <v>7.4398249452954049E-2</v>
      </c>
      <c r="G42" s="352">
        <f>G12/Revenues!G12</f>
        <v>4.1575492341356671E-2</v>
      </c>
      <c r="H42" s="352">
        <f>H12/Revenues!H12</f>
        <v>0.10262008733624454</v>
      </c>
      <c r="I42" s="323"/>
      <c r="J42" s="967"/>
      <c r="K42" s="832"/>
      <c r="L42" s="564"/>
      <c r="M42" s="325">
        <f>M12/Revenues!M12</f>
        <v>0.14450867052023122</v>
      </c>
      <c r="N42" s="326">
        <f>N12/Revenues!N12</f>
        <v>9.9365750528541227E-2</v>
      </c>
      <c r="O42" s="352">
        <f>O12/Revenues!O12</f>
        <v>0.15042372881355931</v>
      </c>
      <c r="P42" s="352">
        <f>P12/Revenues!P12</f>
        <v>0.16910229645093947</v>
      </c>
      <c r="Q42" s="352">
        <f>Q12/Revenues!Q12</f>
        <v>0.15866388308977036</v>
      </c>
      <c r="R42" s="179"/>
      <c r="S42" s="151"/>
      <c r="T42" s="192"/>
    </row>
    <row r="43" spans="1:20">
      <c r="A43" s="151"/>
      <c r="B43" s="162"/>
      <c r="C43" s="170" t="s">
        <v>40</v>
      </c>
      <c r="D43" s="325">
        <f>D13/Revenues!D13</f>
        <v>0.16001353179972935</v>
      </c>
      <c r="E43" s="326">
        <f>E13/Revenues!E13</f>
        <v>-1.3368983957219251E-3</v>
      </c>
      <c r="F43" s="352">
        <f>F13/Revenues!F13</f>
        <v>0.21267605633802816</v>
      </c>
      <c r="G43" s="352">
        <f>G13/Revenues!G13</f>
        <v>0.22074468085106383</v>
      </c>
      <c r="H43" s="352">
        <f>H13/Revenues!H13</f>
        <v>0.21045576407506703</v>
      </c>
      <c r="I43" s="323"/>
      <c r="J43" s="967"/>
      <c r="K43" s="832"/>
      <c r="L43" s="564"/>
      <c r="M43" s="325">
        <f>M13/Revenues!M13</f>
        <v>0.17790811339198437</v>
      </c>
      <c r="N43" s="326">
        <f>N13/Revenues!N13</f>
        <v>0.10855683269476372</v>
      </c>
      <c r="O43" s="352">
        <f>O13/Revenues!O13</f>
        <v>0.19758064516129031</v>
      </c>
      <c r="P43" s="352">
        <f>P13/Revenues!P13</f>
        <v>0.21011673151750973</v>
      </c>
      <c r="Q43" s="352">
        <f>Q13/Revenues!Q13</f>
        <v>0.19714656290531776</v>
      </c>
      <c r="R43" s="179"/>
      <c r="S43" s="151"/>
      <c r="T43" s="192"/>
    </row>
    <row r="44" spans="1:20">
      <c r="A44" s="151"/>
      <c r="B44" s="162"/>
      <c r="C44" s="170" t="s">
        <v>400</v>
      </c>
      <c r="D44" s="325">
        <f>D14/Revenues!D14</f>
        <v>0.23884013735215567</v>
      </c>
      <c r="E44" s="326">
        <f>E14/Revenues!E14</f>
        <v>0.23680456490727533</v>
      </c>
      <c r="F44" s="352">
        <f>F14/Revenues!F14</f>
        <v>0.22544283413848631</v>
      </c>
      <c r="G44" s="352">
        <f>G14/Revenues!G14</f>
        <v>0.22047244094488189</v>
      </c>
      <c r="H44" s="352">
        <f>H14/Revenues!H14</f>
        <v>0.27108433734939757</v>
      </c>
      <c r="I44" s="323"/>
      <c r="J44" s="967"/>
      <c r="K44" s="832"/>
      <c r="L44" s="564"/>
      <c r="M44" s="325">
        <f>M14/Revenues!M14</f>
        <v>0.29424460431654675</v>
      </c>
      <c r="N44" s="326">
        <f>N14/Revenues!N14</f>
        <v>0.30790190735694822</v>
      </c>
      <c r="O44" s="352">
        <f>O14/Revenues!O14</f>
        <v>0.26807228915662651</v>
      </c>
      <c r="P44" s="352">
        <f>P14/Revenues!P14</f>
        <v>0.2953216374269006</v>
      </c>
      <c r="Q44" s="352">
        <f>Q14/Revenues!Q14</f>
        <v>0.30372492836676218</v>
      </c>
      <c r="R44" s="179"/>
      <c r="S44" s="151"/>
      <c r="T44" s="192"/>
    </row>
    <row r="45" spans="1:20">
      <c r="A45" s="151"/>
      <c r="B45" s="162"/>
      <c r="C45" s="170" t="s">
        <v>436</v>
      </c>
      <c r="D45" s="325">
        <f>D15/Revenues!D15</f>
        <v>8.4388185654008432E-3</v>
      </c>
      <c r="E45" s="326">
        <f>E15/Revenues!E15</f>
        <v>-1.8214936247723133E-3</v>
      </c>
      <c r="F45" s="352">
        <f>F15/Revenues!F15</f>
        <v>1.7241379310344827E-2</v>
      </c>
      <c r="G45" s="352">
        <f>G15/Revenues!G15</f>
        <v>1.509433962264151E-2</v>
      </c>
      <c r="H45" s="352">
        <f>H15/Revenues!H15</f>
        <v>3.7593984962406013E-3</v>
      </c>
      <c r="I45" s="323"/>
      <c r="J45" s="967"/>
      <c r="K45" s="832"/>
      <c r="L45" s="564"/>
      <c r="M45" s="325">
        <f>M15/Revenues!M15</f>
        <v>7.3816760746851931E-3</v>
      </c>
      <c r="N45" s="326">
        <f>N15/Revenues!N15</f>
        <v>6.920415224913495E-3</v>
      </c>
      <c r="O45" s="352">
        <f>O15/Revenues!O15</f>
        <v>7.0175438596491229E-3</v>
      </c>
      <c r="P45" s="352">
        <f>P15/Revenues!P15</f>
        <v>1.2173913043478261E-2</v>
      </c>
      <c r="Q45" s="352">
        <f>Q15/Revenues!Q15</f>
        <v>3.4482758620689655E-3</v>
      </c>
      <c r="R45" s="179"/>
      <c r="S45" s="151"/>
      <c r="T45" s="192"/>
    </row>
    <row r="46" spans="1:20" s="171" customFormat="1">
      <c r="A46" s="154"/>
      <c r="B46" s="141"/>
      <c r="C46" s="142" t="s">
        <v>254</v>
      </c>
      <c r="D46" s="330">
        <f>D16/Revenues!D16</f>
        <v>0.22590318434956447</v>
      </c>
      <c r="E46" s="331">
        <f>E16/Revenues!E16</f>
        <v>0.14827201783723523</v>
      </c>
      <c r="F46" s="353">
        <f>F16/Revenues!F16</f>
        <v>0.25473933649289099</v>
      </c>
      <c r="G46" s="353">
        <f>G16/Revenues!G16</f>
        <v>0.24402730375426621</v>
      </c>
      <c r="H46" s="353">
        <f>H16/Revenues!H16</f>
        <v>0.25921724333522406</v>
      </c>
      <c r="I46" s="328"/>
      <c r="J46" s="968"/>
      <c r="K46" s="833"/>
      <c r="L46" s="565"/>
      <c r="M46" s="330">
        <f>M16/Revenues!M16</f>
        <v>0.28493672608518167</v>
      </c>
      <c r="N46" s="331">
        <f>N16/Revenues!N16</f>
        <v>0.24451578384162653</v>
      </c>
      <c r="O46" s="353">
        <f>O16/Revenues!O16</f>
        <v>0.28715647784632642</v>
      </c>
      <c r="P46" s="353">
        <f>P16/Revenues!P16</f>
        <v>0.30286641427798811</v>
      </c>
      <c r="Q46" s="353">
        <f>Q16/Revenues!Q16</f>
        <v>0.30573593073593075</v>
      </c>
      <c r="R46" s="138"/>
      <c r="S46" s="154"/>
      <c r="T46" s="181"/>
    </row>
    <row r="47" spans="1:20">
      <c r="A47" s="154"/>
      <c r="B47" s="141"/>
      <c r="C47" s="142"/>
      <c r="D47" s="325"/>
      <c r="E47" s="326"/>
      <c r="F47" s="352"/>
      <c r="G47" s="352"/>
      <c r="H47" s="352"/>
      <c r="I47" s="323"/>
      <c r="J47" s="967"/>
      <c r="K47" s="832"/>
      <c r="L47" s="565"/>
      <c r="M47" s="325"/>
      <c r="N47" s="326"/>
      <c r="O47" s="352"/>
      <c r="P47" s="352"/>
      <c r="Q47" s="352"/>
      <c r="R47" s="138"/>
      <c r="S47" s="154"/>
      <c r="T47" s="192"/>
    </row>
    <row r="48" spans="1:20" ht="14.25">
      <c r="A48" s="151"/>
      <c r="B48" s="162"/>
      <c r="C48" s="170" t="s">
        <v>619</v>
      </c>
      <c r="D48" s="325">
        <f>D18/Revenues!D18</f>
        <v>-0.23549883990719259</v>
      </c>
      <c r="E48" s="326">
        <f>E18/Revenues!E18</f>
        <v>-1.1411764705882352</v>
      </c>
      <c r="F48" s="352">
        <f>F18/Revenues!F18</f>
        <v>-6.0975609756097563E-3</v>
      </c>
      <c r="G48" s="352">
        <f>G18/Revenues!G18</f>
        <v>1.2987012987012988E-2</v>
      </c>
      <c r="H48" s="352">
        <f>H18/Revenues!H18</f>
        <v>-3.7037037037037035E-2</v>
      </c>
      <c r="I48" s="323"/>
      <c r="J48" s="967"/>
      <c r="K48" s="832"/>
      <c r="L48" s="564"/>
      <c r="M48" s="325">
        <f>M18/Revenues!M18</f>
        <v>-0.2616899097621001</v>
      </c>
      <c r="N48" s="326">
        <f>N18/Revenues!N18</f>
        <v>-0.78851963746223563</v>
      </c>
      <c r="O48" s="352">
        <f>O18/Revenues!O18</f>
        <v>-0.20141342756183744</v>
      </c>
      <c r="P48" s="352">
        <f>P18/Revenues!P18</f>
        <v>-2.9411764705882353E-2</v>
      </c>
      <c r="Q48" s="352">
        <f>Q18/Revenues!Q18</f>
        <v>2.6755852842809364E-2</v>
      </c>
      <c r="R48" s="179"/>
      <c r="S48" s="151"/>
      <c r="T48" s="192"/>
    </row>
    <row r="49" spans="1:20">
      <c r="A49" s="151"/>
      <c r="B49" s="162"/>
      <c r="C49" s="170" t="s">
        <v>71</v>
      </c>
      <c r="D49" s="325">
        <f>D19/Revenues!D19</f>
        <v>0</v>
      </c>
      <c r="E49" s="326">
        <f>E19/Revenues!E19</f>
        <v>0</v>
      </c>
      <c r="F49" s="352">
        <f>F19/Revenues!F19</f>
        <v>0</v>
      </c>
      <c r="G49" s="352">
        <f>G19/Revenues!G19</f>
        <v>0</v>
      </c>
      <c r="H49" s="352">
        <f>H19/Revenues!H19</f>
        <v>0</v>
      </c>
      <c r="I49" s="346"/>
      <c r="J49" s="967"/>
      <c r="K49" s="832"/>
      <c r="L49" s="564"/>
      <c r="M49" s="325">
        <f>M19/Revenues!M19</f>
        <v>0</v>
      </c>
      <c r="N49" s="326">
        <f>N19/Revenues!N19</f>
        <v>0</v>
      </c>
      <c r="O49" s="352">
        <f>O19/Revenues!O19</f>
        <v>0</v>
      </c>
      <c r="P49" s="352">
        <f>P19/Revenues!P19</f>
        <v>0</v>
      </c>
      <c r="Q49" s="352">
        <f>Q19/Revenues!Q19</f>
        <v>0</v>
      </c>
      <c r="R49" s="179"/>
      <c r="S49" s="151"/>
      <c r="T49" s="192"/>
    </row>
    <row r="50" spans="1:20" s="171" customFormat="1">
      <c r="A50" s="154"/>
      <c r="B50" s="141"/>
      <c r="C50" s="142" t="s">
        <v>198</v>
      </c>
      <c r="D50" s="330">
        <f>D20/Revenues!D20</f>
        <v>0.18308550185873607</v>
      </c>
      <c r="E50" s="331">
        <f>E20/Revenues!E20</f>
        <v>3.8399999999999997E-2</v>
      </c>
      <c r="F50" s="353">
        <f>F20/Revenues!F20</f>
        <v>0.24182638105975196</v>
      </c>
      <c r="G50" s="353">
        <f>G20/Revenues!G20</f>
        <v>0.22653382275825903</v>
      </c>
      <c r="H50" s="353">
        <f>H20/Revenues!H20</f>
        <v>0.22570850202429149</v>
      </c>
      <c r="I50" s="328"/>
      <c r="J50" s="968"/>
      <c r="K50" s="833"/>
      <c r="L50" s="565"/>
      <c r="M50" s="330">
        <f>M20/Revenues!M20</f>
        <v>0.21491706017677684</v>
      </c>
      <c r="N50" s="331">
        <f>N20/Revenues!N20</f>
        <v>9.2496460594620106E-2</v>
      </c>
      <c r="O50" s="353">
        <f>O20/Revenues!O20</f>
        <v>0.22807017543859648</v>
      </c>
      <c r="P50" s="353">
        <f>P20/Revenues!P20</f>
        <v>0.26592664092664092</v>
      </c>
      <c r="Q50" s="353">
        <f>Q20/Revenues!Q20</f>
        <v>0.27641099855282197</v>
      </c>
      <c r="R50" s="138"/>
      <c r="S50" s="154"/>
      <c r="T50" s="181"/>
    </row>
    <row r="51" spans="1:20" s="171" customFormat="1">
      <c r="A51" s="154"/>
      <c r="B51" s="141"/>
      <c r="C51" s="142"/>
      <c r="D51" s="330"/>
      <c r="E51" s="331"/>
      <c r="F51" s="353"/>
      <c r="G51" s="353"/>
      <c r="H51" s="353"/>
      <c r="I51" s="328"/>
      <c r="J51" s="968"/>
      <c r="K51" s="833"/>
      <c r="L51" s="565"/>
      <c r="M51" s="330"/>
      <c r="N51" s="331"/>
      <c r="O51" s="353"/>
      <c r="P51" s="353"/>
      <c r="Q51" s="353"/>
      <c r="R51" s="138"/>
      <c r="S51" s="154"/>
      <c r="T51" s="181"/>
    </row>
    <row r="52" spans="1:20" s="171" customFormat="1">
      <c r="A52" s="154"/>
      <c r="B52" s="141"/>
      <c r="C52" s="178" t="s">
        <v>219</v>
      </c>
      <c r="D52" s="330">
        <f>D22/Revenues!D22</f>
        <v>1.1594202898550725E-2</v>
      </c>
      <c r="E52" s="331">
        <f>E22/Revenues!E22</f>
        <v>1.5686274509803921E-2</v>
      </c>
      <c r="F52" s="353">
        <f>F22/Revenues!F22</f>
        <v>1.5151515151515152E-2</v>
      </c>
      <c r="G52" s="353">
        <f>G22/Revenues!G22</f>
        <v>7.6628352490421452E-3</v>
      </c>
      <c r="H52" s="353">
        <f>H22/Revenues!H22</f>
        <v>7.8431372549019607E-3</v>
      </c>
      <c r="I52" s="329"/>
      <c r="J52" s="968"/>
      <c r="K52" s="833"/>
      <c r="L52" s="565"/>
      <c r="M52" s="330">
        <f>M22/Revenues!M22</f>
        <v>1.1258955987717503E-2</v>
      </c>
      <c r="N52" s="331">
        <f>N22/Revenues!N22</f>
        <v>8.0321285140562242E-3</v>
      </c>
      <c r="O52" s="353">
        <f>O22/Revenues!O22</f>
        <v>7.8125E-3</v>
      </c>
      <c r="P52" s="353">
        <f>P22/Revenues!P22</f>
        <v>2.032520325203252E-2</v>
      </c>
      <c r="Q52" s="353">
        <f>Q22/Revenues!Q22</f>
        <v>8.8495575221238937E-3</v>
      </c>
      <c r="R52" s="138"/>
      <c r="S52" s="154"/>
      <c r="T52" s="181"/>
    </row>
    <row r="53" spans="1:20" s="171" customFormat="1">
      <c r="A53" s="154"/>
      <c r="B53" s="141"/>
      <c r="C53" s="141"/>
      <c r="D53" s="330"/>
      <c r="E53" s="331"/>
      <c r="F53" s="353"/>
      <c r="G53" s="353"/>
      <c r="H53" s="353"/>
      <c r="I53" s="328"/>
      <c r="J53" s="968"/>
      <c r="K53" s="833"/>
      <c r="L53" s="565"/>
      <c r="M53" s="330"/>
      <c r="N53" s="331"/>
      <c r="O53" s="353"/>
      <c r="P53" s="353"/>
      <c r="Q53" s="353"/>
      <c r="R53" s="138"/>
      <c r="S53" s="154"/>
      <c r="T53" s="181"/>
    </row>
    <row r="54" spans="1:20" s="171" customFormat="1">
      <c r="A54" s="154"/>
      <c r="B54" s="141"/>
      <c r="C54" s="141" t="s">
        <v>41</v>
      </c>
      <c r="D54" s="330">
        <f>D24/Revenues!D24</f>
        <v>-0.92105263157894735</v>
      </c>
      <c r="E54" s="331">
        <f>E24/Revenues!E24</f>
        <v>-1.1000000000000001</v>
      </c>
      <c r="F54" s="353">
        <f>F24/Revenues!F24</f>
        <v>-0.31578947368421051</v>
      </c>
      <c r="G54" s="353">
        <f>G24/Revenues!G24</f>
        <v>-1.2222222222222223</v>
      </c>
      <c r="H54" s="353">
        <f>H24/Revenues!H24</f>
        <v>-1.0526315789473684</v>
      </c>
      <c r="I54" s="558"/>
      <c r="J54" s="968"/>
      <c r="K54" s="833"/>
      <c r="L54" s="565"/>
      <c r="M54" s="330">
        <f>M24/Revenues!M24</f>
        <v>-1.0161290322580645</v>
      </c>
      <c r="N54" s="331">
        <f>N24/Revenues!N24</f>
        <v>-1.0769230769230769</v>
      </c>
      <c r="O54" s="353">
        <f>O24/Revenues!O24</f>
        <v>-1.2666666666666666</v>
      </c>
      <c r="P54" s="353">
        <f>P24/Revenues!P24</f>
        <v>-0.55555555555555558</v>
      </c>
      <c r="Q54" s="353">
        <f>Q24/Revenues!Q24</f>
        <v>-1.25</v>
      </c>
      <c r="R54" s="138"/>
      <c r="S54" s="154"/>
      <c r="T54" s="181"/>
    </row>
    <row r="55" spans="1:20" s="171" customFormat="1">
      <c r="A55" s="154"/>
      <c r="B55" s="141"/>
      <c r="C55" s="141"/>
      <c r="D55" s="330"/>
      <c r="E55" s="331"/>
      <c r="F55" s="353"/>
      <c r="G55" s="353"/>
      <c r="H55" s="353"/>
      <c r="I55" s="345"/>
      <c r="J55" s="968"/>
      <c r="K55" s="833"/>
      <c r="L55" s="565"/>
      <c r="M55" s="330"/>
      <c r="N55" s="331"/>
      <c r="O55" s="353"/>
      <c r="P55" s="353"/>
      <c r="Q55" s="353"/>
      <c r="R55" s="138"/>
      <c r="S55" s="154"/>
      <c r="T55" s="181"/>
    </row>
    <row r="56" spans="1:20" s="171" customFormat="1">
      <c r="A56" s="154"/>
      <c r="B56" s="141"/>
      <c r="C56" s="141" t="s">
        <v>323</v>
      </c>
      <c r="D56" s="330">
        <f>D26/Revenues!D28</f>
        <v>0.15187283600881335</v>
      </c>
      <c r="E56" s="331">
        <f>E26/Revenues!E28</f>
        <v>4.7648136835675016E-2</v>
      </c>
      <c r="F56" s="353">
        <f>F26/Revenues!F28</f>
        <v>0.1848574237954769</v>
      </c>
      <c r="G56" s="353">
        <f>G26/Revenues!G28</f>
        <v>0.19360902255639098</v>
      </c>
      <c r="H56" s="353">
        <f>H26/Revenues!H28</f>
        <v>0.18552178000626762</v>
      </c>
      <c r="I56" s="345"/>
      <c r="J56" s="968"/>
      <c r="K56" s="833"/>
      <c r="L56" s="565"/>
      <c r="M56" s="330">
        <f>M26/Revenues!M28</f>
        <v>0.19364886424067462</v>
      </c>
      <c r="N56" s="331">
        <f>N26/Revenues!N28</f>
        <v>0.12918518518518518</v>
      </c>
      <c r="O56" s="353">
        <f>O26/Revenues!O28</f>
        <v>0.20134845234446827</v>
      </c>
      <c r="P56" s="353">
        <f>P26/Revenues!P28</f>
        <v>0.22613981762917934</v>
      </c>
      <c r="Q56" s="353">
        <f>Q26/Revenues!Q28</f>
        <v>0.22009273570324575</v>
      </c>
      <c r="R56" s="138"/>
      <c r="S56" s="154"/>
      <c r="T56" s="181"/>
    </row>
    <row r="57" spans="1:20">
      <c r="A57" s="154"/>
      <c r="B57" s="141"/>
      <c r="C57" s="141"/>
      <c r="D57" s="166"/>
      <c r="E57" s="190"/>
      <c r="F57" s="162"/>
      <c r="G57" s="162"/>
      <c r="H57" s="162"/>
      <c r="I57" s="169"/>
      <c r="J57" s="964"/>
      <c r="K57" s="830"/>
      <c r="L57" s="169"/>
      <c r="M57" s="166"/>
      <c r="N57" s="190"/>
      <c r="O57" s="162"/>
      <c r="P57" s="162"/>
      <c r="Q57" s="162"/>
      <c r="R57" s="141"/>
      <c r="S57" s="154"/>
      <c r="T57" s="192"/>
    </row>
    <row r="58" spans="1:20" ht="9" customHeight="1">
      <c r="A58" s="151"/>
      <c r="B58" s="151"/>
      <c r="C58" s="151"/>
      <c r="D58" s="513"/>
      <c r="E58" s="151"/>
      <c r="F58" s="151"/>
      <c r="G58" s="151"/>
      <c r="H58" s="151"/>
      <c r="I58" s="151"/>
      <c r="J58" s="152"/>
      <c r="K58" s="152"/>
      <c r="L58" s="151"/>
      <c r="M58" s="513"/>
      <c r="N58" s="151"/>
      <c r="O58" s="151"/>
      <c r="P58" s="151"/>
      <c r="Q58" s="151"/>
      <c r="R58" s="151"/>
      <c r="S58" s="151"/>
      <c r="T58" s="192"/>
    </row>
    <row r="59" spans="1:20" ht="14.25">
      <c r="A59" s="182"/>
      <c r="B59" s="183" t="s">
        <v>586</v>
      </c>
      <c r="C59" s="182"/>
      <c r="D59" s="248"/>
      <c r="E59" s="182"/>
      <c r="F59" s="182"/>
      <c r="G59" s="182"/>
      <c r="H59" s="182"/>
      <c r="I59" s="182"/>
      <c r="J59" s="185"/>
      <c r="K59" s="185"/>
      <c r="L59" s="182"/>
      <c r="M59" s="248"/>
      <c r="N59" s="182"/>
      <c r="O59" s="182"/>
      <c r="P59" s="182"/>
      <c r="Q59" s="182"/>
      <c r="R59" s="184"/>
      <c r="S59" s="184"/>
      <c r="T59" s="192"/>
    </row>
    <row r="60" spans="1:20" ht="14.25">
      <c r="A60" s="182"/>
      <c r="B60" s="183"/>
      <c r="C60" s="182"/>
      <c r="D60" s="248"/>
      <c r="E60" s="182"/>
      <c r="F60" s="182"/>
      <c r="G60" s="182"/>
      <c r="H60" s="182"/>
      <c r="I60" s="182"/>
      <c r="J60" s="185"/>
      <c r="K60" s="185"/>
      <c r="L60" s="182"/>
      <c r="M60" s="248"/>
      <c r="N60" s="182"/>
      <c r="O60" s="182"/>
      <c r="P60" s="182"/>
      <c r="Q60" s="182"/>
      <c r="R60" s="184"/>
      <c r="S60" s="184"/>
      <c r="T60" s="192"/>
    </row>
    <row r="61" spans="1:20" ht="9" customHeight="1">
      <c r="A61" s="151"/>
      <c r="B61" s="151"/>
      <c r="C61" s="151"/>
      <c r="D61" s="513"/>
      <c r="E61" s="151"/>
      <c r="F61" s="151"/>
      <c r="G61" s="151"/>
      <c r="H61" s="151"/>
      <c r="I61" s="151"/>
      <c r="J61" s="152"/>
      <c r="K61" s="152"/>
      <c r="L61" s="151"/>
      <c r="M61" s="513"/>
      <c r="N61" s="151"/>
      <c r="O61" s="151"/>
      <c r="P61" s="151"/>
      <c r="Q61" s="151"/>
      <c r="R61" s="151"/>
      <c r="S61" s="151"/>
      <c r="T61" s="192"/>
    </row>
    <row r="62" spans="1:20">
      <c r="A62" s="154"/>
      <c r="B62" s="159"/>
      <c r="C62" s="156" t="s">
        <v>48</v>
      </c>
      <c r="D62" s="232">
        <v>2012</v>
      </c>
      <c r="E62" s="158" t="s">
        <v>547</v>
      </c>
      <c r="F62" s="159" t="s">
        <v>501</v>
      </c>
      <c r="G62" s="159" t="s">
        <v>478</v>
      </c>
      <c r="H62" s="159" t="s">
        <v>407</v>
      </c>
      <c r="I62" s="159"/>
      <c r="J62" s="964" t="s">
        <v>468</v>
      </c>
      <c r="K62" s="830" t="s">
        <v>468</v>
      </c>
      <c r="L62" s="159"/>
      <c r="M62" s="232">
        <v>2011</v>
      </c>
      <c r="N62" s="158" t="s">
        <v>365</v>
      </c>
      <c r="O62" s="159" t="s">
        <v>333</v>
      </c>
      <c r="P62" s="159" t="s">
        <v>292</v>
      </c>
      <c r="Q62" s="159" t="s">
        <v>282</v>
      </c>
      <c r="R62" s="301"/>
      <c r="S62" s="154"/>
      <c r="T62" s="192"/>
    </row>
    <row r="63" spans="1:20">
      <c r="A63" s="151"/>
      <c r="B63" s="162"/>
      <c r="C63" s="186" t="s">
        <v>52</v>
      </c>
      <c r="D63" s="157"/>
      <c r="E63" s="158"/>
      <c r="F63" s="162"/>
      <c r="G63" s="162"/>
      <c r="H63" s="162"/>
      <c r="I63" s="162"/>
      <c r="J63" s="965" t="s">
        <v>548</v>
      </c>
      <c r="K63" s="831" t="s">
        <v>549</v>
      </c>
      <c r="L63" s="162"/>
      <c r="M63" s="157"/>
      <c r="N63" s="158"/>
      <c r="O63" s="162"/>
      <c r="P63" s="162"/>
      <c r="Q63" s="162"/>
      <c r="R63" s="162"/>
      <c r="S63" s="151"/>
      <c r="T63" s="192"/>
    </row>
    <row r="64" spans="1:20">
      <c r="A64" s="151"/>
      <c r="B64" s="162"/>
      <c r="C64" s="162"/>
      <c r="D64" s="166"/>
      <c r="E64" s="167"/>
      <c r="F64" s="162"/>
      <c r="G64" s="162"/>
      <c r="H64" s="162"/>
      <c r="I64" s="162"/>
      <c r="J64" s="974"/>
      <c r="K64" s="839"/>
      <c r="L64" s="162"/>
      <c r="M64" s="166"/>
      <c r="N64" s="167"/>
      <c r="O64" s="162"/>
      <c r="P64" s="162"/>
      <c r="Q64" s="162"/>
      <c r="R64" s="308"/>
      <c r="S64" s="151"/>
      <c r="T64" s="192"/>
    </row>
    <row r="65" spans="1:20">
      <c r="A65" s="151"/>
      <c r="B65" s="162"/>
      <c r="C65" s="170" t="s">
        <v>37</v>
      </c>
      <c r="D65" s="500">
        <f>H65+G65+F65+E65</f>
        <v>1290</v>
      </c>
      <c r="E65" s="322">
        <f>E5+Expenses!E40+Expenses!E72</f>
        <v>329</v>
      </c>
      <c r="F65" s="323">
        <f>F5+Expenses!F40+Expenses!F72</f>
        <v>323</v>
      </c>
      <c r="G65" s="323">
        <f>G5+Expenses!G40+Expenses!G72</f>
        <v>335</v>
      </c>
      <c r="H65" s="323">
        <f>H5+Expenses!H40+Expenses!H72</f>
        <v>303</v>
      </c>
      <c r="I65" s="323"/>
      <c r="J65" s="967">
        <f>D65/M65-1</f>
        <v>-4.7267355982274717E-2</v>
      </c>
      <c r="K65" s="832">
        <f>E65/N65-1</f>
        <v>-9.6153846153846145E-2</v>
      </c>
      <c r="L65" s="323"/>
      <c r="M65" s="500">
        <f>Q65+P65+O65+N65</f>
        <v>1354</v>
      </c>
      <c r="N65" s="322">
        <f>N5+Expenses!N40+Expenses!N72</f>
        <v>364</v>
      </c>
      <c r="O65" s="323">
        <f>O5+Expenses!O40+Expenses!O72</f>
        <v>355</v>
      </c>
      <c r="P65" s="323">
        <f>P5+Expenses!P40+Expenses!P72</f>
        <v>334</v>
      </c>
      <c r="Q65" s="323">
        <f>Q5+Expenses!Q40+Expenses!Q72</f>
        <v>301</v>
      </c>
      <c r="R65" s="179"/>
      <c r="S65" s="151"/>
      <c r="T65" s="192"/>
    </row>
    <row r="66" spans="1:20">
      <c r="A66" s="151"/>
      <c r="B66" s="162"/>
      <c r="C66" s="170" t="s">
        <v>38</v>
      </c>
      <c r="D66" s="500">
        <f t="shared" ref="D66:D88" si="3">H66+G66+F66+E66</f>
        <v>272</v>
      </c>
      <c r="E66" s="322">
        <f>E6+Expenses!E41+Expenses!E73</f>
        <v>64</v>
      </c>
      <c r="F66" s="323">
        <f>F6+Expenses!F41+Expenses!F73</f>
        <v>74</v>
      </c>
      <c r="G66" s="323">
        <f>G6+Expenses!G41+Expenses!G73</f>
        <v>74</v>
      </c>
      <c r="H66" s="323">
        <f>H6+Expenses!H41+Expenses!H73</f>
        <v>60</v>
      </c>
      <c r="I66" s="323"/>
      <c r="J66" s="967">
        <f t="shared" ref="J66:J88" si="4">D66/M66-1</f>
        <v>-3.66300366300365E-3</v>
      </c>
      <c r="K66" s="1109">
        <f t="shared" ref="K66:K88" si="5">E66/N66-1</f>
        <v>-0.189873417721519</v>
      </c>
      <c r="L66" s="323"/>
      <c r="M66" s="500">
        <f>Q66+P66+O66+N66</f>
        <v>273</v>
      </c>
      <c r="N66" s="322">
        <f>N6+Expenses!N41+Expenses!N73</f>
        <v>79</v>
      </c>
      <c r="O66" s="323">
        <f>O6+Expenses!O41+Expenses!O73</f>
        <v>73</v>
      </c>
      <c r="P66" s="323">
        <f>P6+Expenses!P41+Expenses!P73</f>
        <v>64</v>
      </c>
      <c r="Q66" s="323">
        <f>Q6+Expenses!Q41+Expenses!Q73</f>
        <v>57</v>
      </c>
      <c r="R66" s="179"/>
      <c r="S66" s="151"/>
      <c r="T66" s="192"/>
    </row>
    <row r="67" spans="1:20">
      <c r="A67" s="151"/>
      <c r="B67" s="162"/>
      <c r="C67" s="170" t="s">
        <v>47</v>
      </c>
      <c r="D67" s="500">
        <f t="shared" si="3"/>
        <v>-25</v>
      </c>
      <c r="E67" s="349">
        <f>E7+Expenses!E42+Expenses!E74</f>
        <v>-13</v>
      </c>
      <c r="F67" s="346">
        <f>F7+Expenses!F42+Expenses!F74</f>
        <v>-2</v>
      </c>
      <c r="G67" s="346">
        <f>G7+Expenses!G42+Expenses!G74</f>
        <v>-5</v>
      </c>
      <c r="H67" s="346">
        <f>H7+Expenses!H42+Expenses!H74</f>
        <v>-5</v>
      </c>
      <c r="I67" s="346"/>
      <c r="J67" s="967" t="s">
        <v>525</v>
      </c>
      <c r="K67" s="832" t="s">
        <v>525</v>
      </c>
      <c r="L67" s="346"/>
      <c r="M67" s="500">
        <f>Q67+P67+O67+N67</f>
        <v>8</v>
      </c>
      <c r="N67" s="349">
        <f>N7+Expenses!N42+Expenses!N74</f>
        <v>13</v>
      </c>
      <c r="O67" s="346">
        <f>O7+Expenses!O42+Expenses!O74</f>
        <v>1</v>
      </c>
      <c r="P67" s="346">
        <f>P7+Expenses!P42+Expenses!P74</f>
        <v>-2</v>
      </c>
      <c r="Q67" s="346">
        <f>Q7+Expenses!Q42+Expenses!Q74</f>
        <v>-4</v>
      </c>
      <c r="R67" s="179"/>
      <c r="S67" s="151"/>
      <c r="T67" s="192"/>
    </row>
    <row r="68" spans="1:20">
      <c r="A68" s="151"/>
      <c r="B68" s="162"/>
      <c r="C68" s="170" t="s">
        <v>436</v>
      </c>
      <c r="D68" s="500">
        <f t="shared" si="3"/>
        <v>-1</v>
      </c>
      <c r="E68" s="349">
        <f>E8+Expenses!E43+Expenses!E75</f>
        <v>-1</v>
      </c>
      <c r="F68" s="346">
        <f>F8+Expenses!F43+Expenses!F75</f>
        <v>1</v>
      </c>
      <c r="G68" s="346">
        <f>G8+Expenses!G43+Expenses!G75</f>
        <v>-2</v>
      </c>
      <c r="H68" s="346">
        <f>H8+Expenses!H43+Expenses!H75</f>
        <v>1</v>
      </c>
      <c r="I68" s="346"/>
      <c r="J68" s="967" t="s">
        <v>525</v>
      </c>
      <c r="K68" s="832" t="s">
        <v>525</v>
      </c>
      <c r="L68" s="346"/>
      <c r="M68" s="500">
        <f>Q68+P68+O68+N68</f>
        <v>1</v>
      </c>
      <c r="N68" s="349">
        <f>N8+Expenses!N43+Expenses!N75</f>
        <v>0</v>
      </c>
      <c r="O68" s="346">
        <f>O8+Expenses!O43+Expenses!O75</f>
        <v>1</v>
      </c>
      <c r="P68" s="346">
        <f>P8+Expenses!P43+Expenses!P75</f>
        <v>1</v>
      </c>
      <c r="Q68" s="346">
        <f>Q8+Expenses!Q43+Expenses!Q75</f>
        <v>-1</v>
      </c>
      <c r="R68" s="179"/>
      <c r="S68" s="151"/>
      <c r="T68" s="192"/>
    </row>
    <row r="69" spans="1:20" s="171" customFormat="1">
      <c r="A69" s="154"/>
      <c r="B69" s="141"/>
      <c r="C69" s="141" t="s">
        <v>39</v>
      </c>
      <c r="D69" s="501">
        <f t="shared" si="3"/>
        <v>1536</v>
      </c>
      <c r="E69" s="485">
        <f>E9+Expenses!E44+Expenses!E76</f>
        <v>379</v>
      </c>
      <c r="F69" s="328">
        <f>F9+Expenses!F44+Expenses!F76</f>
        <v>396</v>
      </c>
      <c r="G69" s="328">
        <f>G9+Expenses!G44+Expenses!G76</f>
        <v>402</v>
      </c>
      <c r="H69" s="328">
        <f>H9+Expenses!H44+Expenses!H76</f>
        <v>359</v>
      </c>
      <c r="I69" s="328"/>
      <c r="J69" s="968">
        <f t="shared" si="4"/>
        <v>-6.1124694376528121E-2</v>
      </c>
      <c r="K69" s="1110">
        <f t="shared" si="5"/>
        <v>-0.16885964912280704</v>
      </c>
      <c r="L69" s="328"/>
      <c r="M69" s="501">
        <f>M65+M66+M67+M68</f>
        <v>1636</v>
      </c>
      <c r="N69" s="485">
        <f>N65+N66+N67+N68</f>
        <v>456</v>
      </c>
      <c r="O69" s="328">
        <f>O65+O66+O67+O68</f>
        <v>430</v>
      </c>
      <c r="P69" s="328">
        <f>P65+P66+P67+P68</f>
        <v>397</v>
      </c>
      <c r="Q69" s="328">
        <f>Q65+Q66+Q67+Q68</f>
        <v>353</v>
      </c>
      <c r="R69" s="138"/>
      <c r="S69" s="154"/>
      <c r="T69" s="181"/>
    </row>
    <row r="70" spans="1:20" s="171" customFormat="1">
      <c r="A70" s="154"/>
      <c r="B70" s="141"/>
      <c r="C70" s="141"/>
      <c r="D70" s="501"/>
      <c r="E70" s="485"/>
      <c r="F70" s="328"/>
      <c r="G70" s="328"/>
      <c r="H70" s="328"/>
      <c r="I70" s="328"/>
      <c r="J70" s="968"/>
      <c r="K70" s="833"/>
      <c r="L70" s="328"/>
      <c r="M70" s="501"/>
      <c r="N70" s="485"/>
      <c r="O70" s="328"/>
      <c r="P70" s="328"/>
      <c r="Q70" s="328"/>
      <c r="R70" s="138"/>
      <c r="S70" s="154"/>
      <c r="T70" s="181"/>
    </row>
    <row r="71" spans="1:20">
      <c r="A71" s="151"/>
      <c r="B71" s="162"/>
      <c r="C71" s="162" t="s">
        <v>392</v>
      </c>
      <c r="D71" s="500">
        <f t="shared" si="3"/>
        <v>510</v>
      </c>
      <c r="E71" s="335">
        <f>E11+Expenses!E46+Expenses!E78</f>
        <v>138</v>
      </c>
      <c r="F71" s="323">
        <f>F11+Expenses!F46+Expenses!F78</f>
        <v>144</v>
      </c>
      <c r="G71" s="323">
        <f>G11+Expenses!G46+Expenses!G78</f>
        <v>134</v>
      </c>
      <c r="H71" s="323">
        <f>H11+Expenses!H46+Expenses!H78</f>
        <v>94</v>
      </c>
      <c r="I71" s="323"/>
      <c r="J71" s="967">
        <f t="shared" si="4"/>
        <v>-7.2727272727272751E-2</v>
      </c>
      <c r="K71" s="1109">
        <f t="shared" si="5"/>
        <v>0.10400000000000009</v>
      </c>
      <c r="L71" s="323"/>
      <c r="M71" s="500">
        <f>Q71+P71+O71+N71</f>
        <v>550</v>
      </c>
      <c r="N71" s="335">
        <f>N11+Expenses!N46+Expenses!N78</f>
        <v>125</v>
      </c>
      <c r="O71" s="323">
        <f>O11+Expenses!O46+Expenses!O78</f>
        <v>139</v>
      </c>
      <c r="P71" s="323">
        <f>P11+Expenses!P46+Expenses!P78</f>
        <v>141</v>
      </c>
      <c r="Q71" s="323">
        <f>Q11+Expenses!Q46+Expenses!Q78</f>
        <v>145</v>
      </c>
      <c r="R71" s="309"/>
      <c r="S71" s="151"/>
      <c r="T71" s="192"/>
    </row>
    <row r="72" spans="1:20">
      <c r="A72" s="151"/>
      <c r="B72" s="162"/>
      <c r="C72" s="170" t="s">
        <v>393</v>
      </c>
      <c r="D72" s="500">
        <f t="shared" si="3"/>
        <v>367</v>
      </c>
      <c r="E72" s="335">
        <f>E12+Expenses!E47+Expenses!E79</f>
        <v>83</v>
      </c>
      <c r="F72" s="323">
        <f>F12+Expenses!F47+Expenses!F79</f>
        <v>98</v>
      </c>
      <c r="G72" s="323">
        <f>G12+Expenses!G47+Expenses!G79</f>
        <v>80</v>
      </c>
      <c r="H72" s="323">
        <f>H12+Expenses!H47+Expenses!H79</f>
        <v>106</v>
      </c>
      <c r="I72" s="323"/>
      <c r="J72" s="1087">
        <f t="shared" si="4"/>
        <v>-0.26156941649899401</v>
      </c>
      <c r="K72" s="1109">
        <f t="shared" si="5"/>
        <v>-0.23148148148148151</v>
      </c>
      <c r="L72" s="323"/>
      <c r="M72" s="500">
        <f>Q72+P72+O72+N72</f>
        <v>497</v>
      </c>
      <c r="N72" s="335">
        <f>N12+Expenses!N47+Expenses!N79</f>
        <v>108</v>
      </c>
      <c r="O72" s="323">
        <f>O12+Expenses!O47+Expenses!O79</f>
        <v>124</v>
      </c>
      <c r="P72" s="323">
        <f>P12+Expenses!P47+Expenses!P79</f>
        <v>134</v>
      </c>
      <c r="Q72" s="323">
        <f>Q12+Expenses!Q47+Expenses!Q79</f>
        <v>131</v>
      </c>
      <c r="R72" s="179"/>
      <c r="S72" s="151"/>
      <c r="T72" s="192"/>
    </row>
    <row r="73" spans="1:20">
      <c r="A73" s="151"/>
      <c r="B73" s="162"/>
      <c r="C73" s="170" t="s">
        <v>40</v>
      </c>
      <c r="D73" s="500">
        <f t="shared" si="3"/>
        <v>747</v>
      </c>
      <c r="E73" s="335">
        <f>E13+Expenses!E48+Expenses!E80</f>
        <v>166</v>
      </c>
      <c r="F73" s="323">
        <f>F13+Expenses!F48+Expenses!F80</f>
        <v>187</v>
      </c>
      <c r="G73" s="323">
        <f>G13+Expenses!G48+Expenses!G80</f>
        <v>201</v>
      </c>
      <c r="H73" s="323">
        <f>H13+Expenses!H48+Expenses!H80</f>
        <v>193</v>
      </c>
      <c r="I73" s="323"/>
      <c r="J73" s="967">
        <f t="shared" si="4"/>
        <v>-1.3368983957219305E-3</v>
      </c>
      <c r="K73" s="832">
        <f t="shared" si="5"/>
        <v>-9.289617486338797E-2</v>
      </c>
      <c r="L73" s="323"/>
      <c r="M73" s="500">
        <f>Q73+P73+O73+N73</f>
        <v>748</v>
      </c>
      <c r="N73" s="335">
        <f>N13+Expenses!N48+Expenses!N80</f>
        <v>183</v>
      </c>
      <c r="O73" s="323">
        <f>O13+Expenses!O48+Expenses!O80</f>
        <v>180</v>
      </c>
      <c r="P73" s="323">
        <f>P13+Expenses!P48+Expenses!P80</f>
        <v>198</v>
      </c>
      <c r="Q73" s="323">
        <f>Q13+Expenses!Q48+Expenses!Q80</f>
        <v>187</v>
      </c>
      <c r="R73" s="179"/>
      <c r="S73" s="151"/>
      <c r="T73" s="192"/>
    </row>
    <row r="74" spans="1:20">
      <c r="A74" s="151"/>
      <c r="B74" s="162"/>
      <c r="C74" s="170" t="s">
        <v>400</v>
      </c>
      <c r="D74" s="500">
        <f t="shared" si="3"/>
        <v>1461</v>
      </c>
      <c r="E74" s="335">
        <f>E14+Expenses!E49+Expenses!E81</f>
        <v>378</v>
      </c>
      <c r="F74" s="323">
        <f>F14+Expenses!F49+Expenses!F81</f>
        <v>351</v>
      </c>
      <c r="G74" s="323">
        <f>G14+Expenses!G49+Expenses!G81</f>
        <v>345</v>
      </c>
      <c r="H74" s="323">
        <f>H14+Expenses!H49+Expenses!H81</f>
        <v>387</v>
      </c>
      <c r="I74" s="323"/>
      <c r="J74" s="1087">
        <f t="shared" si="4"/>
        <v>-0.14310850439882694</v>
      </c>
      <c r="K74" s="1109">
        <f t="shared" si="5"/>
        <v>-0.14864864864864868</v>
      </c>
      <c r="L74" s="323"/>
      <c r="M74" s="500">
        <f>Q74+P74+O74+N74</f>
        <v>1705</v>
      </c>
      <c r="N74" s="335">
        <f>N14+Expenses!N49+Expenses!N81</f>
        <v>444</v>
      </c>
      <c r="O74" s="323">
        <f>O14+Expenses!O49+Expenses!O81</f>
        <v>411</v>
      </c>
      <c r="P74" s="323">
        <f>P14+Expenses!P49+Expenses!P81</f>
        <v>422</v>
      </c>
      <c r="Q74" s="323">
        <f>Q14+Expenses!Q49+Expenses!Q81</f>
        <v>428</v>
      </c>
      <c r="R74" s="179"/>
      <c r="S74" s="151"/>
      <c r="T74" s="192"/>
    </row>
    <row r="75" spans="1:20">
      <c r="A75" s="151"/>
      <c r="B75" s="162"/>
      <c r="C75" s="170" t="s">
        <v>436</v>
      </c>
      <c r="D75" s="500">
        <f t="shared" si="3"/>
        <v>-19</v>
      </c>
      <c r="E75" s="335">
        <f>E15+Expenses!E50+Expenses!E82</f>
        <v>-1</v>
      </c>
      <c r="F75" s="323">
        <f>F15+Expenses!F50+Expenses!F82</f>
        <v>-9</v>
      </c>
      <c r="G75" s="323">
        <f>G15+Expenses!G50+Expenses!G82</f>
        <v>-6</v>
      </c>
      <c r="H75" s="323">
        <f>H15+Expenses!H50+Expenses!H82</f>
        <v>-3</v>
      </c>
      <c r="I75" s="323"/>
      <c r="J75" s="1087">
        <f t="shared" si="4"/>
        <v>0.11764705882352944</v>
      </c>
      <c r="K75" s="1109">
        <f t="shared" si="5"/>
        <v>-0.75</v>
      </c>
      <c r="L75" s="323"/>
      <c r="M75" s="500">
        <f>Q75+P75+O75+N75</f>
        <v>-17</v>
      </c>
      <c r="N75" s="335">
        <f>N15+Expenses!N50+Expenses!N82</f>
        <v>-4</v>
      </c>
      <c r="O75" s="323">
        <f>O15+Expenses!O50+Expenses!O82</f>
        <v>-4</v>
      </c>
      <c r="P75" s="323">
        <f>P15+Expenses!P50+Expenses!P82</f>
        <v>-7</v>
      </c>
      <c r="Q75" s="323">
        <f>Q15+Expenses!Q50+Expenses!Q82</f>
        <v>-2</v>
      </c>
      <c r="R75" s="179"/>
      <c r="S75" s="151"/>
      <c r="T75" s="192"/>
    </row>
    <row r="76" spans="1:20" s="171" customFormat="1">
      <c r="A76" s="154"/>
      <c r="B76" s="141"/>
      <c r="C76" s="142" t="s">
        <v>254</v>
      </c>
      <c r="D76" s="501">
        <f t="shared" si="3"/>
        <v>3066</v>
      </c>
      <c r="E76" s="337">
        <f>E16+Expenses!E51+Expenses!E83</f>
        <v>764</v>
      </c>
      <c r="F76" s="328">
        <f>F16+Expenses!F51+Expenses!F83</f>
        <v>771</v>
      </c>
      <c r="G76" s="328">
        <f>G16+Expenses!G51+Expenses!G83</f>
        <v>754</v>
      </c>
      <c r="H76" s="328">
        <f>H16+Expenses!H51+Expenses!H83</f>
        <v>777</v>
      </c>
      <c r="I76" s="328"/>
      <c r="J76" s="926">
        <f t="shared" si="4"/>
        <v>-0.11972437553832904</v>
      </c>
      <c r="K76" s="1110">
        <f t="shared" si="5"/>
        <v>-0.10747663551401865</v>
      </c>
      <c r="L76" s="328"/>
      <c r="M76" s="501">
        <f>M71+M72+M73+M74+M75</f>
        <v>3483</v>
      </c>
      <c r="N76" s="337">
        <f>N71+N72+N73+N74+N75</f>
        <v>856</v>
      </c>
      <c r="O76" s="328">
        <f>O71+O72+O73+O74+O75</f>
        <v>850</v>
      </c>
      <c r="P76" s="328">
        <f>P71+P72+P73+P74+P75</f>
        <v>888</v>
      </c>
      <c r="Q76" s="328">
        <f>Q71+Q72+Q73+Q74+Q75</f>
        <v>889</v>
      </c>
      <c r="R76" s="138"/>
      <c r="S76" s="154"/>
      <c r="T76" s="181"/>
    </row>
    <row r="77" spans="1:20">
      <c r="A77" s="151"/>
      <c r="B77" s="162"/>
      <c r="C77" s="170"/>
      <c r="D77" s="500"/>
      <c r="E77" s="335"/>
      <c r="F77" s="323"/>
      <c r="G77" s="323"/>
      <c r="H77" s="323"/>
      <c r="I77" s="323"/>
      <c r="J77" s="967"/>
      <c r="K77" s="832"/>
      <c r="L77" s="323"/>
      <c r="M77" s="500"/>
      <c r="N77" s="335"/>
      <c r="O77" s="323"/>
      <c r="P77" s="323"/>
      <c r="Q77" s="323"/>
      <c r="R77" s="179"/>
      <c r="S77" s="151"/>
      <c r="T77" s="192"/>
    </row>
    <row r="78" spans="1:20" ht="14.25">
      <c r="A78" s="151"/>
      <c r="B78" s="162"/>
      <c r="C78" s="170" t="s">
        <v>619</v>
      </c>
      <c r="D78" s="500">
        <f t="shared" si="3"/>
        <v>69</v>
      </c>
      <c r="E78" s="336">
        <f>E18+Expenses!E53+Expenses!E85</f>
        <v>18</v>
      </c>
      <c r="F78" s="323">
        <f>F18+Expenses!F53+Expenses!F85</f>
        <v>19</v>
      </c>
      <c r="G78" s="323">
        <f>G18+Expenses!G53+Expenses!G85</f>
        <v>24</v>
      </c>
      <c r="H78" s="323">
        <f>H18+Expenses!H53+Expenses!H85</f>
        <v>8</v>
      </c>
      <c r="I78" s="323"/>
      <c r="J78" s="1087">
        <f t="shared" si="4"/>
        <v>0.56818181818181812</v>
      </c>
      <c r="K78" s="1109" t="s">
        <v>566</v>
      </c>
      <c r="L78" s="323"/>
      <c r="M78" s="500">
        <f>Q78+P78+O78+N78</f>
        <v>44</v>
      </c>
      <c r="N78" s="336">
        <f>N18+Expenses!N53+Expenses!N85</f>
        <v>8</v>
      </c>
      <c r="O78" s="323">
        <f>O18+Expenses!O53+Expenses!O85</f>
        <v>-23</v>
      </c>
      <c r="P78" s="323">
        <f>P18+Expenses!P53+Expenses!P85</f>
        <v>21</v>
      </c>
      <c r="Q78" s="323">
        <f>Q18+Expenses!Q53+Expenses!Q85</f>
        <v>38</v>
      </c>
      <c r="R78" s="307"/>
      <c r="S78" s="151"/>
      <c r="T78" s="192"/>
    </row>
    <row r="79" spans="1:20">
      <c r="A79" s="151"/>
      <c r="B79" s="162"/>
      <c r="C79" s="170" t="s">
        <v>71</v>
      </c>
      <c r="D79" s="500">
        <f t="shared" si="3"/>
        <v>0</v>
      </c>
      <c r="E79" s="335">
        <f>E19+Expenses!E54+Expenses!E86</f>
        <v>0</v>
      </c>
      <c r="F79" s="346">
        <f>F19+Expenses!F54+Expenses!F86</f>
        <v>0</v>
      </c>
      <c r="G79" s="346">
        <f>G19+Expenses!G54+Expenses!G86</f>
        <v>0</v>
      </c>
      <c r="H79" s="346">
        <f>H19+Expenses!H54+Expenses!H86</f>
        <v>0</v>
      </c>
      <c r="I79" s="346"/>
      <c r="J79" s="1087">
        <f t="shared" si="4"/>
        <v>-1</v>
      </c>
      <c r="K79" s="1109">
        <f t="shared" si="5"/>
        <v>-1</v>
      </c>
      <c r="L79" s="346"/>
      <c r="M79" s="500">
        <f>Q79+P79+O79+N79</f>
        <v>1</v>
      </c>
      <c r="N79" s="335">
        <f>N19+Expenses!N54+Expenses!N86</f>
        <v>1</v>
      </c>
      <c r="O79" s="346">
        <f>O19+Expenses!O54+Expenses!O86</f>
        <v>0</v>
      </c>
      <c r="P79" s="346">
        <f>P19+Expenses!P54+Expenses!P86</f>
        <v>0</v>
      </c>
      <c r="Q79" s="346">
        <f>Q19+Expenses!Q54+Expenses!Q86</f>
        <v>0</v>
      </c>
      <c r="R79" s="307"/>
      <c r="S79" s="151"/>
      <c r="T79" s="192"/>
    </row>
    <row r="80" spans="1:20" s="171" customFormat="1">
      <c r="A80" s="154"/>
      <c r="B80" s="141"/>
      <c r="C80" s="142" t="s">
        <v>198</v>
      </c>
      <c r="D80" s="501">
        <f t="shared" si="3"/>
        <v>3135</v>
      </c>
      <c r="E80" s="337">
        <f>E20+Expenses!E55+Expenses!E87</f>
        <v>782</v>
      </c>
      <c r="F80" s="328">
        <f>F20+Expenses!F55+Expenses!F87</f>
        <v>790</v>
      </c>
      <c r="G80" s="328">
        <f>G20+Expenses!G55+Expenses!G87</f>
        <v>778</v>
      </c>
      <c r="H80" s="328">
        <f>H20+Expenses!H55+Expenses!H87</f>
        <v>785</v>
      </c>
      <c r="I80" s="328"/>
      <c r="J80" s="926">
        <f t="shared" si="4"/>
        <v>-0.11139455782312924</v>
      </c>
      <c r="K80" s="833">
        <f t="shared" si="5"/>
        <v>-9.5953757225433534E-2</v>
      </c>
      <c r="L80" s="328"/>
      <c r="M80" s="501">
        <f>M76+M78+M79</f>
        <v>3528</v>
      </c>
      <c r="N80" s="337">
        <f>N76+N78+N79</f>
        <v>865</v>
      </c>
      <c r="O80" s="328">
        <f>O76+O78+O79</f>
        <v>827</v>
      </c>
      <c r="P80" s="328">
        <f>P76+P78+P79</f>
        <v>909</v>
      </c>
      <c r="Q80" s="328">
        <f>Q76+Q78+Q79</f>
        <v>927</v>
      </c>
      <c r="R80" s="142"/>
      <c r="S80" s="154"/>
      <c r="T80" s="181"/>
    </row>
    <row r="81" spans="1:20" s="171" customFormat="1">
      <c r="A81" s="154"/>
      <c r="B81" s="141"/>
      <c r="C81" s="142"/>
      <c r="D81" s="501"/>
      <c r="E81" s="337"/>
      <c r="F81" s="328"/>
      <c r="G81" s="328"/>
      <c r="H81" s="328"/>
      <c r="I81" s="328"/>
      <c r="J81" s="968"/>
      <c r="K81" s="833"/>
      <c r="L81" s="328"/>
      <c r="M81" s="501"/>
      <c r="N81" s="337"/>
      <c r="O81" s="328"/>
      <c r="P81" s="328"/>
      <c r="Q81" s="328"/>
      <c r="R81" s="142"/>
      <c r="S81" s="154"/>
      <c r="T81" s="181"/>
    </row>
    <row r="82" spans="1:20" s="171" customFormat="1">
      <c r="A82" s="154"/>
      <c r="B82" s="141"/>
      <c r="C82" s="178" t="s">
        <v>219</v>
      </c>
      <c r="D82" s="501">
        <f t="shared" si="3"/>
        <v>30</v>
      </c>
      <c r="E82" s="327">
        <f>E22+Expenses!E57+Expenses!E89</f>
        <v>7</v>
      </c>
      <c r="F82" s="329">
        <f>F22+Expenses!F57+Expenses!F89</f>
        <v>9</v>
      </c>
      <c r="G82" s="329">
        <f>G22+Expenses!G57+Expenses!G89</f>
        <v>7</v>
      </c>
      <c r="H82" s="329">
        <f>H22+Expenses!H57+Expenses!H89</f>
        <v>7</v>
      </c>
      <c r="I82" s="329"/>
      <c r="J82" s="968">
        <f t="shared" si="4"/>
        <v>-3.2258064516129004E-2</v>
      </c>
      <c r="K82" s="833">
        <f t="shared" si="5"/>
        <v>0</v>
      </c>
      <c r="L82" s="329"/>
      <c r="M82" s="501">
        <f>Q82+P82+O82+N82</f>
        <v>31</v>
      </c>
      <c r="N82" s="327">
        <f>N22+Expenses!N57+Expenses!N89</f>
        <v>7</v>
      </c>
      <c r="O82" s="329">
        <f>O22+Expenses!O57+Expenses!O89</f>
        <v>7</v>
      </c>
      <c r="P82" s="329">
        <f>P22+Expenses!P57+Expenses!P89</f>
        <v>10</v>
      </c>
      <c r="Q82" s="329">
        <f>Q22+Expenses!Q57+Expenses!Q89</f>
        <v>7</v>
      </c>
      <c r="R82" s="311"/>
      <c r="S82" s="154"/>
      <c r="T82" s="181"/>
    </row>
    <row r="83" spans="1:20" s="171" customFormat="1">
      <c r="A83" s="154"/>
      <c r="B83" s="141"/>
      <c r="C83" s="141"/>
      <c r="D83" s="501"/>
      <c r="E83" s="337"/>
      <c r="F83" s="328"/>
      <c r="G83" s="328"/>
      <c r="H83" s="328"/>
      <c r="I83" s="328"/>
      <c r="J83" s="968"/>
      <c r="K83" s="833"/>
      <c r="L83" s="328"/>
      <c r="M83" s="501"/>
      <c r="N83" s="337"/>
      <c r="O83" s="328"/>
      <c r="P83" s="328"/>
      <c r="Q83" s="328"/>
      <c r="R83" s="142"/>
      <c r="S83" s="154"/>
      <c r="T83" s="181"/>
    </row>
    <row r="84" spans="1:20" s="171" customFormat="1">
      <c r="A84" s="154"/>
      <c r="B84" s="141"/>
      <c r="C84" s="141" t="s">
        <v>41</v>
      </c>
      <c r="D84" s="501">
        <f t="shared" si="3"/>
        <v>-63</v>
      </c>
      <c r="E84" s="337">
        <f>E24+Expenses!E59+Expenses!E91</f>
        <v>-19</v>
      </c>
      <c r="F84" s="333">
        <f>F24+Expenses!F59+Expenses!F91</f>
        <v>-4</v>
      </c>
      <c r="G84" s="333">
        <f>G24+Expenses!G59+Expenses!G91</f>
        <v>-20</v>
      </c>
      <c r="H84" s="333">
        <f>H24+Expenses!H59+Expenses!H91</f>
        <v>-20</v>
      </c>
      <c r="I84" s="558"/>
      <c r="J84" s="926">
        <f t="shared" si="4"/>
        <v>0.10526315789473695</v>
      </c>
      <c r="K84" s="1110">
        <f t="shared" si="5"/>
        <v>0.58333333333333326</v>
      </c>
      <c r="L84" s="558"/>
      <c r="M84" s="501">
        <f>Q84+P84+O84+N84</f>
        <v>-57</v>
      </c>
      <c r="N84" s="337">
        <f>N24+Expenses!N59+Expenses!N91</f>
        <v>-12</v>
      </c>
      <c r="O84" s="333">
        <f>O24+Expenses!O59+Expenses!O91</f>
        <v>-19</v>
      </c>
      <c r="P84" s="333">
        <f>P24+Expenses!P59+Expenses!P91</f>
        <v>-8</v>
      </c>
      <c r="Q84" s="333">
        <f>Q24+Expenses!Q59+Expenses!Q91</f>
        <v>-18</v>
      </c>
      <c r="R84" s="141"/>
      <c r="S84" s="154"/>
      <c r="T84" s="181"/>
    </row>
    <row r="85" spans="1:20" s="171" customFormat="1">
      <c r="A85" s="154"/>
      <c r="B85" s="141"/>
      <c r="C85" s="141"/>
      <c r="D85" s="501"/>
      <c r="E85" s="327"/>
      <c r="F85" s="328"/>
      <c r="G85" s="328"/>
      <c r="H85" s="328"/>
      <c r="I85" s="345"/>
      <c r="J85" s="968"/>
      <c r="K85" s="833"/>
      <c r="L85" s="345"/>
      <c r="M85" s="501"/>
      <c r="N85" s="327"/>
      <c r="O85" s="328"/>
      <c r="P85" s="328"/>
      <c r="Q85" s="328"/>
      <c r="R85" s="312"/>
      <c r="S85" s="154"/>
      <c r="T85" s="181"/>
    </row>
    <row r="86" spans="1:20" s="171" customFormat="1">
      <c r="A86" s="154"/>
      <c r="B86" s="141"/>
      <c r="C86" s="141" t="s">
        <v>356</v>
      </c>
      <c r="D86" s="501">
        <f t="shared" si="3"/>
        <v>4638</v>
      </c>
      <c r="E86" s="337">
        <f>E26+Expenses!E61+Expenses!E93</f>
        <v>1149</v>
      </c>
      <c r="F86" s="328">
        <f>F26+Expenses!F61+Expenses!F93</f>
        <v>1191</v>
      </c>
      <c r="G86" s="328">
        <f>G26+Expenses!G61+Expenses!G93</f>
        <v>1167</v>
      </c>
      <c r="H86" s="328">
        <f>H26+Expenses!H61+Expenses!H93</f>
        <v>1131</v>
      </c>
      <c r="I86" s="345"/>
      <c r="J86" s="968">
        <f t="shared" si="4"/>
        <v>-9.7314130011677658E-2</v>
      </c>
      <c r="K86" s="1110">
        <f t="shared" si="5"/>
        <v>-0.12689969604863227</v>
      </c>
      <c r="L86" s="345"/>
      <c r="M86" s="501">
        <f>Q86+P86+O86+N86</f>
        <v>5138</v>
      </c>
      <c r="N86" s="337">
        <f>N69+N82+N80+N84</f>
        <v>1316</v>
      </c>
      <c r="O86" s="328">
        <f>O69+O82+O80+O84</f>
        <v>1245</v>
      </c>
      <c r="P86" s="328">
        <f>P69+P82+P80+P84</f>
        <v>1308</v>
      </c>
      <c r="Q86" s="328">
        <f>Q69+Q82+Q80+Q84</f>
        <v>1269</v>
      </c>
      <c r="R86" s="142"/>
      <c r="S86" s="154"/>
      <c r="T86" s="181"/>
    </row>
    <row r="87" spans="1:20" s="508" customFormat="1">
      <c r="A87" s="151"/>
      <c r="B87" s="162"/>
      <c r="C87" s="792" t="s">
        <v>332</v>
      </c>
      <c r="D87" s="500">
        <f t="shared" si="3"/>
        <v>173</v>
      </c>
      <c r="E87" s="349">
        <v>90</v>
      </c>
      <c r="F87" s="323">
        <v>13</v>
      </c>
      <c r="G87" s="323">
        <v>51</v>
      </c>
      <c r="H87" s="323">
        <v>19</v>
      </c>
      <c r="I87" s="348"/>
      <c r="J87" s="1087">
        <f t="shared" si="4"/>
        <v>0.3307692307692307</v>
      </c>
      <c r="K87" s="832" t="s">
        <v>567</v>
      </c>
      <c r="L87" s="348"/>
      <c r="M87" s="500">
        <f>Q87+P87+O87+N87</f>
        <v>130</v>
      </c>
      <c r="N87" s="349">
        <v>22</v>
      </c>
      <c r="O87" s="323">
        <v>85</v>
      </c>
      <c r="P87" s="323">
        <v>13</v>
      </c>
      <c r="Q87" s="323">
        <v>10</v>
      </c>
      <c r="R87" s="179"/>
      <c r="S87" s="151"/>
      <c r="T87" s="622"/>
    </row>
    <row r="88" spans="1:20" s="624" customFormat="1">
      <c r="A88" s="154"/>
      <c r="B88" s="141"/>
      <c r="C88" s="141" t="s">
        <v>446</v>
      </c>
      <c r="D88" s="501">
        <f t="shared" si="3"/>
        <v>4811</v>
      </c>
      <c r="E88" s="337">
        <f>E86+E87</f>
        <v>1239</v>
      </c>
      <c r="F88" s="328">
        <f>F86+F87</f>
        <v>1204</v>
      </c>
      <c r="G88" s="328">
        <f>G86+G87</f>
        <v>1218</v>
      </c>
      <c r="H88" s="328">
        <f>H86+H87</f>
        <v>1150</v>
      </c>
      <c r="I88" s="345"/>
      <c r="J88" s="968">
        <f t="shared" si="4"/>
        <v>-8.6750189825360646E-2</v>
      </c>
      <c r="K88" s="833">
        <f t="shared" si="5"/>
        <v>-7.3991031390134521E-2</v>
      </c>
      <c r="L88" s="345"/>
      <c r="M88" s="501">
        <f>M86+M87</f>
        <v>5268</v>
      </c>
      <c r="N88" s="337">
        <f>N86+N87</f>
        <v>1338</v>
      </c>
      <c r="O88" s="328">
        <f>O86+O87</f>
        <v>1330</v>
      </c>
      <c r="P88" s="328">
        <f>P86+P87</f>
        <v>1321</v>
      </c>
      <c r="Q88" s="328">
        <f>Q86+Q87</f>
        <v>1279</v>
      </c>
      <c r="R88" s="138"/>
      <c r="S88" s="154"/>
      <c r="T88" s="623"/>
    </row>
    <row r="89" spans="1:20">
      <c r="A89" s="151"/>
      <c r="B89" s="162"/>
      <c r="C89" s="141"/>
      <c r="D89" s="166"/>
      <c r="E89" s="190"/>
      <c r="F89" s="162"/>
      <c r="G89" s="162"/>
      <c r="H89" s="162"/>
      <c r="I89" s="169"/>
      <c r="J89" s="964"/>
      <c r="K89" s="830"/>
      <c r="L89" s="169"/>
      <c r="M89" s="166"/>
      <c r="N89" s="190"/>
      <c r="O89" s="162"/>
      <c r="P89" s="162"/>
      <c r="Q89" s="162"/>
      <c r="R89" s="136"/>
      <c r="S89" s="151"/>
      <c r="T89" s="192"/>
    </row>
    <row r="90" spans="1:20" ht="9" customHeight="1">
      <c r="A90" s="151"/>
      <c r="B90" s="151"/>
      <c r="C90" s="151"/>
      <c r="D90" s="513"/>
      <c r="E90" s="151"/>
      <c r="F90" s="151"/>
      <c r="G90" s="151"/>
      <c r="H90" s="151"/>
      <c r="I90" s="151"/>
      <c r="J90" s="152"/>
      <c r="K90" s="152"/>
      <c r="L90" s="151"/>
      <c r="M90" s="513"/>
      <c r="N90" s="151"/>
      <c r="O90" s="151"/>
      <c r="P90" s="151"/>
      <c r="Q90" s="151"/>
      <c r="R90" s="151"/>
      <c r="S90" s="151"/>
      <c r="T90" s="192"/>
    </row>
    <row r="91" spans="1:20" ht="14.25">
      <c r="A91" s="167"/>
      <c r="B91" s="183" t="s">
        <v>586</v>
      </c>
      <c r="C91" s="167"/>
      <c r="D91" s="288"/>
      <c r="E91" s="167"/>
      <c r="F91" s="167"/>
      <c r="G91" s="167"/>
      <c r="H91" s="167"/>
      <c r="I91" s="167"/>
      <c r="J91" s="168"/>
      <c r="K91" s="168"/>
      <c r="L91" s="167"/>
      <c r="M91" s="288"/>
      <c r="N91" s="167"/>
      <c r="O91" s="167"/>
      <c r="P91" s="167"/>
      <c r="Q91" s="167"/>
      <c r="R91" s="187"/>
      <c r="S91" s="187"/>
      <c r="T91" s="192"/>
    </row>
    <row r="92" spans="1:20" ht="14.25">
      <c r="A92" s="167"/>
      <c r="B92" s="183"/>
      <c r="C92" s="167"/>
      <c r="D92" s="288"/>
      <c r="E92" s="167"/>
      <c r="F92" s="167"/>
      <c r="G92" s="167"/>
      <c r="H92" s="167"/>
      <c r="I92" s="167"/>
      <c r="J92" s="168"/>
      <c r="K92" s="168"/>
      <c r="L92" s="167"/>
      <c r="M92" s="288"/>
      <c r="N92" s="167"/>
      <c r="O92" s="167"/>
      <c r="P92" s="167"/>
      <c r="Q92" s="167"/>
      <c r="R92" s="187"/>
      <c r="S92" s="187"/>
      <c r="T92" s="192"/>
    </row>
    <row r="93" spans="1:20" ht="9" customHeight="1">
      <c r="A93" s="151"/>
      <c r="B93" s="151"/>
      <c r="C93" s="151"/>
      <c r="D93" s="513"/>
      <c r="E93" s="151"/>
      <c r="F93" s="151"/>
      <c r="G93" s="151"/>
      <c r="H93" s="151"/>
      <c r="I93" s="151"/>
      <c r="J93" s="152"/>
      <c r="K93" s="152"/>
      <c r="L93" s="151"/>
      <c r="M93" s="513"/>
      <c r="N93" s="151"/>
      <c r="O93" s="151"/>
      <c r="P93" s="151"/>
      <c r="Q93" s="151"/>
      <c r="R93" s="151"/>
      <c r="S93" s="151"/>
      <c r="T93" s="192"/>
    </row>
    <row r="94" spans="1:20">
      <c r="A94" s="154"/>
      <c r="B94" s="159"/>
      <c r="C94" s="156" t="s">
        <v>48</v>
      </c>
      <c r="D94" s="232">
        <v>2012</v>
      </c>
      <c r="E94" s="158" t="s">
        <v>547</v>
      </c>
      <c r="F94" s="159" t="s">
        <v>501</v>
      </c>
      <c r="G94" s="159" t="s">
        <v>478</v>
      </c>
      <c r="H94" s="159" t="s">
        <v>407</v>
      </c>
      <c r="I94" s="159"/>
      <c r="J94" s="964"/>
      <c r="K94" s="830"/>
      <c r="L94" s="159"/>
      <c r="M94" s="232">
        <v>2011</v>
      </c>
      <c r="N94" s="158" t="s">
        <v>365</v>
      </c>
      <c r="O94" s="159" t="s">
        <v>333</v>
      </c>
      <c r="P94" s="159" t="s">
        <v>292</v>
      </c>
      <c r="Q94" s="159" t="s">
        <v>282</v>
      </c>
      <c r="R94" s="301"/>
      <c r="S94" s="154"/>
      <c r="T94" s="192"/>
    </row>
    <row r="95" spans="1:20">
      <c r="A95" s="154"/>
      <c r="B95" s="159"/>
      <c r="C95" s="186" t="s">
        <v>53</v>
      </c>
      <c r="D95" s="157"/>
      <c r="E95" s="158"/>
      <c r="F95" s="162"/>
      <c r="G95" s="162"/>
      <c r="H95" s="162"/>
      <c r="I95" s="162"/>
      <c r="J95" s="965"/>
      <c r="K95" s="831"/>
      <c r="L95" s="162"/>
      <c r="M95" s="157"/>
      <c r="N95" s="158"/>
      <c r="O95" s="162"/>
      <c r="P95" s="162"/>
      <c r="Q95" s="162"/>
      <c r="R95" s="162"/>
      <c r="S95" s="154"/>
      <c r="T95" s="192"/>
    </row>
    <row r="96" spans="1:20">
      <c r="A96" s="151"/>
      <c r="B96" s="162"/>
      <c r="C96" s="162"/>
      <c r="D96" s="509"/>
      <c r="E96" s="510"/>
      <c r="F96" s="512"/>
      <c r="G96" s="512"/>
      <c r="H96" s="512"/>
      <c r="I96" s="162"/>
      <c r="J96" s="974"/>
      <c r="K96" s="839"/>
      <c r="L96" s="308"/>
      <c r="M96" s="509"/>
      <c r="N96" s="510"/>
      <c r="O96" s="512"/>
      <c r="P96" s="512"/>
      <c r="Q96" s="512"/>
      <c r="R96" s="308"/>
      <c r="S96" s="151"/>
      <c r="T96" s="192"/>
    </row>
    <row r="97" spans="1:20">
      <c r="A97" s="151"/>
      <c r="B97" s="169"/>
      <c r="C97" s="170" t="s">
        <v>37</v>
      </c>
      <c r="D97" s="325">
        <f>D65/Revenues!D5</f>
        <v>0.37896592244418331</v>
      </c>
      <c r="E97" s="326">
        <f>E65/Revenues!E5</f>
        <v>0.35414424111948334</v>
      </c>
      <c r="F97" s="352">
        <f>F65/Revenues!F5</f>
        <v>0.38498212157330153</v>
      </c>
      <c r="G97" s="352">
        <f>G65/Revenues!G5</f>
        <v>0.39786223277909738</v>
      </c>
      <c r="H97" s="352">
        <f>H65/Revenues!H5</f>
        <v>0.38161209068010077</v>
      </c>
      <c r="I97" s="323"/>
      <c r="J97" s="967"/>
      <c r="K97" s="832"/>
      <c r="L97" s="564"/>
      <c r="M97" s="325">
        <f>M65/Revenues!M5</f>
        <v>0.41751464693185319</v>
      </c>
      <c r="N97" s="326">
        <f>N65/Revenues!N5</f>
        <v>0.43908323281061518</v>
      </c>
      <c r="O97" s="352">
        <f>O65/Revenues!O5</f>
        <v>0.4236276849642005</v>
      </c>
      <c r="P97" s="352">
        <f>P65/Revenues!P5</f>
        <v>0.41594022415940224</v>
      </c>
      <c r="Q97" s="352">
        <f>Q65/Revenues!Q5</f>
        <v>0.38939197930142305</v>
      </c>
      <c r="R97" s="179"/>
      <c r="S97" s="151"/>
      <c r="T97" s="192"/>
    </row>
    <row r="98" spans="1:20">
      <c r="A98" s="151"/>
      <c r="B98" s="169"/>
      <c r="C98" s="170" t="s">
        <v>38</v>
      </c>
      <c r="D98" s="325">
        <f>D66/Revenues!D6</f>
        <v>0.3383084577114428</v>
      </c>
      <c r="E98" s="326">
        <f>E66/Revenues!E6</f>
        <v>0.31219512195121951</v>
      </c>
      <c r="F98" s="352">
        <f>F66/Revenues!F6</f>
        <v>0.36815920398009949</v>
      </c>
      <c r="G98" s="352">
        <f>G66/Revenues!G6</f>
        <v>0.35748792270531399</v>
      </c>
      <c r="H98" s="352">
        <f>H66/Revenues!H6</f>
        <v>0.31413612565445026</v>
      </c>
      <c r="I98" s="323"/>
      <c r="J98" s="967"/>
      <c r="K98" s="832"/>
      <c r="L98" s="564"/>
      <c r="M98" s="325">
        <f>M66/Revenues!M6</f>
        <v>0.34955185659411009</v>
      </c>
      <c r="N98" s="326">
        <f>N66/Revenues!N6</f>
        <v>0.3891625615763547</v>
      </c>
      <c r="O98" s="352">
        <f>O66/Revenues!O6</f>
        <v>0.36868686868686867</v>
      </c>
      <c r="P98" s="352">
        <f>P66/Revenues!P6</f>
        <v>0.32989690721649484</v>
      </c>
      <c r="Q98" s="352">
        <f>Q66/Revenues!Q6</f>
        <v>0.30645161290322581</v>
      </c>
      <c r="R98" s="179"/>
      <c r="S98" s="151"/>
      <c r="T98" s="192"/>
    </row>
    <row r="99" spans="1:20">
      <c r="A99" s="151"/>
      <c r="B99" s="169"/>
      <c r="C99" s="170" t="s">
        <v>47</v>
      </c>
      <c r="D99" s="325">
        <f>D67/Revenues!D7</f>
        <v>-0.10121457489878542</v>
      </c>
      <c r="E99" s="326">
        <f>E67/Revenues!E7</f>
        <v>-0.17567567567567569</v>
      </c>
      <c r="F99" s="352">
        <f>F67/Revenues!F7</f>
        <v>-3.8461538461538464E-2</v>
      </c>
      <c r="G99" s="352">
        <f>G67/Revenues!G7</f>
        <v>-8.1967213114754092E-2</v>
      </c>
      <c r="H99" s="352">
        <f>H67/Revenues!H7</f>
        <v>-8.3333333333333329E-2</v>
      </c>
      <c r="I99" s="346"/>
      <c r="J99" s="967"/>
      <c r="K99" s="832"/>
      <c r="L99" s="564"/>
      <c r="M99" s="325">
        <f>M67/Revenues!M7</f>
        <v>2.6490066225165563E-2</v>
      </c>
      <c r="N99" s="326">
        <f>N67/Revenues!N7</f>
        <v>0.17808219178082191</v>
      </c>
      <c r="O99" s="352">
        <f>O67/Revenues!O7</f>
        <v>1.2345679012345678E-2</v>
      </c>
      <c r="P99" s="352">
        <f>P67/Revenues!P7</f>
        <v>-2.5316455696202531E-2</v>
      </c>
      <c r="Q99" s="352">
        <f>Q67/Revenues!Q7</f>
        <v>-5.7971014492753624E-2</v>
      </c>
      <c r="R99" s="179"/>
      <c r="S99" s="151"/>
      <c r="T99" s="192"/>
    </row>
    <row r="100" spans="1:20">
      <c r="A100" s="151"/>
      <c r="B100" s="169"/>
      <c r="C100" s="170" t="s">
        <v>436</v>
      </c>
      <c r="D100" s="325">
        <f>D68/Revenues!D8</f>
        <v>1.1904761904761904E-2</v>
      </c>
      <c r="E100" s="326">
        <f>E68/Revenues!E8</f>
        <v>8.3333333333333329E-2</v>
      </c>
      <c r="F100" s="352">
        <f>F68/Revenues!F8</f>
        <v>-5.2631578947368418E-2</v>
      </c>
      <c r="G100" s="352">
        <f>G68/Revenues!G8</f>
        <v>7.1428571428571425E-2</v>
      </c>
      <c r="H100" s="352">
        <f>H68/Revenues!H8</f>
        <v>-0.04</v>
      </c>
      <c r="I100" s="346"/>
      <c r="J100" s="967"/>
      <c r="K100" s="832"/>
      <c r="L100" s="564"/>
      <c r="M100" s="325">
        <f>M68/Revenues!M8</f>
        <v>-8.4745762711864406E-3</v>
      </c>
      <c r="N100" s="326">
        <f>N68/Revenues!N8</f>
        <v>0</v>
      </c>
      <c r="O100" s="352">
        <f>O68/Revenues!O8</f>
        <v>-3.3333333333333333E-2</v>
      </c>
      <c r="P100" s="352">
        <f>P68/Revenues!P8</f>
        <v>-3.2258064516129031E-2</v>
      </c>
      <c r="Q100" s="352">
        <f>Q68/Revenues!Q8</f>
        <v>3.5714285714285712E-2</v>
      </c>
      <c r="R100" s="179"/>
      <c r="S100" s="151"/>
      <c r="T100" s="192"/>
    </row>
    <row r="101" spans="1:20" s="171" customFormat="1">
      <c r="A101" s="154"/>
      <c r="B101" s="141"/>
      <c r="C101" s="141" t="s">
        <v>39</v>
      </c>
      <c r="D101" s="330">
        <f>D69/Revenues!D9</f>
        <v>0.35140700068634179</v>
      </c>
      <c r="E101" s="331">
        <f>E69/Revenues!E9</f>
        <v>0.31688963210702342</v>
      </c>
      <c r="F101" s="353">
        <f>F69/Revenues!F9</f>
        <v>0.36905871388630007</v>
      </c>
      <c r="G101" s="353">
        <f>G69/Revenues!G9</f>
        <v>0.37153419593345655</v>
      </c>
      <c r="H101" s="353">
        <f>H69/Revenues!H9</f>
        <v>0.35196078431372552</v>
      </c>
      <c r="I101" s="328"/>
      <c r="J101" s="968"/>
      <c r="K101" s="833"/>
      <c r="L101" s="565"/>
      <c r="M101" s="330">
        <f>M69/Revenues!M9</f>
        <v>0.38878326996197721</v>
      </c>
      <c r="N101" s="331">
        <f>N69/Revenues!N9</f>
        <v>0.42379182156133827</v>
      </c>
      <c r="O101" s="353">
        <f>O69/Revenues!O9</f>
        <v>0.39558417663293466</v>
      </c>
      <c r="P101" s="353">
        <f>P69/Revenues!P9</f>
        <v>0.37990430622009569</v>
      </c>
      <c r="Q101" s="353">
        <f>Q69/Revenues!Q9</f>
        <v>0.35299999999999998</v>
      </c>
      <c r="R101" s="138"/>
      <c r="S101" s="154"/>
      <c r="T101" s="181"/>
    </row>
    <row r="102" spans="1:20" s="171" customFormat="1">
      <c r="A102" s="154"/>
      <c r="B102" s="141"/>
      <c r="C102" s="141"/>
      <c r="D102" s="330"/>
      <c r="E102" s="331"/>
      <c r="F102" s="353"/>
      <c r="G102" s="353"/>
      <c r="H102" s="353"/>
      <c r="I102" s="328"/>
      <c r="J102" s="968"/>
      <c r="K102" s="833"/>
      <c r="L102" s="565"/>
      <c r="M102" s="330"/>
      <c r="N102" s="331"/>
      <c r="O102" s="353"/>
      <c r="P102" s="353"/>
      <c r="Q102" s="353"/>
      <c r="R102" s="138"/>
      <c r="S102" s="154"/>
      <c r="T102" s="181"/>
    </row>
    <row r="103" spans="1:20">
      <c r="A103" s="151"/>
      <c r="B103" s="162"/>
      <c r="C103" s="162" t="s">
        <v>392</v>
      </c>
      <c r="D103" s="325">
        <f>D71/Revenues!D11</f>
        <v>0.29876977152899825</v>
      </c>
      <c r="E103" s="326">
        <f>E71/Revenues!E11</f>
        <v>0.33333333333333331</v>
      </c>
      <c r="F103" s="352">
        <f>F71/Revenues!F11</f>
        <v>0.34123222748815168</v>
      </c>
      <c r="G103" s="352">
        <f>G71/Revenues!G11</f>
        <v>0.30180180180180183</v>
      </c>
      <c r="H103" s="352">
        <f>H71/Revenues!H11</f>
        <v>0.22014051522248243</v>
      </c>
      <c r="I103" s="323"/>
      <c r="J103" s="967"/>
      <c r="K103" s="832"/>
      <c r="L103" s="566"/>
      <c r="M103" s="325">
        <f>M71/Revenues!M11</f>
        <v>0.28947368421052633</v>
      </c>
      <c r="N103" s="326">
        <f>N71/Revenues!N11</f>
        <v>0.2735229759299781</v>
      </c>
      <c r="O103" s="352">
        <f>O71/Revenues!O11</f>
        <v>0.29386892177589852</v>
      </c>
      <c r="P103" s="352">
        <f>P71/Revenues!P11</f>
        <v>0.28775510204081634</v>
      </c>
      <c r="Q103" s="352">
        <f>Q71/Revenues!Q11</f>
        <v>0.30208333333333331</v>
      </c>
      <c r="R103" s="309"/>
      <c r="S103" s="151"/>
      <c r="T103" s="192"/>
    </row>
    <row r="104" spans="1:20">
      <c r="A104" s="151"/>
      <c r="B104" s="162"/>
      <c r="C104" s="170" t="s">
        <v>393</v>
      </c>
      <c r="D104" s="325">
        <f>D72/Revenues!D12</f>
        <v>0.19816414686825054</v>
      </c>
      <c r="E104" s="326">
        <f>E72/Revenues!E12</f>
        <v>0.17291666666666666</v>
      </c>
      <c r="F104" s="352">
        <f>F72/Revenues!F12</f>
        <v>0.21444201312910285</v>
      </c>
      <c r="G104" s="352">
        <f>G72/Revenues!G12</f>
        <v>0.17505470459518599</v>
      </c>
      <c r="H104" s="352">
        <f>H72/Revenues!H12</f>
        <v>0.23144104803493451</v>
      </c>
      <c r="I104" s="323"/>
      <c r="J104" s="967"/>
      <c r="K104" s="832"/>
      <c r="L104" s="564"/>
      <c r="M104" s="325">
        <f>M72/Revenues!M12</f>
        <v>0.26116657908565422</v>
      </c>
      <c r="N104" s="326">
        <f>N72/Revenues!N12</f>
        <v>0.22832980972515857</v>
      </c>
      <c r="O104" s="352">
        <f>O72/Revenues!O12</f>
        <v>0.26271186440677968</v>
      </c>
      <c r="P104" s="352">
        <f>P72/Revenues!P12</f>
        <v>0.27974947807933193</v>
      </c>
      <c r="Q104" s="352">
        <f>Q72/Revenues!Q12</f>
        <v>0.27348643006263046</v>
      </c>
      <c r="R104" s="179"/>
      <c r="S104" s="151"/>
      <c r="T104" s="192"/>
    </row>
    <row r="105" spans="1:20">
      <c r="A105" s="151"/>
      <c r="B105" s="162"/>
      <c r="C105" s="170" t="s">
        <v>40</v>
      </c>
      <c r="D105" s="325">
        <f>D73/Revenues!D13</f>
        <v>0.25270635994587282</v>
      </c>
      <c r="E105" s="326">
        <f>E73/Revenues!E13</f>
        <v>0.22192513368983957</v>
      </c>
      <c r="F105" s="352">
        <f>F73/Revenues!F13</f>
        <v>0.26338028169014083</v>
      </c>
      <c r="G105" s="352">
        <f>G73/Revenues!G13</f>
        <v>0.26728723404255317</v>
      </c>
      <c r="H105" s="352">
        <f>H73/Revenues!H13</f>
        <v>0.25871313672922253</v>
      </c>
      <c r="I105" s="323"/>
      <c r="J105" s="967"/>
      <c r="K105" s="832"/>
      <c r="L105" s="564"/>
      <c r="M105" s="325">
        <f>M73/Revenues!M13</f>
        <v>0.24372759856630824</v>
      </c>
      <c r="N105" s="326">
        <f>N73/Revenues!N13</f>
        <v>0.23371647509578544</v>
      </c>
      <c r="O105" s="352">
        <f>O73/Revenues!O13</f>
        <v>0.24193548387096775</v>
      </c>
      <c r="P105" s="352">
        <f>P73/Revenues!P13</f>
        <v>0.25680933852140075</v>
      </c>
      <c r="Q105" s="352">
        <f>Q73/Revenues!Q13</f>
        <v>0.24254215304798962</v>
      </c>
      <c r="R105" s="179"/>
      <c r="S105" s="151"/>
      <c r="T105" s="192"/>
    </row>
    <row r="106" spans="1:20">
      <c r="A106" s="151"/>
      <c r="B106" s="162"/>
      <c r="C106" s="170" t="s">
        <v>400</v>
      </c>
      <c r="D106" s="325">
        <f>D74/Revenues!D14</f>
        <v>0.55742083174360935</v>
      </c>
      <c r="E106" s="326">
        <f>E74/Revenues!E14</f>
        <v>0.53922967189728954</v>
      </c>
      <c r="F106" s="352">
        <f>F74/Revenues!F14</f>
        <v>0.56521739130434778</v>
      </c>
      <c r="G106" s="352">
        <f>G74/Revenues!G14</f>
        <v>0.54330708661417326</v>
      </c>
      <c r="H106" s="352">
        <f>H74/Revenues!H14</f>
        <v>0.58283132530120485</v>
      </c>
      <c r="I106" s="323"/>
      <c r="J106" s="967"/>
      <c r="K106" s="832"/>
      <c r="L106" s="564"/>
      <c r="M106" s="325">
        <f>M74/Revenues!M14</f>
        <v>0.61330935251798557</v>
      </c>
      <c r="N106" s="326">
        <f>N74/Revenues!N14</f>
        <v>0.60490463215258861</v>
      </c>
      <c r="O106" s="352">
        <f>O74/Revenues!O14</f>
        <v>0.61897590361445787</v>
      </c>
      <c r="P106" s="352">
        <f>P74/Revenues!P14</f>
        <v>0.61695906432748537</v>
      </c>
      <c r="Q106" s="352">
        <f>Q74/Revenues!Q14</f>
        <v>0.61318051575931232</v>
      </c>
      <c r="R106" s="179"/>
      <c r="S106" s="151"/>
      <c r="T106" s="192"/>
    </row>
    <row r="107" spans="1:20">
      <c r="A107" s="151"/>
      <c r="B107" s="162"/>
      <c r="C107" s="170" t="s">
        <v>436</v>
      </c>
      <c r="D107" s="325">
        <f>D75/Revenues!D15</f>
        <v>8.9076418190342233E-3</v>
      </c>
      <c r="E107" s="326">
        <f>E75/Revenues!E15</f>
        <v>1.8214936247723133E-3</v>
      </c>
      <c r="F107" s="352">
        <f>F75/Revenues!F15</f>
        <v>1.7241379310344827E-2</v>
      </c>
      <c r="G107" s="352">
        <f>G75/Revenues!G15</f>
        <v>1.1320754716981131E-2</v>
      </c>
      <c r="H107" s="352">
        <f>H75/Revenues!H15</f>
        <v>5.6390977443609019E-3</v>
      </c>
      <c r="I107" s="323"/>
      <c r="J107" s="967"/>
      <c r="K107" s="832"/>
      <c r="L107" s="564"/>
      <c r="M107" s="325">
        <f>M75/Revenues!M15</f>
        <v>7.3816760746851931E-3</v>
      </c>
      <c r="N107" s="326">
        <f>N75/Revenues!N15</f>
        <v>6.920415224913495E-3</v>
      </c>
      <c r="O107" s="352">
        <f>O75/Revenues!O15</f>
        <v>7.0175438596491229E-3</v>
      </c>
      <c r="P107" s="352">
        <f>P75/Revenues!P15</f>
        <v>1.2173913043478261E-2</v>
      </c>
      <c r="Q107" s="352">
        <f>Q75/Revenues!Q15</f>
        <v>3.4482758620689655E-3</v>
      </c>
      <c r="R107" s="179"/>
      <c r="S107" s="151"/>
      <c r="T107" s="192"/>
    </row>
    <row r="108" spans="1:20" s="171" customFormat="1">
      <c r="A108" s="154"/>
      <c r="B108" s="141"/>
      <c r="C108" s="142" t="s">
        <v>254</v>
      </c>
      <c r="D108" s="330">
        <f>D76/Revenues!D16</f>
        <v>0.43781236612880192</v>
      </c>
      <c r="E108" s="331">
        <f>E76/Revenues!E16</f>
        <v>0.4258639910813824</v>
      </c>
      <c r="F108" s="353">
        <f>F76/Revenues!F16</f>
        <v>0.45675355450236965</v>
      </c>
      <c r="G108" s="353">
        <f>G76/Revenues!G16</f>
        <v>0.42889647326507396</v>
      </c>
      <c r="H108" s="353">
        <f>H76/Revenues!H16</f>
        <v>0.44072603516732844</v>
      </c>
      <c r="I108" s="328"/>
      <c r="J108" s="968"/>
      <c r="K108" s="833"/>
      <c r="L108" s="565"/>
      <c r="M108" s="330">
        <f>M76/Revenues!M16</f>
        <v>0.47394203292965031</v>
      </c>
      <c r="N108" s="331">
        <f>N76/Revenues!N16</f>
        <v>0.45799892990904228</v>
      </c>
      <c r="O108" s="353">
        <f>O76/Revenues!O16</f>
        <v>0.47672462142456534</v>
      </c>
      <c r="P108" s="353">
        <f>P76/Revenues!P16</f>
        <v>0.48025959978366684</v>
      </c>
      <c r="Q108" s="353">
        <f>Q76/Revenues!Q16</f>
        <v>0.48106060606060608</v>
      </c>
      <c r="R108" s="138"/>
      <c r="S108" s="154"/>
      <c r="T108" s="181"/>
    </row>
    <row r="109" spans="1:20">
      <c r="A109" s="151"/>
      <c r="B109" s="162"/>
      <c r="C109" s="170"/>
      <c r="D109" s="325"/>
      <c r="E109" s="326"/>
      <c r="F109" s="352"/>
      <c r="G109" s="352"/>
      <c r="H109" s="352"/>
      <c r="I109" s="323"/>
      <c r="J109" s="967"/>
      <c r="K109" s="832"/>
      <c r="L109" s="565"/>
      <c r="M109" s="325"/>
      <c r="N109" s="326"/>
      <c r="O109" s="352"/>
      <c r="P109" s="352"/>
      <c r="Q109" s="352"/>
      <c r="R109" s="179"/>
      <c r="S109" s="151"/>
      <c r="T109" s="192"/>
    </row>
    <row r="110" spans="1:20" ht="14.25">
      <c r="A110" s="151"/>
      <c r="B110" s="162"/>
      <c r="C110" s="170" t="s">
        <v>619</v>
      </c>
      <c r="D110" s="325">
        <f>D78/Revenues!D18</f>
        <v>8.0046403712296987E-2</v>
      </c>
      <c r="E110" s="326">
        <f>E78/Revenues!E18</f>
        <v>0.10588235294117647</v>
      </c>
      <c r="F110" s="352">
        <f>F78/Revenues!F18</f>
        <v>0.11585365853658537</v>
      </c>
      <c r="G110" s="352">
        <f>G78/Revenues!G18</f>
        <v>0.1038961038961039</v>
      </c>
      <c r="H110" s="352">
        <f>H78/Revenues!H18</f>
        <v>2.6936026936026935E-2</v>
      </c>
      <c r="I110" s="323"/>
      <c r="J110" s="967"/>
      <c r="K110" s="832"/>
      <c r="L110" s="564"/>
      <c r="M110" s="325">
        <f>M78/Revenues!M18</f>
        <v>3.6095159967186222E-2</v>
      </c>
      <c r="N110" s="326">
        <f>N78/Revenues!N18</f>
        <v>2.4169184290030211E-2</v>
      </c>
      <c r="O110" s="352">
        <f>O78/Revenues!O18</f>
        <v>-8.1272084805653705E-2</v>
      </c>
      <c r="P110" s="352">
        <f>P78/Revenues!P18</f>
        <v>6.8627450980392163E-2</v>
      </c>
      <c r="Q110" s="352">
        <f>Q78/Revenues!Q18</f>
        <v>0.12709030100334448</v>
      </c>
      <c r="R110" s="179"/>
      <c r="S110" s="151"/>
      <c r="T110" s="192"/>
    </row>
    <row r="111" spans="1:20">
      <c r="A111" s="151"/>
      <c r="B111" s="162"/>
      <c r="C111" s="170" t="s">
        <v>71</v>
      </c>
      <c r="D111" s="325">
        <f>D79/Revenues!D19</f>
        <v>0</v>
      </c>
      <c r="E111" s="326">
        <f>E79/Revenues!E19</f>
        <v>0</v>
      </c>
      <c r="F111" s="352">
        <f>F79/Revenues!F19</f>
        <v>0</v>
      </c>
      <c r="G111" s="352">
        <f>G79/Revenues!G19</f>
        <v>0</v>
      </c>
      <c r="H111" s="352">
        <f>H79/Revenues!H19</f>
        <v>0</v>
      </c>
      <c r="I111" s="346"/>
      <c r="J111" s="967"/>
      <c r="K111" s="832"/>
      <c r="L111" s="564"/>
      <c r="M111" s="325">
        <f>M79/Revenues!M19</f>
        <v>-3.2362459546925568E-3</v>
      </c>
      <c r="N111" s="326">
        <f>N79/Revenues!N19</f>
        <v>-1.2345679012345678E-2</v>
      </c>
      <c r="O111" s="352">
        <f>O79/Revenues!O19</f>
        <v>0</v>
      </c>
      <c r="P111" s="352">
        <f>P79/Revenues!P19</f>
        <v>0</v>
      </c>
      <c r="Q111" s="352">
        <f>Q79/Revenues!Q19</f>
        <v>0</v>
      </c>
      <c r="R111" s="179"/>
      <c r="S111" s="151"/>
      <c r="T111" s="192"/>
    </row>
    <row r="112" spans="1:20" s="171" customFormat="1">
      <c r="A112" s="154"/>
      <c r="B112" s="141"/>
      <c r="C112" s="142" t="s">
        <v>198</v>
      </c>
      <c r="D112" s="330">
        <f>D80/Revenues!D20</f>
        <v>0.41622411046202867</v>
      </c>
      <c r="E112" s="331">
        <f>E80/Revenues!E20</f>
        <v>0.41706666666666664</v>
      </c>
      <c r="F112" s="353">
        <f>F80/Revenues!F20</f>
        <v>0.44532130777903045</v>
      </c>
      <c r="G112" s="353">
        <f>G80/Revenues!G20</f>
        <v>0.40797063450445725</v>
      </c>
      <c r="H112" s="353">
        <f>H80/Revenues!H20</f>
        <v>0.39726720647773278</v>
      </c>
      <c r="I112" s="328"/>
      <c r="J112" s="968"/>
      <c r="K112" s="833"/>
      <c r="L112" s="565"/>
      <c r="M112" s="330">
        <f>M80/Revenues!M20</f>
        <v>0.42717035960770067</v>
      </c>
      <c r="N112" s="331">
        <f>N80/Revenues!N20</f>
        <v>0.40821142048135911</v>
      </c>
      <c r="O112" s="353">
        <f>O80/Revenues!O20</f>
        <v>0.41453634085213031</v>
      </c>
      <c r="P112" s="353">
        <f>P80/Revenues!P20</f>
        <v>0.43870656370656369</v>
      </c>
      <c r="Q112" s="353">
        <f>Q80/Revenues!Q20</f>
        <v>0.447178002894356</v>
      </c>
      <c r="R112" s="313"/>
      <c r="S112" s="154"/>
      <c r="T112" s="181"/>
    </row>
    <row r="113" spans="1:20" s="171" customFormat="1">
      <c r="A113" s="154"/>
      <c r="B113" s="141"/>
      <c r="C113" s="141"/>
      <c r="D113" s="330"/>
      <c r="E113" s="331"/>
      <c r="F113" s="353"/>
      <c r="G113" s="353"/>
      <c r="H113" s="353"/>
      <c r="I113" s="328"/>
      <c r="J113" s="968"/>
      <c r="K113" s="833"/>
      <c r="L113" s="565"/>
      <c r="M113" s="330"/>
      <c r="N113" s="331"/>
      <c r="O113" s="353"/>
      <c r="P113" s="353"/>
      <c r="Q113" s="353"/>
      <c r="R113" s="138"/>
      <c r="S113" s="154"/>
      <c r="T113" s="181"/>
    </row>
    <row r="114" spans="1:20" s="171" customFormat="1">
      <c r="A114" s="154"/>
      <c r="B114" s="141"/>
      <c r="C114" s="178" t="s">
        <v>219</v>
      </c>
      <c r="D114" s="330">
        <f>D82/Revenues!D22</f>
        <v>2.8985507246376812E-2</v>
      </c>
      <c r="E114" s="331">
        <f>E82/Revenues!E22</f>
        <v>2.7450980392156862E-2</v>
      </c>
      <c r="F114" s="353">
        <f>F82/Revenues!F22</f>
        <v>3.4090909090909088E-2</v>
      </c>
      <c r="G114" s="353">
        <f>G82/Revenues!G22</f>
        <v>2.681992337164751E-2</v>
      </c>
      <c r="H114" s="353">
        <f>H82/Revenues!H22</f>
        <v>2.7450980392156862E-2</v>
      </c>
      <c r="I114" s="329"/>
      <c r="J114" s="968"/>
      <c r="K114" s="833"/>
      <c r="L114" s="565"/>
      <c r="M114" s="330">
        <f>M82/Revenues!M22</f>
        <v>3.1729785056294778E-2</v>
      </c>
      <c r="N114" s="331">
        <f>N82/Revenues!N22</f>
        <v>2.8112449799196786E-2</v>
      </c>
      <c r="O114" s="353">
        <f>O82/Revenues!O22</f>
        <v>2.734375E-2</v>
      </c>
      <c r="P114" s="353">
        <f>P82/Revenues!P22</f>
        <v>4.065040650406504E-2</v>
      </c>
      <c r="Q114" s="353">
        <f>Q82/Revenues!Q22</f>
        <v>3.0973451327433628E-2</v>
      </c>
      <c r="R114" s="138"/>
      <c r="S114" s="154"/>
      <c r="T114" s="181"/>
    </row>
    <row r="115" spans="1:20" s="171" customFormat="1">
      <c r="A115" s="154"/>
      <c r="B115" s="141"/>
      <c r="C115" s="141"/>
      <c r="D115" s="330"/>
      <c r="E115" s="331"/>
      <c r="F115" s="353"/>
      <c r="G115" s="353"/>
      <c r="H115" s="353"/>
      <c r="I115" s="328"/>
      <c r="J115" s="968"/>
      <c r="K115" s="833"/>
      <c r="L115" s="565"/>
      <c r="M115" s="330"/>
      <c r="N115" s="331"/>
      <c r="O115" s="353"/>
      <c r="P115" s="353"/>
      <c r="Q115" s="353"/>
      <c r="R115" s="138"/>
      <c r="S115" s="154"/>
      <c r="T115" s="181"/>
    </row>
    <row r="116" spans="1:20" s="171" customFormat="1">
      <c r="A116" s="154"/>
      <c r="B116" s="141"/>
      <c r="C116" s="141" t="s">
        <v>41</v>
      </c>
      <c r="D116" s="330">
        <f>D84/Revenues!D24</f>
        <v>-0.82894736842105265</v>
      </c>
      <c r="E116" s="331">
        <f>E84/Revenues!E24</f>
        <v>-0.95</v>
      </c>
      <c r="F116" s="353">
        <f>F84/Revenues!F24</f>
        <v>-0.21052631578947367</v>
      </c>
      <c r="G116" s="353">
        <f>G84/Revenues!G24</f>
        <v>-1.1111111111111112</v>
      </c>
      <c r="H116" s="353">
        <f>H84/Revenues!H24</f>
        <v>-1.0526315789473684</v>
      </c>
      <c r="I116" s="328"/>
      <c r="J116" s="968"/>
      <c r="K116" s="833"/>
      <c r="L116" s="565"/>
      <c r="M116" s="330">
        <f>M84/Revenues!M24</f>
        <v>-0.91935483870967738</v>
      </c>
      <c r="N116" s="331">
        <f>N84/Revenues!N24</f>
        <v>-0.92307692307692313</v>
      </c>
      <c r="O116" s="353">
        <f>O84/Revenues!O24</f>
        <v>-1.2666666666666666</v>
      </c>
      <c r="P116" s="353">
        <f>P84/Revenues!P24</f>
        <v>-0.44444444444444442</v>
      </c>
      <c r="Q116" s="353">
        <f>Q84/Revenues!Q24</f>
        <v>-1.125</v>
      </c>
      <c r="R116" s="138"/>
      <c r="S116" s="154"/>
      <c r="T116" s="181"/>
    </row>
    <row r="117" spans="1:20" s="171" customFormat="1">
      <c r="A117" s="154"/>
      <c r="B117" s="141"/>
      <c r="C117" s="141"/>
      <c r="D117" s="330"/>
      <c r="E117" s="331"/>
      <c r="F117" s="353"/>
      <c r="G117" s="353"/>
      <c r="H117" s="353"/>
      <c r="I117" s="345"/>
      <c r="J117" s="968"/>
      <c r="K117" s="833"/>
      <c r="L117" s="565"/>
      <c r="M117" s="330"/>
      <c r="N117" s="331"/>
      <c r="O117" s="353"/>
      <c r="P117" s="353"/>
      <c r="Q117" s="353"/>
      <c r="R117" s="138"/>
      <c r="S117" s="154"/>
      <c r="T117" s="181"/>
    </row>
    <row r="118" spans="1:20" s="171" customFormat="1">
      <c r="A118" s="154"/>
      <c r="B118" s="141"/>
      <c r="C118" s="141" t="s">
        <v>357</v>
      </c>
      <c r="D118" s="330">
        <f>D86/Revenues!D28</f>
        <v>0.36496694995278567</v>
      </c>
      <c r="E118" s="331">
        <f>E86/Revenues!E28</f>
        <v>0.35094685400122172</v>
      </c>
      <c r="F118" s="353">
        <f>F86/Revenues!F28</f>
        <v>0.39036381514257623</v>
      </c>
      <c r="G118" s="353">
        <f>G86/Revenues!G28</f>
        <v>0.36560150375939848</v>
      </c>
      <c r="H118" s="353">
        <f>H86/Revenues!H28</f>
        <v>0.35443434659981199</v>
      </c>
      <c r="I118" s="345"/>
      <c r="J118" s="968"/>
      <c r="K118" s="833"/>
      <c r="L118" s="565"/>
      <c r="M118" s="330">
        <f>M86/Revenues!M28</f>
        <v>0.39033654941882551</v>
      </c>
      <c r="N118" s="331">
        <f>N86/Revenues!N28</f>
        <v>0.38992592592592595</v>
      </c>
      <c r="O118" s="353">
        <f>O86/Revenues!O28</f>
        <v>0.3815507201961385</v>
      </c>
      <c r="P118" s="353">
        <f>P86/Revenues!P28</f>
        <v>0.39756838905775077</v>
      </c>
      <c r="Q118" s="353">
        <f>Q86/Revenues!Q28</f>
        <v>0.39227202472952089</v>
      </c>
      <c r="R118" s="138"/>
      <c r="S118" s="154"/>
      <c r="T118" s="181"/>
    </row>
    <row r="119" spans="1:20" s="171" customFormat="1">
      <c r="A119" s="154"/>
      <c r="B119" s="141"/>
      <c r="C119" s="141"/>
      <c r="D119" s="651"/>
      <c r="E119" s="332"/>
      <c r="F119" s="345"/>
      <c r="G119" s="345"/>
      <c r="H119" s="345"/>
      <c r="I119" s="333"/>
      <c r="J119" s="978"/>
      <c r="K119" s="842"/>
      <c r="L119" s="333"/>
      <c r="M119" s="651"/>
      <c r="N119" s="332"/>
      <c r="O119" s="345"/>
      <c r="P119" s="345"/>
      <c r="Q119" s="345"/>
      <c r="R119" s="138"/>
      <c r="S119" s="154"/>
      <c r="T119" s="181"/>
    </row>
    <row r="120" spans="1:20" s="171" customFormat="1">
      <c r="A120" s="154"/>
      <c r="B120" s="141"/>
      <c r="C120" s="141" t="s">
        <v>447</v>
      </c>
      <c r="D120" s="330">
        <f>D88/Revenues!D28</f>
        <v>0.37858042178155493</v>
      </c>
      <c r="E120" s="331">
        <f>E88/Revenues!E28</f>
        <v>0.37843616371411121</v>
      </c>
      <c r="F120" s="353">
        <f>F88/Revenues!F28</f>
        <v>0.39462471320878401</v>
      </c>
      <c r="G120" s="353">
        <f>G88/Revenues!G28</f>
        <v>0.38157894736842107</v>
      </c>
      <c r="H120" s="353">
        <f>H88/Revenues!H28</f>
        <v>0.36038859291758069</v>
      </c>
      <c r="I120" s="345"/>
      <c r="J120" s="968"/>
      <c r="K120" s="833"/>
      <c r="L120" s="565"/>
      <c r="M120" s="330">
        <f>M88/Revenues!M28</f>
        <v>0.40021271746562331</v>
      </c>
      <c r="N120" s="331">
        <f>N88/Revenues!N28</f>
        <v>0.39644444444444443</v>
      </c>
      <c r="O120" s="353">
        <f>O88/Revenues!O28</f>
        <v>0.4076003677597303</v>
      </c>
      <c r="P120" s="353">
        <f>P88/Revenues!P28</f>
        <v>0.40151975683890578</v>
      </c>
      <c r="Q120" s="353">
        <f>Q88/Revenues!Q28</f>
        <v>0.39536321483771253</v>
      </c>
      <c r="R120" s="138"/>
      <c r="S120" s="154"/>
      <c r="T120" s="181"/>
    </row>
    <row r="121" spans="1:20">
      <c r="A121" s="154"/>
      <c r="B121" s="141"/>
      <c r="C121" s="141"/>
      <c r="D121" s="166"/>
      <c r="E121" s="190"/>
      <c r="F121" s="162"/>
      <c r="G121" s="162"/>
      <c r="H121" s="162"/>
      <c r="I121" s="169"/>
      <c r="J121" s="964"/>
      <c r="K121" s="830"/>
      <c r="L121" s="169"/>
      <c r="M121" s="166"/>
      <c r="N121" s="190"/>
      <c r="O121" s="162"/>
      <c r="P121" s="162"/>
      <c r="Q121" s="162"/>
      <c r="R121" s="179"/>
      <c r="S121" s="154"/>
      <c r="T121" s="192"/>
    </row>
    <row r="122" spans="1:20" ht="9" customHeight="1">
      <c r="A122" s="151"/>
      <c r="B122" s="151"/>
      <c r="C122" s="151"/>
      <c r="D122" s="486"/>
      <c r="E122" s="151"/>
      <c r="F122" s="151"/>
      <c r="G122" s="151"/>
      <c r="H122" s="151"/>
      <c r="I122" s="151"/>
      <c r="J122" s="152"/>
      <c r="K122" s="152"/>
      <c r="L122" s="151"/>
      <c r="M122" s="486"/>
      <c r="N122" s="151"/>
      <c r="O122" s="151"/>
      <c r="P122" s="151"/>
      <c r="Q122" s="151"/>
      <c r="R122" s="151"/>
      <c r="S122" s="151"/>
      <c r="T122" s="192"/>
    </row>
    <row r="123" spans="1:20" s="315" customFormat="1" ht="13.5" customHeight="1">
      <c r="A123" s="167"/>
      <c r="B123" s="183" t="s">
        <v>586</v>
      </c>
      <c r="C123" s="167"/>
      <c r="D123" s="167"/>
      <c r="E123" s="182"/>
      <c r="F123" s="182"/>
      <c r="G123" s="182"/>
      <c r="H123" s="182"/>
      <c r="I123" s="183"/>
      <c r="J123" s="168"/>
      <c r="K123" s="168"/>
      <c r="L123" s="183"/>
      <c r="M123" s="167"/>
      <c r="N123" s="182"/>
      <c r="O123" s="182"/>
      <c r="P123" s="182"/>
      <c r="Q123" s="182"/>
      <c r="R123" s="217"/>
      <c r="S123" s="217"/>
      <c r="T123" s="314"/>
    </row>
    <row r="124" spans="1:20" s="315" customFormat="1" ht="13.5" customHeight="1">
      <c r="A124" s="167"/>
      <c r="B124" s="183"/>
      <c r="C124" s="167"/>
      <c r="D124" s="167"/>
      <c r="E124" s="182"/>
      <c r="F124" s="182"/>
      <c r="G124" s="182"/>
      <c r="H124" s="182"/>
      <c r="I124" s="183"/>
      <c r="J124" s="168"/>
      <c r="K124" s="168"/>
      <c r="L124" s="183"/>
      <c r="M124" s="167"/>
      <c r="N124" s="182"/>
      <c r="O124" s="182"/>
      <c r="P124" s="182"/>
      <c r="Q124" s="182"/>
      <c r="R124" s="217"/>
      <c r="S124" s="217"/>
      <c r="T124" s="314"/>
    </row>
    <row r="153" spans="11:11">
      <c r="K153" s="207" t="e">
        <f>#REF!/#REF!-1</f>
        <v>#REF!</v>
      </c>
    </row>
    <row r="165" spans="11:11">
      <c r="K165" s="207" t="e">
        <f>#REF!/#REF!-1</f>
        <v>#REF!</v>
      </c>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rowBreaks count="1" manualBreakCount="1">
    <brk id="6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7" style="153" customWidth="1"/>
    <col min="4" max="8" width="8.7109375" style="153" customWidth="1"/>
    <col min="9" max="9" width="1.7109375" style="153" customWidth="1"/>
    <col min="10" max="11" width="8.7109375" style="207" customWidth="1"/>
    <col min="12" max="12" width="1.7109375" style="153" customWidth="1"/>
    <col min="13" max="17" width="8.7109375" style="153" customWidth="1"/>
    <col min="18" max="19" width="1.7109375" style="153" customWidth="1"/>
    <col min="20" max="16384" width="9.140625" style="153"/>
  </cols>
  <sheetData>
    <row r="1" spans="1:19" ht="9" customHeight="1">
      <c r="A1" s="151"/>
      <c r="B1" s="151"/>
      <c r="C1" s="151"/>
      <c r="D1" s="151"/>
      <c r="E1" s="151"/>
      <c r="F1" s="151"/>
      <c r="G1" s="151"/>
      <c r="H1" s="151"/>
      <c r="I1" s="151"/>
      <c r="J1" s="152"/>
      <c r="K1" s="152"/>
      <c r="L1" s="151"/>
      <c r="M1" s="151"/>
      <c r="N1" s="151"/>
      <c r="O1" s="151"/>
      <c r="P1" s="151"/>
      <c r="Q1" s="151"/>
      <c r="R1" s="151"/>
      <c r="S1" s="151"/>
    </row>
    <row r="2" spans="1:19" ht="14.25">
      <c r="A2" s="154"/>
      <c r="B2" s="159"/>
      <c r="C2" s="156" t="s">
        <v>48</v>
      </c>
      <c r="D2" s="232">
        <v>2012</v>
      </c>
      <c r="E2" s="158" t="s">
        <v>547</v>
      </c>
      <c r="F2" s="159" t="s">
        <v>501</v>
      </c>
      <c r="G2" s="159" t="s">
        <v>478</v>
      </c>
      <c r="H2" s="159" t="s">
        <v>407</v>
      </c>
      <c r="I2" s="159"/>
      <c r="J2" s="964" t="s">
        <v>468</v>
      </c>
      <c r="K2" s="830" t="s">
        <v>468</v>
      </c>
      <c r="L2" s="159"/>
      <c r="M2" s="232">
        <v>2011</v>
      </c>
      <c r="N2" s="158" t="s">
        <v>365</v>
      </c>
      <c r="O2" s="159" t="s">
        <v>333</v>
      </c>
      <c r="P2" s="159" t="s">
        <v>292</v>
      </c>
      <c r="Q2" s="159" t="s">
        <v>521</v>
      </c>
      <c r="R2" s="301"/>
      <c r="S2" s="154"/>
    </row>
    <row r="3" spans="1:19">
      <c r="A3" s="151"/>
      <c r="B3" s="162"/>
      <c r="C3" s="186" t="s">
        <v>324</v>
      </c>
      <c r="D3" s="157"/>
      <c r="E3" s="158"/>
      <c r="F3" s="141"/>
      <c r="G3" s="141"/>
      <c r="H3" s="141"/>
      <c r="I3" s="141"/>
      <c r="J3" s="965" t="s">
        <v>548</v>
      </c>
      <c r="K3" s="831" t="s">
        <v>549</v>
      </c>
      <c r="L3" s="141"/>
      <c r="M3" s="157"/>
      <c r="N3" s="158"/>
      <c r="O3" s="141"/>
      <c r="P3" s="141"/>
      <c r="Q3" s="141"/>
      <c r="R3" s="162"/>
      <c r="S3" s="151"/>
    </row>
    <row r="4" spans="1:19" ht="15.75">
      <c r="A4" s="151"/>
      <c r="B4" s="162"/>
      <c r="C4" s="162"/>
      <c r="D4" s="724"/>
      <c r="E4" s="725"/>
      <c r="F4" s="726"/>
      <c r="G4" s="726"/>
      <c r="H4" s="726"/>
      <c r="I4" s="726"/>
      <c r="J4" s="977"/>
      <c r="K4" s="841"/>
      <c r="L4" s="723"/>
      <c r="M4" s="724"/>
      <c r="N4" s="725"/>
      <c r="O4" s="726"/>
      <c r="P4" s="726"/>
      <c r="Q4" s="726"/>
      <c r="R4" s="162"/>
      <c r="S4" s="151"/>
    </row>
    <row r="5" spans="1:19" s="171" customFormat="1">
      <c r="A5" s="154"/>
      <c r="B5" s="141"/>
      <c r="C5" s="477" t="s">
        <v>283</v>
      </c>
      <c r="D5" s="501">
        <f>E5</f>
        <v>26156</v>
      </c>
      <c r="E5" s="332">
        <f>E6+E7+E8+E9</f>
        <v>26156</v>
      </c>
      <c r="F5" s="328">
        <f>F6+F7+F8+F9</f>
        <v>26709</v>
      </c>
      <c r="G5" s="328">
        <f>G6+G7+G8+G9</f>
        <v>26972</v>
      </c>
      <c r="H5" s="328">
        <f>H6+H7+H8+H9</f>
        <v>31040</v>
      </c>
      <c r="I5" s="328"/>
      <c r="J5" s="926">
        <f>D5/M5-1</f>
        <v>-0.15853815467764765</v>
      </c>
      <c r="K5" s="1110">
        <f>E5/N5-1</f>
        <v>-0.15853815467764765</v>
      </c>
      <c r="L5" s="328"/>
      <c r="M5" s="501">
        <f>M6+M7+M8+M9</f>
        <v>31084</v>
      </c>
      <c r="N5" s="332">
        <f>N6+N7+N8+N9</f>
        <v>31084</v>
      </c>
      <c r="O5" s="328">
        <f>O6+O7+O8+O9</f>
        <v>30859</v>
      </c>
      <c r="P5" s="328">
        <f>P6+P7+P8+P9</f>
        <v>30598</v>
      </c>
      <c r="Q5" s="328">
        <f>Q6+Q7+Q8+Q9</f>
        <v>30534</v>
      </c>
      <c r="R5" s="209"/>
      <c r="S5" s="154"/>
    </row>
    <row r="6" spans="1:19">
      <c r="A6" s="151"/>
      <c r="B6" s="162"/>
      <c r="C6" s="479" t="s">
        <v>284</v>
      </c>
      <c r="D6" s="500">
        <f t="shared" ref="D6:D9" si="0">E6</f>
        <v>13807</v>
      </c>
      <c r="E6" s="322">
        <v>13807</v>
      </c>
      <c r="F6" s="323">
        <v>13975</v>
      </c>
      <c r="G6" s="323">
        <v>14143</v>
      </c>
      <c r="H6" s="323">
        <v>14129</v>
      </c>
      <c r="I6" s="323"/>
      <c r="J6" s="967">
        <f t="shared" ref="J6:J9" si="1">D6/M6-1</f>
        <v>-3.7101610991003509E-2</v>
      </c>
      <c r="K6" s="832">
        <f t="shared" ref="K6:K9" si="2">E6/N6-1</f>
        <v>-3.7101610991003509E-2</v>
      </c>
      <c r="L6" s="323"/>
      <c r="M6" s="500">
        <f>N6</f>
        <v>14339</v>
      </c>
      <c r="N6" s="322">
        <v>14339</v>
      </c>
      <c r="O6" s="323">
        <v>14394</v>
      </c>
      <c r="P6" s="323">
        <v>14500</v>
      </c>
      <c r="Q6" s="323">
        <v>14535</v>
      </c>
      <c r="R6" s="478"/>
      <c r="S6" s="151"/>
    </row>
    <row r="7" spans="1:19">
      <c r="A7" s="151"/>
      <c r="B7" s="162"/>
      <c r="C7" s="479" t="s">
        <v>285</v>
      </c>
      <c r="D7" s="500">
        <f t="shared" si="0"/>
        <v>8665</v>
      </c>
      <c r="E7" s="349">
        <v>8665</v>
      </c>
      <c r="F7" s="346">
        <v>8797</v>
      </c>
      <c r="G7" s="346">
        <v>8748</v>
      </c>
      <c r="H7" s="346">
        <v>8589</v>
      </c>
      <c r="I7" s="346"/>
      <c r="J7" s="967">
        <f t="shared" si="1"/>
        <v>3.0811325243873533E-2</v>
      </c>
      <c r="K7" s="832">
        <f t="shared" si="2"/>
        <v>3.0811325243873533E-2</v>
      </c>
      <c r="L7" s="346"/>
      <c r="M7" s="500">
        <f>N7</f>
        <v>8406</v>
      </c>
      <c r="N7" s="349">
        <v>8406</v>
      </c>
      <c r="O7" s="346">
        <v>8111</v>
      </c>
      <c r="P7" s="346">
        <v>7884</v>
      </c>
      <c r="Q7" s="346">
        <v>7679</v>
      </c>
      <c r="R7" s="478"/>
      <c r="S7" s="151"/>
    </row>
    <row r="8" spans="1:19">
      <c r="A8" s="151"/>
      <c r="B8" s="162"/>
      <c r="C8" s="479" t="s">
        <v>623</v>
      </c>
      <c r="D8" s="500">
        <f t="shared" si="0"/>
        <v>3684</v>
      </c>
      <c r="E8" s="334">
        <v>3684</v>
      </c>
      <c r="F8" s="323">
        <v>3937</v>
      </c>
      <c r="G8" s="323">
        <v>4081</v>
      </c>
      <c r="H8" s="323">
        <v>4242</v>
      </c>
      <c r="I8" s="323"/>
      <c r="J8" s="1087">
        <f t="shared" si="1"/>
        <v>-0.15271389144434222</v>
      </c>
      <c r="K8" s="1109">
        <f t="shared" si="2"/>
        <v>-0.15271389144434222</v>
      </c>
      <c r="L8" s="323"/>
      <c r="M8" s="500">
        <f>N8</f>
        <v>4348</v>
      </c>
      <c r="N8" s="334">
        <v>4348</v>
      </c>
      <c r="O8" s="323">
        <v>4370</v>
      </c>
      <c r="P8" s="323">
        <v>4412</v>
      </c>
      <c r="Q8" s="323">
        <v>4519</v>
      </c>
      <c r="R8" s="478"/>
      <c r="S8" s="151"/>
    </row>
    <row r="9" spans="1:19" ht="14.25">
      <c r="A9" s="151"/>
      <c r="B9" s="162"/>
      <c r="C9" s="479" t="s">
        <v>624</v>
      </c>
      <c r="D9" s="500">
        <f t="shared" si="0"/>
        <v>0</v>
      </c>
      <c r="E9" s="335">
        <v>0</v>
      </c>
      <c r="F9" s="323">
        <v>0</v>
      </c>
      <c r="G9" s="323">
        <v>0</v>
      </c>
      <c r="H9" s="323">
        <v>4080</v>
      </c>
      <c r="I9" s="323"/>
      <c r="J9" s="1087">
        <f t="shared" si="1"/>
        <v>-1</v>
      </c>
      <c r="K9" s="1109">
        <f t="shared" si="2"/>
        <v>-1</v>
      </c>
      <c r="L9" s="323"/>
      <c r="M9" s="500">
        <f>N9</f>
        <v>3991</v>
      </c>
      <c r="N9" s="335">
        <v>3991</v>
      </c>
      <c r="O9" s="323">
        <v>3984</v>
      </c>
      <c r="P9" s="323">
        <v>3802</v>
      </c>
      <c r="Q9" s="323">
        <v>3801</v>
      </c>
      <c r="R9" s="305"/>
      <c r="S9" s="151"/>
    </row>
    <row r="10" spans="1:19">
      <c r="A10" s="154"/>
      <c r="B10" s="141"/>
      <c r="C10" s="164"/>
      <c r="D10" s="189"/>
      <c r="E10" s="190"/>
      <c r="F10" s="169"/>
      <c r="G10" s="169"/>
      <c r="H10" s="169"/>
      <c r="I10" s="169"/>
      <c r="J10" s="964"/>
      <c r="K10" s="830"/>
      <c r="L10" s="169"/>
      <c r="M10" s="189"/>
      <c r="N10" s="190"/>
      <c r="O10" s="169"/>
      <c r="P10" s="169"/>
      <c r="Q10" s="169"/>
      <c r="R10" s="162"/>
      <c r="S10" s="154"/>
    </row>
    <row r="11" spans="1:19" ht="9" customHeight="1">
      <c r="A11" s="151"/>
      <c r="B11" s="151"/>
      <c r="C11" s="151"/>
      <c r="D11" s="151"/>
      <c r="E11" s="151"/>
      <c r="F11" s="151"/>
      <c r="G11" s="151"/>
      <c r="H11" s="151"/>
      <c r="I11" s="151"/>
      <c r="J11" s="152"/>
      <c r="K11" s="152"/>
      <c r="L11" s="151"/>
      <c r="M11" s="151"/>
      <c r="N11" s="151"/>
      <c r="O11" s="151"/>
      <c r="P11" s="151"/>
      <c r="Q11" s="151"/>
      <c r="R11" s="151"/>
      <c r="S11" s="151"/>
    </row>
    <row r="12" spans="1:19" ht="14.25">
      <c r="A12" s="167"/>
      <c r="B12" s="183" t="s">
        <v>586</v>
      </c>
      <c r="C12" s="167"/>
      <c r="D12" s="167"/>
      <c r="E12" s="167"/>
      <c r="F12" s="167"/>
      <c r="G12" s="167"/>
      <c r="H12" s="167"/>
      <c r="I12" s="187"/>
      <c r="J12" s="168"/>
      <c r="K12" s="168"/>
      <c r="L12" s="187"/>
      <c r="M12" s="167"/>
      <c r="N12" s="167"/>
      <c r="O12" s="167"/>
      <c r="P12" s="167"/>
      <c r="Q12" s="167"/>
      <c r="R12" s="187"/>
      <c r="S12" s="187"/>
    </row>
    <row r="13" spans="1:19" ht="14.25">
      <c r="A13" s="167"/>
      <c r="B13" s="183" t="s">
        <v>526</v>
      </c>
      <c r="C13" s="167"/>
      <c r="D13" s="167"/>
      <c r="E13" s="167"/>
      <c r="F13" s="167"/>
      <c r="G13" s="167"/>
      <c r="H13" s="167"/>
      <c r="I13" s="187"/>
      <c r="J13" s="168"/>
      <c r="K13" s="168"/>
      <c r="L13" s="187"/>
      <c r="M13" s="167"/>
      <c r="N13" s="167"/>
      <c r="O13" s="167"/>
      <c r="P13" s="167"/>
      <c r="Q13" s="167"/>
      <c r="R13" s="187"/>
      <c r="S13" s="187"/>
    </row>
    <row r="14" spans="1:19" ht="14.25">
      <c r="A14" s="167"/>
      <c r="B14" s="183"/>
      <c r="C14" s="167"/>
      <c r="D14" s="167"/>
      <c r="E14" s="167"/>
      <c r="F14" s="167"/>
      <c r="G14" s="167"/>
      <c r="H14" s="167"/>
      <c r="I14" s="187"/>
      <c r="J14" s="168"/>
      <c r="K14" s="168"/>
      <c r="L14" s="187"/>
      <c r="M14" s="167"/>
      <c r="N14" s="167"/>
      <c r="O14" s="167"/>
      <c r="P14" s="167"/>
      <c r="Q14" s="167"/>
      <c r="R14" s="187"/>
      <c r="S14" s="187"/>
    </row>
    <row r="15" spans="1:19" ht="9" customHeight="1">
      <c r="A15" s="151"/>
      <c r="B15" s="151"/>
      <c r="C15" s="151"/>
      <c r="D15" s="151"/>
      <c r="E15" s="151"/>
      <c r="F15" s="151"/>
      <c r="G15" s="151"/>
      <c r="H15" s="151"/>
      <c r="I15" s="151"/>
      <c r="J15" s="152"/>
      <c r="K15" s="152"/>
      <c r="L15" s="151"/>
      <c r="M15" s="151"/>
      <c r="N15" s="151"/>
      <c r="O15" s="151"/>
      <c r="P15" s="151"/>
      <c r="Q15" s="151"/>
      <c r="R15" s="151"/>
      <c r="S15" s="151"/>
    </row>
    <row r="16" spans="1:19">
      <c r="A16" s="154"/>
      <c r="B16" s="159"/>
      <c r="C16" s="156" t="s">
        <v>48</v>
      </c>
      <c r="D16" s="232">
        <v>2012</v>
      </c>
      <c r="E16" s="158" t="s">
        <v>547</v>
      </c>
      <c r="F16" s="159" t="s">
        <v>501</v>
      </c>
      <c r="G16" s="159" t="s">
        <v>478</v>
      </c>
      <c r="H16" s="159" t="s">
        <v>407</v>
      </c>
      <c r="I16" s="159"/>
      <c r="J16" s="964"/>
      <c r="K16" s="830"/>
      <c r="L16" s="159"/>
      <c r="M16" s="232">
        <v>2011</v>
      </c>
      <c r="N16" s="158" t="s">
        <v>365</v>
      </c>
      <c r="O16" s="159" t="s">
        <v>333</v>
      </c>
      <c r="P16" s="159" t="s">
        <v>292</v>
      </c>
      <c r="Q16" s="159" t="s">
        <v>282</v>
      </c>
      <c r="R16" s="301"/>
      <c r="S16" s="154"/>
    </row>
    <row r="17" spans="1:24">
      <c r="A17" s="154"/>
      <c r="B17" s="159"/>
      <c r="C17" s="186" t="s">
        <v>286</v>
      </c>
      <c r="D17" s="157"/>
      <c r="E17" s="158"/>
      <c r="F17" s="162"/>
      <c r="G17" s="162"/>
      <c r="H17" s="162"/>
      <c r="I17" s="162"/>
      <c r="J17" s="965"/>
      <c r="K17" s="831"/>
      <c r="L17" s="162"/>
      <c r="M17" s="157"/>
      <c r="N17" s="158"/>
      <c r="O17" s="162"/>
      <c r="P17" s="162"/>
      <c r="Q17" s="162"/>
      <c r="R17" s="162"/>
      <c r="S17" s="154"/>
    </row>
    <row r="18" spans="1:24">
      <c r="A18" s="151"/>
      <c r="B18" s="162"/>
      <c r="C18" s="162"/>
      <c r="D18" s="166"/>
      <c r="E18" s="167"/>
      <c r="F18" s="162"/>
      <c r="G18" s="162"/>
      <c r="H18" s="162"/>
      <c r="I18" s="162"/>
      <c r="J18" s="974"/>
      <c r="K18" s="839"/>
      <c r="L18" s="162"/>
      <c r="M18" s="166"/>
      <c r="N18" s="167"/>
      <c r="O18" s="162"/>
      <c r="P18" s="162"/>
      <c r="Q18" s="162"/>
      <c r="R18" s="162"/>
      <c r="S18" s="151"/>
    </row>
    <row r="19" spans="1:24">
      <c r="A19" s="151"/>
      <c r="B19" s="162"/>
      <c r="C19" s="170" t="s">
        <v>37</v>
      </c>
      <c r="D19" s="500">
        <f>H19+G19+F19+E19</f>
        <v>-9</v>
      </c>
      <c r="E19" s="322">
        <v>-9</v>
      </c>
      <c r="F19" s="323">
        <v>0</v>
      </c>
      <c r="G19" s="323">
        <v>0</v>
      </c>
      <c r="H19" s="323">
        <v>0</v>
      </c>
      <c r="I19" s="323"/>
      <c r="J19" s="967"/>
      <c r="K19" s="832"/>
      <c r="L19" s="323"/>
      <c r="M19" s="500">
        <f>Q19+P19+O19+N19</f>
        <v>-212</v>
      </c>
      <c r="N19" s="322">
        <v>-41</v>
      </c>
      <c r="O19" s="323">
        <v>-60</v>
      </c>
      <c r="P19" s="323">
        <v>-58</v>
      </c>
      <c r="Q19" s="323">
        <v>-53</v>
      </c>
      <c r="R19" s="478"/>
      <c r="S19" s="151"/>
    </row>
    <row r="20" spans="1:24">
      <c r="A20" s="151"/>
      <c r="B20" s="162"/>
      <c r="C20" s="170" t="s">
        <v>38</v>
      </c>
      <c r="D20" s="500">
        <f t="shared" ref="D20:D30" si="3">H20+G20+F20+E20</f>
        <v>-26</v>
      </c>
      <c r="E20" s="322">
        <v>-7</v>
      </c>
      <c r="F20" s="323">
        <v>-6</v>
      </c>
      <c r="G20" s="323">
        <v>-7</v>
      </c>
      <c r="H20" s="323">
        <v>-6</v>
      </c>
      <c r="I20" s="323"/>
      <c r="J20" s="967"/>
      <c r="K20" s="832"/>
      <c r="L20" s="323"/>
      <c r="M20" s="500">
        <f>Q20+P20+O20+N20</f>
        <v>-54</v>
      </c>
      <c r="N20" s="322">
        <v>-3</v>
      </c>
      <c r="O20" s="323">
        <v>-9</v>
      </c>
      <c r="P20" s="323">
        <v>-21</v>
      </c>
      <c r="Q20" s="323">
        <v>-21</v>
      </c>
      <c r="R20" s="478"/>
      <c r="S20" s="151"/>
    </row>
    <row r="21" spans="1:24" s="171" customFormat="1">
      <c r="A21" s="154"/>
      <c r="B21" s="141"/>
      <c r="C21" s="142" t="s">
        <v>39</v>
      </c>
      <c r="D21" s="501">
        <f t="shared" si="3"/>
        <v>-35</v>
      </c>
      <c r="E21" s="327">
        <f>E19+E20</f>
        <v>-16</v>
      </c>
      <c r="F21" s="333">
        <f>F19+F20</f>
        <v>-6</v>
      </c>
      <c r="G21" s="333">
        <f>G19+G20</f>
        <v>-7</v>
      </c>
      <c r="H21" s="333">
        <f>H19+H20</f>
        <v>-6</v>
      </c>
      <c r="I21" s="333"/>
      <c r="J21" s="968"/>
      <c r="K21" s="833"/>
      <c r="L21" s="333"/>
      <c r="M21" s="501">
        <f>Q21+P21+O21+N21</f>
        <v>-266</v>
      </c>
      <c r="N21" s="327">
        <f>N19+N20</f>
        <v>-44</v>
      </c>
      <c r="O21" s="333">
        <f>O19+O20</f>
        <v>-69</v>
      </c>
      <c r="P21" s="333">
        <f>P19+P20</f>
        <v>-79</v>
      </c>
      <c r="Q21" s="333">
        <f>Q19+Q20</f>
        <v>-74</v>
      </c>
      <c r="R21" s="209"/>
      <c r="S21" s="154"/>
    </row>
    <row r="22" spans="1:24">
      <c r="A22" s="151"/>
      <c r="B22" s="162"/>
      <c r="C22" s="170"/>
      <c r="D22" s="501"/>
      <c r="E22" s="485"/>
      <c r="F22" s="328"/>
      <c r="G22" s="328"/>
      <c r="H22" s="328"/>
      <c r="I22" s="328"/>
      <c r="J22" s="968"/>
      <c r="K22" s="833"/>
      <c r="L22" s="328"/>
      <c r="M22" s="501"/>
      <c r="N22" s="485"/>
      <c r="O22" s="328"/>
      <c r="P22" s="328"/>
      <c r="Q22" s="328"/>
      <c r="R22" s="478"/>
      <c r="S22" s="151"/>
    </row>
    <row r="23" spans="1:24">
      <c r="A23" s="151"/>
      <c r="B23" s="162"/>
      <c r="C23" s="170" t="s">
        <v>392</v>
      </c>
      <c r="D23" s="500">
        <f t="shared" si="3"/>
        <v>-35</v>
      </c>
      <c r="E23" s="335">
        <v>-2</v>
      </c>
      <c r="F23" s="323">
        <v>-8</v>
      </c>
      <c r="G23" s="323">
        <v>-11</v>
      </c>
      <c r="H23" s="323">
        <v>-14</v>
      </c>
      <c r="I23" s="323"/>
      <c r="J23" s="967"/>
      <c r="K23" s="832"/>
      <c r="L23" s="323"/>
      <c r="M23" s="500">
        <f t="shared" ref="M23:M28" si="4">Q23+P23+O23+N23</f>
        <v>-101</v>
      </c>
      <c r="N23" s="335">
        <v>-27</v>
      </c>
      <c r="O23" s="323">
        <v>-19</v>
      </c>
      <c r="P23" s="323">
        <v>-27</v>
      </c>
      <c r="Q23" s="323">
        <v>-28</v>
      </c>
      <c r="R23" s="305"/>
      <c r="S23" s="151"/>
    </row>
    <row r="24" spans="1:24" s="201" customFormat="1">
      <c r="A24" s="196"/>
      <c r="B24" s="306"/>
      <c r="C24" s="687" t="s">
        <v>457</v>
      </c>
      <c r="D24" s="507">
        <f t="shared" si="3"/>
        <v>-6</v>
      </c>
      <c r="E24" s="350">
        <v>0</v>
      </c>
      <c r="F24" s="343">
        <v>-1</v>
      </c>
      <c r="G24" s="343">
        <v>-1</v>
      </c>
      <c r="H24" s="343">
        <v>-4</v>
      </c>
      <c r="I24" s="343"/>
      <c r="J24" s="969"/>
      <c r="K24" s="834"/>
      <c r="L24" s="343"/>
      <c r="M24" s="507">
        <f t="shared" si="4"/>
        <v>-8</v>
      </c>
      <c r="N24" s="350">
        <v>-2</v>
      </c>
      <c r="O24" s="343">
        <v>-2</v>
      </c>
      <c r="P24" s="343">
        <v>-2</v>
      </c>
      <c r="Q24" s="343">
        <v>-2</v>
      </c>
      <c r="R24" s="307"/>
      <c r="S24" s="196"/>
    </row>
    <row r="25" spans="1:24">
      <c r="A25" s="151"/>
      <c r="B25" s="162"/>
      <c r="C25" s="170" t="s">
        <v>40</v>
      </c>
      <c r="D25" s="500">
        <f t="shared" si="3"/>
        <v>-15</v>
      </c>
      <c r="E25" s="335">
        <v>-1</v>
      </c>
      <c r="F25" s="323">
        <v>-3</v>
      </c>
      <c r="G25" s="323">
        <v>-6</v>
      </c>
      <c r="H25" s="323">
        <v>-5</v>
      </c>
      <c r="I25" s="323"/>
      <c r="J25" s="967"/>
      <c r="K25" s="832"/>
      <c r="L25" s="323"/>
      <c r="M25" s="500">
        <f t="shared" si="4"/>
        <v>-61</v>
      </c>
      <c r="N25" s="335">
        <v>-17</v>
      </c>
      <c r="O25" s="323">
        <v>-11</v>
      </c>
      <c r="P25" s="323">
        <v>-16</v>
      </c>
      <c r="Q25" s="323">
        <v>-17</v>
      </c>
      <c r="R25" s="305"/>
      <c r="S25" s="151"/>
    </row>
    <row r="26" spans="1:24">
      <c r="A26" s="151"/>
      <c r="B26" s="162"/>
      <c r="C26" s="170" t="s">
        <v>400</v>
      </c>
      <c r="D26" s="500">
        <f t="shared" si="3"/>
        <v>-17</v>
      </c>
      <c r="E26" s="335">
        <v>-2</v>
      </c>
      <c r="F26" s="323">
        <v>-4</v>
      </c>
      <c r="G26" s="323">
        <v>-6</v>
      </c>
      <c r="H26" s="323">
        <v>-5</v>
      </c>
      <c r="I26" s="323"/>
      <c r="J26" s="967"/>
      <c r="K26" s="832"/>
      <c r="L26" s="323"/>
      <c r="M26" s="500">
        <f t="shared" si="4"/>
        <v>-44</v>
      </c>
      <c r="N26" s="335">
        <v>-10</v>
      </c>
      <c r="O26" s="323">
        <v>-9</v>
      </c>
      <c r="P26" s="323">
        <v>-13</v>
      </c>
      <c r="Q26" s="323">
        <v>-12</v>
      </c>
      <c r="R26" s="305"/>
      <c r="S26" s="151"/>
    </row>
    <row r="27" spans="1:24">
      <c r="A27" s="151"/>
      <c r="B27" s="162"/>
      <c r="C27" s="170" t="s">
        <v>287</v>
      </c>
      <c r="D27" s="500">
        <f t="shared" si="3"/>
        <v>0</v>
      </c>
      <c r="E27" s="335">
        <v>0</v>
      </c>
      <c r="F27" s="323">
        <v>0</v>
      </c>
      <c r="G27" s="323">
        <v>0</v>
      </c>
      <c r="H27" s="323">
        <v>0</v>
      </c>
      <c r="I27" s="323"/>
      <c r="J27" s="967"/>
      <c r="K27" s="832"/>
      <c r="L27" s="323"/>
      <c r="M27" s="500">
        <f t="shared" si="4"/>
        <v>13</v>
      </c>
      <c r="N27" s="335">
        <v>4</v>
      </c>
      <c r="O27" s="323">
        <v>2</v>
      </c>
      <c r="P27" s="323">
        <v>3</v>
      </c>
      <c r="Q27" s="323">
        <v>4</v>
      </c>
      <c r="R27" s="305"/>
      <c r="S27" s="151"/>
    </row>
    <row r="28" spans="1:24" s="171" customFormat="1">
      <c r="A28" s="154"/>
      <c r="B28" s="141"/>
      <c r="C28" s="142" t="s">
        <v>254</v>
      </c>
      <c r="D28" s="501">
        <f t="shared" si="3"/>
        <v>-67</v>
      </c>
      <c r="E28" s="337">
        <f>E23+E25+E26+E27</f>
        <v>-5</v>
      </c>
      <c r="F28" s="328">
        <f>F23+F25+F26+F27</f>
        <v>-15</v>
      </c>
      <c r="G28" s="328">
        <f>G23+G25+G26+G27</f>
        <v>-23</v>
      </c>
      <c r="H28" s="328">
        <f>H23+H25+H26+H27</f>
        <v>-24</v>
      </c>
      <c r="I28" s="328"/>
      <c r="J28" s="968"/>
      <c r="K28" s="833"/>
      <c r="L28" s="328"/>
      <c r="M28" s="501">
        <f t="shared" si="4"/>
        <v>-193</v>
      </c>
      <c r="N28" s="337">
        <f>N23+N25+N26+N27</f>
        <v>-50</v>
      </c>
      <c r="O28" s="328">
        <f>O23+O25+O26+O27</f>
        <v>-37</v>
      </c>
      <c r="P28" s="328">
        <f>P23+P25+P26+P27</f>
        <v>-53</v>
      </c>
      <c r="Q28" s="328">
        <f>Q23+Q25+Q26+Q27</f>
        <v>-53</v>
      </c>
      <c r="R28" s="302"/>
      <c r="S28" s="154"/>
    </row>
    <row r="29" spans="1:24" s="171" customFormat="1">
      <c r="A29" s="154"/>
      <c r="B29" s="141"/>
      <c r="C29" s="142"/>
      <c r="D29" s="501"/>
      <c r="E29" s="337"/>
      <c r="F29" s="328"/>
      <c r="G29" s="328"/>
      <c r="H29" s="328"/>
      <c r="I29" s="328"/>
      <c r="J29" s="968"/>
      <c r="K29" s="833"/>
      <c r="L29" s="328"/>
      <c r="M29" s="501"/>
      <c r="N29" s="337"/>
      <c r="O29" s="328"/>
      <c r="P29" s="328"/>
      <c r="Q29" s="328"/>
      <c r="R29" s="302"/>
      <c r="S29" s="154"/>
    </row>
    <row r="30" spans="1:24" s="171" customFormat="1">
      <c r="A30" s="154"/>
      <c r="B30" s="141"/>
      <c r="C30" s="177" t="s">
        <v>283</v>
      </c>
      <c r="D30" s="501">
        <f t="shared" si="3"/>
        <v>-102</v>
      </c>
      <c r="E30" s="327">
        <f>E21+E28</f>
        <v>-21</v>
      </c>
      <c r="F30" s="329">
        <f>F21+F28</f>
        <v>-21</v>
      </c>
      <c r="G30" s="329">
        <f>G21+G28</f>
        <v>-30</v>
      </c>
      <c r="H30" s="329">
        <f>H21+H28</f>
        <v>-30</v>
      </c>
      <c r="I30" s="329"/>
      <c r="J30" s="968"/>
      <c r="K30" s="833"/>
      <c r="L30" s="329"/>
      <c r="M30" s="501">
        <f>Q30+P30+O30+N30</f>
        <v>-459</v>
      </c>
      <c r="N30" s="327">
        <f>N21+N28</f>
        <v>-94</v>
      </c>
      <c r="O30" s="329">
        <f>O21+O28</f>
        <v>-106</v>
      </c>
      <c r="P30" s="329">
        <f>P21+P28</f>
        <v>-132</v>
      </c>
      <c r="Q30" s="329">
        <f>Q21+Q28</f>
        <v>-127</v>
      </c>
      <c r="R30" s="302"/>
      <c r="S30" s="154"/>
      <c r="X30" s="181"/>
    </row>
    <row r="31" spans="1:24">
      <c r="A31" s="154"/>
      <c r="B31" s="141"/>
      <c r="C31" s="164"/>
      <c r="D31" s="189"/>
      <c r="E31" s="190"/>
      <c r="F31" s="169"/>
      <c r="G31" s="169"/>
      <c r="H31" s="169"/>
      <c r="I31" s="169"/>
      <c r="J31" s="964"/>
      <c r="K31" s="830"/>
      <c r="L31" s="169"/>
      <c r="M31" s="189"/>
      <c r="N31" s="190"/>
      <c r="O31" s="169"/>
      <c r="P31" s="169"/>
      <c r="Q31" s="169"/>
      <c r="R31" s="162"/>
      <c r="S31" s="154"/>
    </row>
    <row r="32" spans="1:24" ht="9" customHeight="1">
      <c r="A32" s="151"/>
      <c r="B32" s="151"/>
      <c r="C32" s="151"/>
      <c r="D32" s="151"/>
      <c r="E32" s="151"/>
      <c r="F32" s="151"/>
      <c r="G32" s="151"/>
      <c r="H32" s="151"/>
      <c r="I32" s="151"/>
      <c r="J32" s="152"/>
      <c r="K32" s="152"/>
      <c r="L32" s="151"/>
      <c r="M32" s="151"/>
      <c r="N32" s="151"/>
      <c r="O32" s="151"/>
      <c r="P32" s="151"/>
      <c r="Q32" s="151"/>
      <c r="R32" s="151"/>
      <c r="S32" s="151"/>
    </row>
    <row r="33" spans="1:19" s="182" customFormat="1">
      <c r="J33" s="185"/>
      <c r="K33" s="185"/>
    </row>
    <row r="34" spans="1:19" ht="9" customHeight="1">
      <c r="A34" s="151"/>
      <c r="B34" s="151"/>
      <c r="C34" s="151"/>
      <c r="D34" s="151"/>
      <c r="E34" s="151"/>
      <c r="F34" s="151"/>
      <c r="G34" s="151"/>
      <c r="H34" s="151"/>
      <c r="I34" s="151"/>
      <c r="J34" s="152"/>
      <c r="K34" s="152"/>
      <c r="L34" s="151"/>
      <c r="M34" s="151"/>
      <c r="N34" s="151"/>
      <c r="O34" s="151"/>
      <c r="P34" s="151"/>
      <c r="Q34" s="151"/>
      <c r="R34" s="151"/>
      <c r="S34" s="151"/>
    </row>
    <row r="35" spans="1:19">
      <c r="A35" s="154"/>
      <c r="B35" s="159"/>
      <c r="C35" s="156" t="s">
        <v>48</v>
      </c>
      <c r="D35" s="232">
        <v>2012</v>
      </c>
      <c r="E35" s="158" t="s">
        <v>547</v>
      </c>
      <c r="F35" s="159" t="s">
        <v>501</v>
      </c>
      <c r="G35" s="159" t="s">
        <v>478</v>
      </c>
      <c r="H35" s="159" t="s">
        <v>407</v>
      </c>
      <c r="I35" s="159"/>
      <c r="J35" s="964"/>
      <c r="K35" s="830"/>
      <c r="L35" s="159"/>
      <c r="M35" s="232">
        <v>2011</v>
      </c>
      <c r="N35" s="158" t="s">
        <v>365</v>
      </c>
      <c r="O35" s="159" t="s">
        <v>333</v>
      </c>
      <c r="P35" s="159" t="s">
        <v>292</v>
      </c>
      <c r="Q35" s="159" t="s">
        <v>282</v>
      </c>
      <c r="R35" s="301"/>
      <c r="S35" s="154"/>
    </row>
    <row r="36" spans="1:19">
      <c r="A36" s="154"/>
      <c r="B36" s="159"/>
      <c r="C36" s="186" t="s">
        <v>288</v>
      </c>
      <c r="D36" s="157"/>
      <c r="E36" s="158"/>
      <c r="F36" s="162"/>
      <c r="G36" s="162"/>
      <c r="H36" s="162"/>
      <c r="I36" s="162"/>
      <c r="J36" s="965"/>
      <c r="K36" s="831"/>
      <c r="L36" s="162"/>
      <c r="M36" s="157"/>
      <c r="N36" s="158"/>
      <c r="O36" s="162"/>
      <c r="P36" s="162"/>
      <c r="Q36" s="162"/>
      <c r="R36" s="162"/>
      <c r="S36" s="154"/>
    </row>
    <row r="37" spans="1:19">
      <c r="A37" s="151"/>
      <c r="B37" s="162"/>
      <c r="C37" s="162"/>
      <c r="D37" s="166"/>
      <c r="E37" s="167"/>
      <c r="F37" s="162"/>
      <c r="G37" s="162"/>
      <c r="H37" s="162"/>
      <c r="I37" s="162"/>
      <c r="J37" s="974"/>
      <c r="K37" s="839"/>
      <c r="L37" s="162"/>
      <c r="M37" s="166"/>
      <c r="N37" s="167"/>
      <c r="O37" s="162"/>
      <c r="P37" s="162"/>
      <c r="Q37" s="162"/>
      <c r="R37" s="162"/>
      <c r="S37" s="151"/>
    </row>
    <row r="38" spans="1:19">
      <c r="A38" s="151"/>
      <c r="B38" s="162"/>
      <c r="C38" s="170" t="s">
        <v>37</v>
      </c>
      <c r="D38" s="500">
        <f>H38+G38+F38+E38</f>
        <v>-5</v>
      </c>
      <c r="E38" s="322">
        <v>-5</v>
      </c>
      <c r="F38" s="323">
        <v>0</v>
      </c>
      <c r="G38" s="323">
        <v>0</v>
      </c>
      <c r="H38" s="323">
        <v>0</v>
      </c>
      <c r="I38" s="323"/>
      <c r="J38" s="967"/>
      <c r="K38" s="832"/>
      <c r="L38" s="323"/>
      <c r="M38" s="500">
        <f>Q38+P38+O38+N38</f>
        <v>-111</v>
      </c>
      <c r="N38" s="322">
        <v>-22</v>
      </c>
      <c r="O38" s="323">
        <v>-32</v>
      </c>
      <c r="P38" s="323">
        <v>-30</v>
      </c>
      <c r="Q38" s="323">
        <v>-27</v>
      </c>
      <c r="R38" s="478"/>
      <c r="S38" s="151"/>
    </row>
    <row r="39" spans="1:19">
      <c r="A39" s="151"/>
      <c r="B39" s="162"/>
      <c r="C39" s="170" t="s">
        <v>38</v>
      </c>
      <c r="D39" s="500">
        <f t="shared" ref="D39:D49" si="5">H39+G39+F39+E39</f>
        <v>-13</v>
      </c>
      <c r="E39" s="322">
        <v>-4</v>
      </c>
      <c r="F39" s="323">
        <v>-3</v>
      </c>
      <c r="G39" s="323">
        <v>-3</v>
      </c>
      <c r="H39" s="323">
        <v>-3</v>
      </c>
      <c r="I39" s="323"/>
      <c r="J39" s="967"/>
      <c r="K39" s="832"/>
      <c r="L39" s="323"/>
      <c r="M39" s="500">
        <f>Q39+P39+O39+N39</f>
        <v>-33</v>
      </c>
      <c r="N39" s="322">
        <v>-1</v>
      </c>
      <c r="O39" s="323">
        <v>-5</v>
      </c>
      <c r="P39" s="323">
        <v>-13</v>
      </c>
      <c r="Q39" s="323">
        <v>-14</v>
      </c>
      <c r="R39" s="478"/>
      <c r="S39" s="151"/>
    </row>
    <row r="40" spans="1:19" s="171" customFormat="1">
      <c r="A40" s="154"/>
      <c r="B40" s="141"/>
      <c r="C40" s="142" t="s">
        <v>39</v>
      </c>
      <c r="D40" s="501">
        <f t="shared" si="5"/>
        <v>-18</v>
      </c>
      <c r="E40" s="327">
        <f>E38+E39</f>
        <v>-9</v>
      </c>
      <c r="F40" s="333">
        <f>F38+F39</f>
        <v>-3</v>
      </c>
      <c r="G40" s="333">
        <f>G38+G39</f>
        <v>-3</v>
      </c>
      <c r="H40" s="333">
        <f>H38+H39</f>
        <v>-3</v>
      </c>
      <c r="I40" s="333"/>
      <c r="J40" s="968"/>
      <c r="K40" s="833"/>
      <c r="L40" s="333"/>
      <c r="M40" s="501">
        <f>Q40+P40+O40+N40</f>
        <v>-144</v>
      </c>
      <c r="N40" s="327">
        <f>N38+N39</f>
        <v>-23</v>
      </c>
      <c r="O40" s="333">
        <f>O38+O39</f>
        <v>-37</v>
      </c>
      <c r="P40" s="333">
        <f>P38+P39</f>
        <v>-43</v>
      </c>
      <c r="Q40" s="333">
        <f>Q38+Q39</f>
        <v>-41</v>
      </c>
      <c r="R40" s="209"/>
      <c r="S40" s="154"/>
    </row>
    <row r="41" spans="1:19">
      <c r="A41" s="151"/>
      <c r="B41" s="162"/>
      <c r="C41" s="170"/>
      <c r="D41" s="501"/>
      <c r="E41" s="485"/>
      <c r="F41" s="328"/>
      <c r="G41" s="328"/>
      <c r="H41" s="328"/>
      <c r="I41" s="328"/>
      <c r="J41" s="968"/>
      <c r="K41" s="833"/>
      <c r="L41" s="328"/>
      <c r="M41" s="501"/>
      <c r="N41" s="485"/>
      <c r="O41" s="328"/>
      <c r="P41" s="328"/>
      <c r="Q41" s="328"/>
      <c r="R41" s="478"/>
      <c r="S41" s="151"/>
    </row>
    <row r="42" spans="1:19">
      <c r="A42" s="151"/>
      <c r="B42" s="162"/>
      <c r="C42" s="170" t="s">
        <v>392</v>
      </c>
      <c r="D42" s="500">
        <f t="shared" si="5"/>
        <v>-13</v>
      </c>
      <c r="E42" s="335">
        <v>-1</v>
      </c>
      <c r="F42" s="323">
        <v>-3</v>
      </c>
      <c r="G42" s="323">
        <v>-5</v>
      </c>
      <c r="H42" s="323">
        <v>-4</v>
      </c>
      <c r="I42" s="323"/>
      <c r="J42" s="967"/>
      <c r="K42" s="832"/>
      <c r="L42" s="323"/>
      <c r="M42" s="500">
        <f t="shared" ref="M42:M47" si="6">Q42+P42+O42+N42</f>
        <v>-37</v>
      </c>
      <c r="N42" s="335">
        <v>-13</v>
      </c>
      <c r="O42" s="323">
        <v>-5</v>
      </c>
      <c r="P42" s="323">
        <v>-10</v>
      </c>
      <c r="Q42" s="323">
        <v>-9</v>
      </c>
      <c r="R42" s="305"/>
      <c r="S42" s="151"/>
    </row>
    <row r="43" spans="1:19" s="201" customFormat="1">
      <c r="A43" s="196"/>
      <c r="B43" s="306"/>
      <c r="C43" s="687" t="s">
        <v>457</v>
      </c>
      <c r="D43" s="507">
        <f t="shared" si="5"/>
        <v>0</v>
      </c>
      <c r="E43" s="350">
        <v>0</v>
      </c>
      <c r="F43" s="343">
        <v>0</v>
      </c>
      <c r="G43" s="343">
        <v>0</v>
      </c>
      <c r="H43" s="343">
        <v>0</v>
      </c>
      <c r="I43" s="343"/>
      <c r="J43" s="969"/>
      <c r="K43" s="834"/>
      <c r="L43" s="343"/>
      <c r="M43" s="507">
        <f t="shared" si="6"/>
        <v>-4</v>
      </c>
      <c r="N43" s="350">
        <v>-1</v>
      </c>
      <c r="O43" s="343">
        <v>-1</v>
      </c>
      <c r="P43" s="343">
        <v>-1</v>
      </c>
      <c r="Q43" s="343">
        <v>-1</v>
      </c>
      <c r="R43" s="307"/>
      <c r="S43" s="196"/>
    </row>
    <row r="44" spans="1:19">
      <c r="A44" s="151"/>
      <c r="B44" s="162"/>
      <c r="C44" s="170" t="s">
        <v>40</v>
      </c>
      <c r="D44" s="500">
        <f t="shared" si="5"/>
        <v>-8</v>
      </c>
      <c r="E44" s="335">
        <v>-1</v>
      </c>
      <c r="F44" s="323">
        <v>-2</v>
      </c>
      <c r="G44" s="323">
        <v>-2</v>
      </c>
      <c r="H44" s="323">
        <v>-3</v>
      </c>
      <c r="I44" s="323"/>
      <c r="J44" s="967"/>
      <c r="K44" s="832"/>
      <c r="L44" s="323"/>
      <c r="M44" s="500">
        <f t="shared" si="6"/>
        <v>-9</v>
      </c>
      <c r="N44" s="335">
        <v>-3</v>
      </c>
      <c r="O44" s="323">
        <v>-2</v>
      </c>
      <c r="P44" s="323">
        <v>-2</v>
      </c>
      <c r="Q44" s="323">
        <v>-2</v>
      </c>
      <c r="R44" s="305"/>
      <c r="S44" s="151"/>
    </row>
    <row r="45" spans="1:19">
      <c r="A45" s="151"/>
      <c r="B45" s="162"/>
      <c r="C45" s="170" t="s">
        <v>400</v>
      </c>
      <c r="D45" s="500">
        <f t="shared" si="5"/>
        <v>-1</v>
      </c>
      <c r="E45" s="335">
        <v>0</v>
      </c>
      <c r="F45" s="323">
        <v>0</v>
      </c>
      <c r="G45" s="323">
        <v>-1</v>
      </c>
      <c r="H45" s="323">
        <v>0</v>
      </c>
      <c r="I45" s="323"/>
      <c r="J45" s="967"/>
      <c r="K45" s="832"/>
      <c r="L45" s="323"/>
      <c r="M45" s="500">
        <f t="shared" si="6"/>
        <v>-2</v>
      </c>
      <c r="N45" s="335">
        <v>0</v>
      </c>
      <c r="O45" s="323">
        <v>-1</v>
      </c>
      <c r="P45" s="323">
        <v>0</v>
      </c>
      <c r="Q45" s="323">
        <v>-1</v>
      </c>
      <c r="R45" s="305"/>
      <c r="S45" s="151"/>
    </row>
    <row r="46" spans="1:19">
      <c r="A46" s="151"/>
      <c r="B46" s="162"/>
      <c r="C46" s="170" t="s">
        <v>287</v>
      </c>
      <c r="D46" s="500">
        <f t="shared" si="5"/>
        <v>0</v>
      </c>
      <c r="E46" s="335">
        <v>0</v>
      </c>
      <c r="F46" s="323">
        <v>0</v>
      </c>
      <c r="G46" s="323">
        <v>0</v>
      </c>
      <c r="H46" s="323">
        <v>0</v>
      </c>
      <c r="I46" s="323"/>
      <c r="J46" s="967"/>
      <c r="K46" s="832"/>
      <c r="L46" s="323"/>
      <c r="M46" s="500">
        <f t="shared" si="6"/>
        <v>0</v>
      </c>
      <c r="N46" s="335">
        <v>0</v>
      </c>
      <c r="O46" s="323">
        <v>0</v>
      </c>
      <c r="P46" s="323">
        <v>0</v>
      </c>
      <c r="Q46" s="323">
        <v>0</v>
      </c>
      <c r="R46" s="305"/>
      <c r="S46" s="151"/>
    </row>
    <row r="47" spans="1:19" s="171" customFormat="1">
      <c r="A47" s="154"/>
      <c r="B47" s="141"/>
      <c r="C47" s="142" t="s">
        <v>254</v>
      </c>
      <c r="D47" s="501">
        <f t="shared" si="5"/>
        <v>-22</v>
      </c>
      <c r="E47" s="337">
        <f>E42+E44+E45+E46</f>
        <v>-2</v>
      </c>
      <c r="F47" s="328">
        <f>F42+F44+F45+F46</f>
        <v>-5</v>
      </c>
      <c r="G47" s="328">
        <f>G42+G44+G45+G46</f>
        <v>-8</v>
      </c>
      <c r="H47" s="328">
        <f>H42+H44+H45</f>
        <v>-7</v>
      </c>
      <c r="I47" s="328"/>
      <c r="J47" s="968"/>
      <c r="K47" s="833"/>
      <c r="L47" s="328"/>
      <c r="M47" s="501">
        <f t="shared" si="6"/>
        <v>-48</v>
      </c>
      <c r="N47" s="337">
        <f>N42+N44+N45</f>
        <v>-16</v>
      </c>
      <c r="O47" s="328">
        <v>-8</v>
      </c>
      <c r="P47" s="328">
        <f>P42+P44+P45+P46</f>
        <v>-12</v>
      </c>
      <c r="Q47" s="328">
        <f>Q42+Q44+Q45+Q46</f>
        <v>-12</v>
      </c>
      <c r="R47" s="302"/>
      <c r="S47" s="154"/>
    </row>
    <row r="48" spans="1:19" s="171" customFormat="1">
      <c r="A48" s="154"/>
      <c r="B48" s="141"/>
      <c r="C48" s="142"/>
      <c r="D48" s="501"/>
      <c r="E48" s="337"/>
      <c r="F48" s="328"/>
      <c r="G48" s="328"/>
      <c r="H48" s="328"/>
      <c r="I48" s="328"/>
      <c r="J48" s="968"/>
      <c r="K48" s="833"/>
      <c r="L48" s="328"/>
      <c r="M48" s="501"/>
      <c r="N48" s="337"/>
      <c r="O48" s="328"/>
      <c r="P48" s="328"/>
      <c r="Q48" s="328"/>
      <c r="R48" s="302"/>
      <c r="S48" s="154"/>
    </row>
    <row r="49" spans="1:24" s="171" customFormat="1">
      <c r="A49" s="154"/>
      <c r="B49" s="141"/>
      <c r="C49" s="177" t="s">
        <v>283</v>
      </c>
      <c r="D49" s="501">
        <f t="shared" si="5"/>
        <v>-40</v>
      </c>
      <c r="E49" s="327">
        <f>E40+E47</f>
        <v>-11</v>
      </c>
      <c r="F49" s="329">
        <f>F40+F47</f>
        <v>-8</v>
      </c>
      <c r="G49" s="329">
        <f>G40+G47</f>
        <v>-11</v>
      </c>
      <c r="H49" s="329">
        <f>H40+H47</f>
        <v>-10</v>
      </c>
      <c r="I49" s="329"/>
      <c r="J49" s="968"/>
      <c r="K49" s="833"/>
      <c r="L49" s="329"/>
      <c r="M49" s="501">
        <f>Q49+P49+O49+N49</f>
        <v>-192</v>
      </c>
      <c r="N49" s="327">
        <f>N40+N47</f>
        <v>-39</v>
      </c>
      <c r="O49" s="329">
        <f>O40+O47</f>
        <v>-45</v>
      </c>
      <c r="P49" s="329">
        <f>P40+P47</f>
        <v>-55</v>
      </c>
      <c r="Q49" s="329">
        <f>Q40+Q47</f>
        <v>-53</v>
      </c>
      <c r="R49" s="302"/>
      <c r="S49" s="154"/>
      <c r="X49" s="181"/>
    </row>
    <row r="50" spans="1:24">
      <c r="A50" s="154"/>
      <c r="B50" s="141"/>
      <c r="C50" s="164"/>
      <c r="D50" s="189"/>
      <c r="E50" s="190"/>
      <c r="F50" s="169"/>
      <c r="G50" s="169"/>
      <c r="H50" s="169"/>
      <c r="I50" s="169"/>
      <c r="J50" s="964"/>
      <c r="K50" s="830"/>
      <c r="L50" s="169"/>
      <c r="M50" s="189"/>
      <c r="N50" s="190"/>
      <c r="O50" s="169"/>
      <c r="P50" s="169"/>
      <c r="Q50" s="169"/>
      <c r="R50" s="162"/>
      <c r="S50" s="154"/>
    </row>
    <row r="51" spans="1:24" ht="9" customHeight="1">
      <c r="A51" s="151"/>
      <c r="B51" s="151"/>
      <c r="C51" s="151"/>
      <c r="D51" s="151"/>
      <c r="E51" s="151"/>
      <c r="F51" s="151"/>
      <c r="G51" s="151"/>
      <c r="H51" s="151"/>
      <c r="I51" s="151"/>
      <c r="J51" s="152"/>
      <c r="K51" s="152"/>
      <c r="L51" s="151"/>
      <c r="M51" s="151"/>
      <c r="N51" s="151"/>
      <c r="O51" s="151"/>
      <c r="P51" s="151"/>
      <c r="Q51" s="151"/>
      <c r="R51" s="151"/>
      <c r="S51" s="151"/>
    </row>
    <row r="52" spans="1:24">
      <c r="A52" s="184"/>
      <c r="B52" s="184"/>
      <c r="C52" s="184"/>
      <c r="D52" s="184"/>
      <c r="E52" s="184"/>
      <c r="F52" s="184"/>
      <c r="G52" s="184"/>
      <c r="H52" s="184"/>
      <c r="I52" s="184"/>
      <c r="J52" s="185"/>
      <c r="K52" s="185"/>
      <c r="L52" s="184"/>
      <c r="M52" s="184"/>
      <c r="N52" s="184"/>
      <c r="O52" s="184"/>
      <c r="P52" s="184"/>
      <c r="Q52" s="184"/>
      <c r="R52" s="184"/>
      <c r="S52" s="184"/>
    </row>
    <row r="53" spans="1:24" ht="9" customHeight="1">
      <c r="A53" s="151"/>
      <c r="B53" s="151"/>
      <c r="C53" s="151"/>
      <c r="D53" s="151"/>
      <c r="E53" s="151"/>
      <c r="F53" s="151"/>
      <c r="G53" s="151"/>
      <c r="H53" s="151"/>
      <c r="I53" s="151"/>
      <c r="J53" s="152"/>
      <c r="K53" s="152"/>
      <c r="L53" s="151"/>
      <c r="M53" s="151"/>
      <c r="N53" s="151"/>
      <c r="O53" s="151"/>
      <c r="P53" s="151"/>
      <c r="Q53" s="151"/>
      <c r="R53" s="151"/>
      <c r="S53" s="151"/>
    </row>
    <row r="54" spans="1:24">
      <c r="A54" s="154"/>
      <c r="B54" s="159"/>
      <c r="C54" s="156" t="s">
        <v>48</v>
      </c>
      <c r="D54" s="232">
        <v>2012</v>
      </c>
      <c r="E54" s="158" t="s">
        <v>547</v>
      </c>
      <c r="F54" s="159" t="s">
        <v>501</v>
      </c>
      <c r="G54" s="159" t="s">
        <v>478</v>
      </c>
      <c r="H54" s="159" t="s">
        <v>407</v>
      </c>
      <c r="I54" s="159"/>
      <c r="J54" s="964"/>
      <c r="K54" s="830"/>
      <c r="L54" s="159"/>
      <c r="M54" s="232">
        <v>2011</v>
      </c>
      <c r="N54" s="158" t="s">
        <v>365</v>
      </c>
      <c r="O54" s="159" t="s">
        <v>333</v>
      </c>
      <c r="P54" s="159" t="s">
        <v>292</v>
      </c>
      <c r="Q54" s="159" t="s">
        <v>282</v>
      </c>
      <c r="R54" s="301"/>
      <c r="S54" s="154"/>
    </row>
    <row r="55" spans="1:24">
      <c r="A55" s="154"/>
      <c r="B55" s="159"/>
      <c r="C55" s="186" t="s">
        <v>289</v>
      </c>
      <c r="D55" s="157"/>
      <c r="E55" s="158"/>
      <c r="F55" s="162"/>
      <c r="G55" s="162"/>
      <c r="H55" s="162"/>
      <c r="I55" s="162"/>
      <c r="J55" s="965"/>
      <c r="K55" s="831"/>
      <c r="L55" s="162"/>
      <c r="M55" s="157"/>
      <c r="N55" s="158"/>
      <c r="O55" s="162"/>
      <c r="P55" s="162"/>
      <c r="Q55" s="162"/>
      <c r="R55" s="162"/>
      <c r="S55" s="154"/>
    </row>
    <row r="56" spans="1:24">
      <c r="A56" s="151"/>
      <c r="B56" s="162"/>
      <c r="C56" s="162"/>
      <c r="D56" s="166"/>
      <c r="E56" s="167"/>
      <c r="F56" s="162"/>
      <c r="G56" s="162"/>
      <c r="H56" s="162"/>
      <c r="I56" s="162"/>
      <c r="J56" s="974"/>
      <c r="K56" s="839"/>
      <c r="L56" s="162"/>
      <c r="M56" s="166"/>
      <c r="N56" s="167"/>
      <c r="O56" s="162"/>
      <c r="P56" s="162"/>
      <c r="Q56" s="162"/>
      <c r="R56" s="162"/>
      <c r="S56" s="151"/>
    </row>
    <row r="57" spans="1:24">
      <c r="A57" s="151"/>
      <c r="B57" s="162"/>
      <c r="C57" s="170" t="s">
        <v>37</v>
      </c>
      <c r="D57" s="500">
        <f>H57+G57+F57+E57</f>
        <v>-5</v>
      </c>
      <c r="E57" s="322">
        <v>-2</v>
      </c>
      <c r="F57" s="323">
        <v>-3</v>
      </c>
      <c r="G57" s="323">
        <v>0</v>
      </c>
      <c r="H57" s="323">
        <v>0</v>
      </c>
      <c r="I57" s="323"/>
      <c r="J57" s="967"/>
      <c r="K57" s="832"/>
      <c r="L57" s="323"/>
      <c r="M57" s="500">
        <f>Q57+P57+O57+N57</f>
        <v>-14</v>
      </c>
      <c r="N57" s="322">
        <v>-3</v>
      </c>
      <c r="O57" s="323">
        <v>-5</v>
      </c>
      <c r="P57" s="323">
        <v>-3</v>
      </c>
      <c r="Q57" s="323">
        <v>-3</v>
      </c>
      <c r="R57" s="478"/>
      <c r="S57" s="151"/>
    </row>
    <row r="58" spans="1:24">
      <c r="A58" s="151"/>
      <c r="B58" s="162"/>
      <c r="C58" s="170" t="s">
        <v>38</v>
      </c>
      <c r="D58" s="500">
        <f t="shared" ref="D58:D68" si="7">H58+G58+F58+E58</f>
        <v>-11</v>
      </c>
      <c r="E58" s="322">
        <v>-3</v>
      </c>
      <c r="F58" s="323">
        <v>-4</v>
      </c>
      <c r="G58" s="323">
        <v>-3</v>
      </c>
      <c r="H58" s="323">
        <v>-1</v>
      </c>
      <c r="I58" s="323"/>
      <c r="J58" s="967"/>
      <c r="K58" s="832"/>
      <c r="L58" s="323"/>
      <c r="M58" s="500">
        <f>Q58+P58+O58+N58</f>
        <v>-6</v>
      </c>
      <c r="N58" s="322">
        <v>-3</v>
      </c>
      <c r="O58" s="323">
        <v>-3</v>
      </c>
      <c r="P58" s="323">
        <v>0</v>
      </c>
      <c r="Q58" s="323">
        <v>0</v>
      </c>
      <c r="R58" s="478"/>
      <c r="S58" s="151"/>
    </row>
    <row r="59" spans="1:24" s="171" customFormat="1">
      <c r="A59" s="154"/>
      <c r="B59" s="141"/>
      <c r="C59" s="142" t="s">
        <v>39</v>
      </c>
      <c r="D59" s="501">
        <f t="shared" si="7"/>
        <v>-16</v>
      </c>
      <c r="E59" s="327">
        <f>E57+E58</f>
        <v>-5</v>
      </c>
      <c r="F59" s="333">
        <f>F57+F58</f>
        <v>-7</v>
      </c>
      <c r="G59" s="333">
        <f>G57+G58</f>
        <v>-3</v>
      </c>
      <c r="H59" s="333">
        <f>H57+H58</f>
        <v>-1</v>
      </c>
      <c r="I59" s="333"/>
      <c r="J59" s="968"/>
      <c r="K59" s="833"/>
      <c r="L59" s="333"/>
      <c r="M59" s="501">
        <f>Q59+P59+O59+N59</f>
        <v>-20</v>
      </c>
      <c r="N59" s="327">
        <f>N57+N58</f>
        <v>-6</v>
      </c>
      <c r="O59" s="333">
        <f>O57+O58</f>
        <v>-8</v>
      </c>
      <c r="P59" s="333">
        <v>-3</v>
      </c>
      <c r="Q59" s="333">
        <f>Q57+Q58</f>
        <v>-3</v>
      </c>
      <c r="R59" s="209"/>
      <c r="S59" s="154"/>
    </row>
    <row r="60" spans="1:24">
      <c r="A60" s="151"/>
      <c r="B60" s="162"/>
      <c r="C60" s="170"/>
      <c r="D60" s="501"/>
      <c r="E60" s="485"/>
      <c r="F60" s="328"/>
      <c r="G60" s="328"/>
      <c r="H60" s="328"/>
      <c r="I60" s="328"/>
      <c r="J60" s="968"/>
      <c r="K60" s="833"/>
      <c r="L60" s="328"/>
      <c r="M60" s="501"/>
      <c r="N60" s="485"/>
      <c r="O60" s="328"/>
      <c r="P60" s="328"/>
      <c r="Q60" s="328"/>
      <c r="R60" s="478"/>
      <c r="S60" s="151"/>
    </row>
    <row r="61" spans="1:24">
      <c r="A61" s="151"/>
      <c r="B61" s="162"/>
      <c r="C61" s="170" t="s">
        <v>392</v>
      </c>
      <c r="D61" s="500">
        <f t="shared" si="7"/>
        <v>-7</v>
      </c>
      <c r="E61" s="335">
        <v>-2</v>
      </c>
      <c r="F61" s="323">
        <v>-5</v>
      </c>
      <c r="G61" s="323">
        <v>0</v>
      </c>
      <c r="H61" s="323">
        <v>0</v>
      </c>
      <c r="I61" s="323"/>
      <c r="J61" s="967"/>
      <c r="K61" s="832"/>
      <c r="L61" s="323"/>
      <c r="M61" s="500">
        <f t="shared" ref="M61:M66" si="8">Q61+P61+O61+N61</f>
        <v>0</v>
      </c>
      <c r="N61" s="335">
        <v>0</v>
      </c>
      <c r="O61" s="323">
        <v>0</v>
      </c>
      <c r="P61" s="323">
        <v>0</v>
      </c>
      <c r="Q61" s="323">
        <v>0</v>
      </c>
      <c r="R61" s="305"/>
      <c r="S61" s="151"/>
    </row>
    <row r="62" spans="1:24" s="201" customFormat="1">
      <c r="A62" s="196"/>
      <c r="B62" s="306"/>
      <c r="C62" s="687" t="s">
        <v>458</v>
      </c>
      <c r="D62" s="507">
        <f t="shared" si="7"/>
        <v>0</v>
      </c>
      <c r="E62" s="350">
        <v>0</v>
      </c>
      <c r="F62" s="343">
        <v>0</v>
      </c>
      <c r="G62" s="343">
        <v>0</v>
      </c>
      <c r="H62" s="343">
        <v>0</v>
      </c>
      <c r="I62" s="343"/>
      <c r="J62" s="969"/>
      <c r="K62" s="834"/>
      <c r="L62" s="343"/>
      <c r="M62" s="507">
        <f t="shared" si="8"/>
        <v>0</v>
      </c>
      <c r="N62" s="350">
        <v>0</v>
      </c>
      <c r="O62" s="343">
        <v>0</v>
      </c>
      <c r="P62" s="343">
        <v>0</v>
      </c>
      <c r="Q62" s="343">
        <v>0</v>
      </c>
      <c r="R62" s="307"/>
      <c r="S62" s="196"/>
    </row>
    <row r="63" spans="1:24">
      <c r="A63" s="151"/>
      <c r="B63" s="162"/>
      <c r="C63" s="170" t="s">
        <v>40</v>
      </c>
      <c r="D63" s="500">
        <f t="shared" si="7"/>
        <v>-9</v>
      </c>
      <c r="E63" s="335">
        <v>-2</v>
      </c>
      <c r="F63" s="323">
        <v>-7</v>
      </c>
      <c r="G63" s="323">
        <v>0</v>
      </c>
      <c r="H63" s="323">
        <v>0</v>
      </c>
      <c r="I63" s="323"/>
      <c r="J63" s="967"/>
      <c r="K63" s="832"/>
      <c r="L63" s="323"/>
      <c r="M63" s="500">
        <f t="shared" si="8"/>
        <v>-7</v>
      </c>
      <c r="N63" s="335">
        <v>-2</v>
      </c>
      <c r="O63" s="323">
        <v>-2</v>
      </c>
      <c r="P63" s="323">
        <v>-1</v>
      </c>
      <c r="Q63" s="323">
        <v>-2</v>
      </c>
      <c r="R63" s="305"/>
      <c r="S63" s="151"/>
    </row>
    <row r="64" spans="1:24">
      <c r="A64" s="151"/>
      <c r="B64" s="162"/>
      <c r="C64" s="170" t="s">
        <v>400</v>
      </c>
      <c r="D64" s="500">
        <f t="shared" si="7"/>
        <v>0</v>
      </c>
      <c r="E64" s="335">
        <v>0</v>
      </c>
      <c r="F64" s="323">
        <v>0</v>
      </c>
      <c r="G64" s="323">
        <v>0</v>
      </c>
      <c r="H64" s="323">
        <v>0</v>
      </c>
      <c r="I64" s="323"/>
      <c r="J64" s="967"/>
      <c r="K64" s="832"/>
      <c r="L64" s="323"/>
      <c r="M64" s="500">
        <f t="shared" si="8"/>
        <v>0</v>
      </c>
      <c r="N64" s="335">
        <v>1</v>
      </c>
      <c r="O64" s="323">
        <v>0</v>
      </c>
      <c r="P64" s="323">
        <v>0</v>
      </c>
      <c r="Q64" s="323">
        <v>-1</v>
      </c>
      <c r="R64" s="305"/>
      <c r="S64" s="151"/>
    </row>
    <row r="65" spans="1:19">
      <c r="A65" s="151"/>
      <c r="B65" s="162"/>
      <c r="C65" s="170" t="s">
        <v>287</v>
      </c>
      <c r="D65" s="500">
        <f t="shared" si="7"/>
        <v>0</v>
      </c>
      <c r="E65" s="335">
        <v>0</v>
      </c>
      <c r="F65" s="323">
        <v>0</v>
      </c>
      <c r="G65" s="323">
        <v>0</v>
      </c>
      <c r="H65" s="323">
        <v>0</v>
      </c>
      <c r="I65" s="323"/>
      <c r="J65" s="967"/>
      <c r="K65" s="832"/>
      <c r="L65" s="323"/>
      <c r="M65" s="500">
        <f t="shared" si="8"/>
        <v>0</v>
      </c>
      <c r="N65" s="335">
        <v>0</v>
      </c>
      <c r="O65" s="323">
        <v>0</v>
      </c>
      <c r="P65" s="323">
        <v>0</v>
      </c>
      <c r="Q65" s="323">
        <v>0</v>
      </c>
      <c r="R65" s="305"/>
      <c r="S65" s="151"/>
    </row>
    <row r="66" spans="1:19" s="171" customFormat="1">
      <c r="A66" s="154"/>
      <c r="B66" s="141"/>
      <c r="C66" s="142" t="s">
        <v>254</v>
      </c>
      <c r="D66" s="501">
        <f t="shared" si="7"/>
        <v>-16</v>
      </c>
      <c r="E66" s="337">
        <f>E61+E63+E64+E65</f>
        <v>-4</v>
      </c>
      <c r="F66" s="328">
        <f>F61+F63+F64+F65</f>
        <v>-12</v>
      </c>
      <c r="G66" s="328">
        <f>G61+G63+G64+G65</f>
        <v>0</v>
      </c>
      <c r="H66" s="328">
        <f>H61+H63+H64+H65</f>
        <v>0</v>
      </c>
      <c r="I66" s="328"/>
      <c r="J66" s="968"/>
      <c r="K66" s="833"/>
      <c r="L66" s="328"/>
      <c r="M66" s="501">
        <f t="shared" si="8"/>
        <v>-7</v>
      </c>
      <c r="N66" s="337">
        <f>N61+N63+N64+N65</f>
        <v>-1</v>
      </c>
      <c r="O66" s="328">
        <f>O61+O63+O64+O65</f>
        <v>-2</v>
      </c>
      <c r="P66" s="328">
        <f>P61+P63+P64+P65</f>
        <v>-1</v>
      </c>
      <c r="Q66" s="328">
        <f>Q61+Q63+Q64+Q65</f>
        <v>-3</v>
      </c>
      <c r="R66" s="302"/>
      <c r="S66" s="154"/>
    </row>
    <row r="67" spans="1:19" s="171" customFormat="1">
      <c r="A67" s="154"/>
      <c r="B67" s="141"/>
      <c r="C67" s="142"/>
      <c r="D67" s="501"/>
      <c r="E67" s="337"/>
      <c r="F67" s="328"/>
      <c r="G67" s="328"/>
      <c r="H67" s="328"/>
      <c r="I67" s="328"/>
      <c r="J67" s="968"/>
      <c r="K67" s="833"/>
      <c r="L67" s="328"/>
      <c r="M67" s="501"/>
      <c r="N67" s="337"/>
      <c r="O67" s="328"/>
      <c r="P67" s="328"/>
      <c r="Q67" s="328"/>
      <c r="R67" s="302"/>
      <c r="S67" s="154"/>
    </row>
    <row r="68" spans="1:19" s="171" customFormat="1">
      <c r="A68" s="154"/>
      <c r="B68" s="141"/>
      <c r="C68" s="177" t="s">
        <v>283</v>
      </c>
      <c r="D68" s="501">
        <f t="shared" si="7"/>
        <v>-32</v>
      </c>
      <c r="E68" s="327">
        <f>E59+E66</f>
        <v>-9</v>
      </c>
      <c r="F68" s="329">
        <f>F59+F66</f>
        <v>-19</v>
      </c>
      <c r="G68" s="329">
        <f>G59+G66</f>
        <v>-3</v>
      </c>
      <c r="H68" s="329">
        <f>H59+H66</f>
        <v>-1</v>
      </c>
      <c r="I68" s="329"/>
      <c r="J68" s="968"/>
      <c r="K68" s="833"/>
      <c r="L68" s="329"/>
      <c r="M68" s="501">
        <f>Q68+P68+O68+N68</f>
        <v>-27</v>
      </c>
      <c r="N68" s="327">
        <f>N59+N66</f>
        <v>-7</v>
      </c>
      <c r="O68" s="329">
        <f>O59+O66</f>
        <v>-10</v>
      </c>
      <c r="P68" s="329">
        <f>P59+P66</f>
        <v>-4</v>
      </c>
      <c r="Q68" s="329">
        <f>Q59+Q66</f>
        <v>-6</v>
      </c>
      <c r="R68" s="302"/>
      <c r="S68" s="154"/>
    </row>
    <row r="69" spans="1:19">
      <c r="A69" s="154"/>
      <c r="B69" s="141"/>
      <c r="C69" s="164"/>
      <c r="D69" s="189"/>
      <c r="E69" s="190"/>
      <c r="F69" s="169"/>
      <c r="G69" s="169"/>
      <c r="H69" s="169"/>
      <c r="I69" s="169"/>
      <c r="J69" s="964"/>
      <c r="K69" s="830"/>
      <c r="L69" s="169"/>
      <c r="M69" s="189"/>
      <c r="N69" s="190"/>
      <c r="O69" s="169"/>
      <c r="P69" s="169"/>
      <c r="Q69" s="169"/>
      <c r="R69" s="162"/>
      <c r="S69" s="154"/>
    </row>
    <row r="70" spans="1:19" ht="9" customHeight="1">
      <c r="A70" s="151"/>
      <c r="B70" s="151"/>
      <c r="C70" s="151"/>
      <c r="D70" s="151"/>
      <c r="E70" s="151"/>
      <c r="F70" s="151"/>
      <c r="G70" s="151"/>
      <c r="H70" s="151"/>
      <c r="I70" s="151"/>
      <c r="J70" s="152"/>
      <c r="K70" s="152"/>
      <c r="L70" s="151"/>
      <c r="M70" s="151"/>
      <c r="N70" s="151"/>
      <c r="O70" s="151"/>
      <c r="P70" s="151"/>
      <c r="Q70" s="151"/>
      <c r="R70" s="151"/>
      <c r="S70" s="151"/>
    </row>
    <row r="71" spans="1:19">
      <c r="A71" s="182"/>
      <c r="B71" s="182"/>
      <c r="C71" s="182"/>
      <c r="D71" s="182"/>
      <c r="E71" s="182"/>
      <c r="F71" s="182"/>
      <c r="G71" s="182"/>
      <c r="H71" s="182"/>
      <c r="I71" s="182"/>
      <c r="J71" s="185"/>
      <c r="K71" s="185"/>
      <c r="L71" s="182"/>
      <c r="M71" s="182"/>
      <c r="N71" s="182"/>
      <c r="O71" s="182"/>
      <c r="P71" s="182"/>
      <c r="Q71" s="182"/>
      <c r="R71" s="182"/>
      <c r="S71" s="182"/>
    </row>
    <row r="72" spans="1:19" ht="9" customHeight="1">
      <c r="A72" s="151"/>
      <c r="B72" s="151"/>
      <c r="C72" s="151"/>
      <c r="D72" s="151"/>
      <c r="E72" s="151"/>
      <c r="F72" s="151"/>
      <c r="G72" s="151"/>
      <c r="H72" s="151"/>
      <c r="I72" s="151"/>
      <c r="J72" s="152"/>
      <c r="K72" s="152"/>
      <c r="L72" s="151"/>
      <c r="M72" s="151"/>
      <c r="N72" s="151"/>
      <c r="O72" s="151"/>
      <c r="P72" s="151"/>
      <c r="Q72" s="151"/>
      <c r="R72" s="151"/>
      <c r="S72" s="151"/>
    </row>
    <row r="73" spans="1:19">
      <c r="A73" s="154"/>
      <c r="B73" s="159"/>
      <c r="C73" s="156" t="s">
        <v>48</v>
      </c>
      <c r="D73" s="232">
        <v>2012</v>
      </c>
      <c r="E73" s="158" t="s">
        <v>547</v>
      </c>
      <c r="F73" s="159" t="s">
        <v>501</v>
      </c>
      <c r="G73" s="159" t="s">
        <v>478</v>
      </c>
      <c r="H73" s="159" t="s">
        <v>407</v>
      </c>
      <c r="I73" s="159"/>
      <c r="J73" s="964"/>
      <c r="K73" s="830"/>
      <c r="L73" s="159"/>
      <c r="M73" s="232">
        <v>2011</v>
      </c>
      <c r="N73" s="158" t="s">
        <v>365</v>
      </c>
      <c r="O73" s="159" t="s">
        <v>333</v>
      </c>
      <c r="P73" s="159" t="s">
        <v>292</v>
      </c>
      <c r="Q73" s="159" t="s">
        <v>282</v>
      </c>
      <c r="R73" s="301"/>
      <c r="S73" s="154"/>
    </row>
    <row r="74" spans="1:19">
      <c r="A74" s="154"/>
      <c r="B74" s="159"/>
      <c r="C74" s="186" t="s">
        <v>290</v>
      </c>
      <c r="D74" s="157"/>
      <c r="E74" s="158"/>
      <c r="F74" s="162"/>
      <c r="G74" s="162"/>
      <c r="H74" s="162"/>
      <c r="I74" s="162"/>
      <c r="J74" s="965"/>
      <c r="K74" s="831"/>
      <c r="L74" s="162"/>
      <c r="M74" s="157"/>
      <c r="N74" s="158"/>
      <c r="O74" s="162"/>
      <c r="P74" s="162"/>
      <c r="Q74" s="162"/>
      <c r="R74" s="162"/>
      <c r="S74" s="154"/>
    </row>
    <row r="75" spans="1:19">
      <c r="A75" s="151"/>
      <c r="B75" s="162"/>
      <c r="C75" s="162"/>
      <c r="D75" s="166"/>
      <c r="E75" s="167"/>
      <c r="F75" s="162"/>
      <c r="G75" s="162"/>
      <c r="H75" s="162"/>
      <c r="I75" s="162"/>
      <c r="J75" s="974"/>
      <c r="K75" s="839"/>
      <c r="L75" s="162"/>
      <c r="M75" s="166"/>
      <c r="N75" s="167"/>
      <c r="O75" s="162"/>
      <c r="P75" s="162"/>
      <c r="Q75" s="162"/>
      <c r="R75" s="162"/>
      <c r="S75" s="151"/>
    </row>
    <row r="76" spans="1:19">
      <c r="A76" s="151"/>
      <c r="B76" s="162"/>
      <c r="C76" s="170" t="s">
        <v>37</v>
      </c>
      <c r="D76" s="500">
        <f>H76+G76+F76+E76</f>
        <v>-2</v>
      </c>
      <c r="E76" s="322">
        <v>-1</v>
      </c>
      <c r="F76" s="323">
        <v>-1</v>
      </c>
      <c r="G76" s="323">
        <v>0</v>
      </c>
      <c r="H76" s="323">
        <v>0</v>
      </c>
      <c r="I76" s="323"/>
      <c r="J76" s="967"/>
      <c r="K76" s="832"/>
      <c r="L76" s="323"/>
      <c r="M76" s="500">
        <f>Q76+P76+O76+N76</f>
        <v>-5</v>
      </c>
      <c r="N76" s="322">
        <v>-1</v>
      </c>
      <c r="O76" s="323">
        <v>-2</v>
      </c>
      <c r="P76" s="323">
        <v>-1</v>
      </c>
      <c r="Q76" s="323">
        <v>-1</v>
      </c>
      <c r="R76" s="478"/>
      <c r="S76" s="151"/>
    </row>
    <row r="77" spans="1:19">
      <c r="A77" s="151"/>
      <c r="B77" s="162"/>
      <c r="C77" s="170" t="s">
        <v>38</v>
      </c>
      <c r="D77" s="500">
        <f t="shared" ref="D77:D87" si="9">H77+G77+F77+E77</f>
        <v>-9</v>
      </c>
      <c r="E77" s="322">
        <v>-3</v>
      </c>
      <c r="F77" s="323">
        <v>-3</v>
      </c>
      <c r="G77" s="323">
        <v>-2</v>
      </c>
      <c r="H77" s="323">
        <v>-1</v>
      </c>
      <c r="I77" s="323"/>
      <c r="J77" s="967"/>
      <c r="K77" s="832"/>
      <c r="L77" s="323"/>
      <c r="M77" s="500">
        <f>Q77+P77+O77+N77</f>
        <v>-2</v>
      </c>
      <c r="N77" s="322">
        <v>-2</v>
      </c>
      <c r="O77" s="323">
        <v>0</v>
      </c>
      <c r="P77" s="323">
        <v>0</v>
      </c>
      <c r="Q77" s="323">
        <v>0</v>
      </c>
      <c r="R77" s="478"/>
      <c r="S77" s="151"/>
    </row>
    <row r="78" spans="1:19" s="171" customFormat="1">
      <c r="A78" s="154"/>
      <c r="B78" s="141"/>
      <c r="C78" s="142" t="s">
        <v>39</v>
      </c>
      <c r="D78" s="501">
        <f t="shared" si="9"/>
        <v>-11</v>
      </c>
      <c r="E78" s="327">
        <f>E76+E77</f>
        <v>-4</v>
      </c>
      <c r="F78" s="333">
        <f>F76+F77</f>
        <v>-4</v>
      </c>
      <c r="G78" s="333">
        <f>G76+G77</f>
        <v>-2</v>
      </c>
      <c r="H78" s="333">
        <f>H76+H77</f>
        <v>-1</v>
      </c>
      <c r="I78" s="333"/>
      <c r="J78" s="968"/>
      <c r="K78" s="833"/>
      <c r="L78" s="333"/>
      <c r="M78" s="501">
        <f>Q78+P78+O78+N78</f>
        <v>-7</v>
      </c>
      <c r="N78" s="327">
        <f>N76+N77</f>
        <v>-3</v>
      </c>
      <c r="O78" s="333">
        <f>O76+O77</f>
        <v>-2</v>
      </c>
      <c r="P78" s="333">
        <f>P76+P77</f>
        <v>-1</v>
      </c>
      <c r="Q78" s="333">
        <f>Q76+Q77</f>
        <v>-1</v>
      </c>
      <c r="R78" s="209"/>
      <c r="S78" s="154"/>
    </row>
    <row r="79" spans="1:19">
      <c r="A79" s="151"/>
      <c r="B79" s="162"/>
      <c r="C79" s="170"/>
      <c r="D79" s="501"/>
      <c r="E79" s="485"/>
      <c r="F79" s="328"/>
      <c r="G79" s="328"/>
      <c r="H79" s="328"/>
      <c r="I79" s="328"/>
      <c r="J79" s="968"/>
      <c r="K79" s="833"/>
      <c r="L79" s="328"/>
      <c r="M79" s="501"/>
      <c r="N79" s="485"/>
      <c r="O79" s="328"/>
      <c r="P79" s="328"/>
      <c r="Q79" s="328"/>
      <c r="R79" s="478"/>
      <c r="S79" s="151"/>
    </row>
    <row r="80" spans="1:19">
      <c r="A80" s="151"/>
      <c r="B80" s="162"/>
      <c r="C80" s="170" t="s">
        <v>392</v>
      </c>
      <c r="D80" s="500">
        <f t="shared" si="9"/>
        <v>-4</v>
      </c>
      <c r="E80" s="335">
        <v>0</v>
      </c>
      <c r="F80" s="323">
        <v>-4</v>
      </c>
      <c r="G80" s="323">
        <v>0</v>
      </c>
      <c r="H80" s="323">
        <v>0</v>
      </c>
      <c r="I80" s="323"/>
      <c r="J80" s="967"/>
      <c r="K80" s="832"/>
      <c r="L80" s="323"/>
      <c r="M80" s="500">
        <f t="shared" ref="M80:M85" si="10">Q80+P80+O80+N80</f>
        <v>0</v>
      </c>
      <c r="N80" s="335">
        <v>0</v>
      </c>
      <c r="O80" s="323">
        <v>0</v>
      </c>
      <c r="P80" s="323">
        <v>0</v>
      </c>
      <c r="Q80" s="323">
        <v>0</v>
      </c>
      <c r="R80" s="305"/>
      <c r="S80" s="151"/>
    </row>
    <row r="81" spans="1:19" s="201" customFormat="1">
      <c r="A81" s="196"/>
      <c r="B81" s="306"/>
      <c r="C81" s="687" t="s">
        <v>458</v>
      </c>
      <c r="D81" s="507">
        <f t="shared" si="9"/>
        <v>0</v>
      </c>
      <c r="E81" s="350">
        <v>0</v>
      </c>
      <c r="F81" s="343">
        <v>0</v>
      </c>
      <c r="G81" s="343">
        <v>0</v>
      </c>
      <c r="H81" s="343">
        <v>0</v>
      </c>
      <c r="I81" s="343"/>
      <c r="J81" s="969"/>
      <c r="K81" s="834"/>
      <c r="L81" s="343"/>
      <c r="M81" s="507">
        <f t="shared" si="10"/>
        <v>0</v>
      </c>
      <c r="N81" s="350">
        <v>0</v>
      </c>
      <c r="O81" s="343">
        <v>0</v>
      </c>
      <c r="P81" s="343">
        <v>0</v>
      </c>
      <c r="Q81" s="343">
        <v>0</v>
      </c>
      <c r="R81" s="307"/>
      <c r="S81" s="196"/>
    </row>
    <row r="82" spans="1:19">
      <c r="A82" s="151"/>
      <c r="B82" s="162"/>
      <c r="C82" s="170" t="s">
        <v>40</v>
      </c>
      <c r="D82" s="500">
        <f t="shared" si="9"/>
        <v>-9</v>
      </c>
      <c r="E82" s="335">
        <v>-2</v>
      </c>
      <c r="F82" s="323">
        <v>-7</v>
      </c>
      <c r="G82" s="323">
        <v>0</v>
      </c>
      <c r="H82" s="323">
        <v>0</v>
      </c>
      <c r="I82" s="323"/>
      <c r="J82" s="967"/>
      <c r="K82" s="832"/>
      <c r="L82" s="323"/>
      <c r="M82" s="500">
        <f t="shared" si="10"/>
        <v>-4</v>
      </c>
      <c r="N82" s="335">
        <v>0</v>
      </c>
      <c r="O82" s="323">
        <v>-3</v>
      </c>
      <c r="P82" s="323">
        <v>0</v>
      </c>
      <c r="Q82" s="323">
        <v>-1</v>
      </c>
      <c r="R82" s="305"/>
      <c r="S82" s="151"/>
    </row>
    <row r="83" spans="1:19">
      <c r="A83" s="151"/>
      <c r="B83" s="162"/>
      <c r="C83" s="170" t="s">
        <v>400</v>
      </c>
      <c r="D83" s="500">
        <f t="shared" si="9"/>
        <v>0</v>
      </c>
      <c r="E83" s="335">
        <v>0</v>
      </c>
      <c r="F83" s="323">
        <v>0</v>
      </c>
      <c r="G83" s="323">
        <v>0</v>
      </c>
      <c r="H83" s="323">
        <v>0</v>
      </c>
      <c r="I83" s="323"/>
      <c r="J83" s="967"/>
      <c r="K83" s="832"/>
      <c r="L83" s="323"/>
      <c r="M83" s="500">
        <f t="shared" si="10"/>
        <v>0</v>
      </c>
      <c r="N83" s="335">
        <v>0</v>
      </c>
      <c r="O83" s="323">
        <v>1</v>
      </c>
      <c r="P83" s="323">
        <v>0</v>
      </c>
      <c r="Q83" s="323">
        <v>-1</v>
      </c>
      <c r="R83" s="305"/>
      <c r="S83" s="151"/>
    </row>
    <row r="84" spans="1:19">
      <c r="A84" s="151"/>
      <c r="B84" s="162"/>
      <c r="C84" s="170" t="s">
        <v>287</v>
      </c>
      <c r="D84" s="500">
        <f t="shared" si="9"/>
        <v>0</v>
      </c>
      <c r="E84" s="335">
        <v>0</v>
      </c>
      <c r="F84" s="323">
        <v>0</v>
      </c>
      <c r="G84" s="323">
        <v>0</v>
      </c>
      <c r="H84" s="323">
        <v>0</v>
      </c>
      <c r="I84" s="323"/>
      <c r="J84" s="967"/>
      <c r="K84" s="832"/>
      <c r="L84" s="323"/>
      <c r="M84" s="500">
        <f t="shared" si="10"/>
        <v>0</v>
      </c>
      <c r="N84" s="335">
        <v>0</v>
      </c>
      <c r="O84" s="323">
        <v>0</v>
      </c>
      <c r="P84" s="323">
        <v>0</v>
      </c>
      <c r="Q84" s="323">
        <v>0</v>
      </c>
      <c r="R84" s="305"/>
      <c r="S84" s="151"/>
    </row>
    <row r="85" spans="1:19" s="171" customFormat="1">
      <c r="A85" s="154"/>
      <c r="B85" s="141"/>
      <c r="C85" s="142" t="s">
        <v>254</v>
      </c>
      <c r="D85" s="501">
        <f t="shared" si="9"/>
        <v>-13</v>
      </c>
      <c r="E85" s="337">
        <f>E80+E82+E83+E84</f>
        <v>-2</v>
      </c>
      <c r="F85" s="328">
        <f>F80+F82+F83+F84</f>
        <v>-11</v>
      </c>
      <c r="G85" s="328">
        <f>G80+G82+G83+G84</f>
        <v>0</v>
      </c>
      <c r="H85" s="328">
        <f>H80+H82+H83+H84</f>
        <v>0</v>
      </c>
      <c r="I85" s="328"/>
      <c r="J85" s="968"/>
      <c r="K85" s="833"/>
      <c r="L85" s="328"/>
      <c r="M85" s="501">
        <f t="shared" si="10"/>
        <v>-4</v>
      </c>
      <c r="N85" s="337">
        <f>N80+N82+N83+N84</f>
        <v>0</v>
      </c>
      <c r="O85" s="328">
        <f>O80+O82+O83+O84</f>
        <v>-2</v>
      </c>
      <c r="P85" s="328">
        <f>P80+P82+P83+P84</f>
        <v>0</v>
      </c>
      <c r="Q85" s="328">
        <f>Q80+Q82+Q83+Q84</f>
        <v>-2</v>
      </c>
      <c r="R85" s="302"/>
      <c r="S85" s="154"/>
    </row>
    <row r="86" spans="1:19" s="171" customFormat="1">
      <c r="A86" s="154"/>
      <c r="B86" s="141"/>
      <c r="C86" s="142"/>
      <c r="D86" s="501"/>
      <c r="E86" s="337"/>
      <c r="F86" s="328"/>
      <c r="G86" s="328"/>
      <c r="H86" s="328"/>
      <c r="I86" s="328"/>
      <c r="J86" s="968"/>
      <c r="K86" s="833"/>
      <c r="L86" s="328"/>
      <c r="M86" s="501"/>
      <c r="N86" s="337"/>
      <c r="O86" s="328"/>
      <c r="P86" s="328"/>
      <c r="Q86" s="328"/>
      <c r="R86" s="302"/>
      <c r="S86" s="154"/>
    </row>
    <row r="87" spans="1:19" s="171" customFormat="1">
      <c r="A87" s="154"/>
      <c r="B87" s="141"/>
      <c r="C87" s="177" t="s">
        <v>283</v>
      </c>
      <c r="D87" s="501">
        <f t="shared" si="9"/>
        <v>-24</v>
      </c>
      <c r="E87" s="327">
        <f>E78+E85</f>
        <v>-6</v>
      </c>
      <c r="F87" s="329">
        <f>F78+F85</f>
        <v>-15</v>
      </c>
      <c r="G87" s="329">
        <f>G78+G85</f>
        <v>-2</v>
      </c>
      <c r="H87" s="329">
        <f>H78+H85</f>
        <v>-1</v>
      </c>
      <c r="I87" s="329"/>
      <c r="J87" s="968"/>
      <c r="K87" s="833"/>
      <c r="L87" s="329"/>
      <c r="M87" s="501">
        <f>Q87+P87+O87+N87</f>
        <v>-11</v>
      </c>
      <c r="N87" s="327">
        <f>N78+N85</f>
        <v>-3</v>
      </c>
      <c r="O87" s="329">
        <f>O78+O85</f>
        <v>-4</v>
      </c>
      <c r="P87" s="329">
        <f>P78+P85</f>
        <v>-1</v>
      </c>
      <c r="Q87" s="329">
        <f>Q78+Q85</f>
        <v>-3</v>
      </c>
      <c r="R87" s="302"/>
      <c r="S87" s="154"/>
    </row>
    <row r="88" spans="1:19">
      <c r="A88" s="154"/>
      <c r="B88" s="141"/>
      <c r="C88" s="164"/>
      <c r="D88" s="189"/>
      <c r="E88" s="190"/>
      <c r="F88" s="169"/>
      <c r="G88" s="169"/>
      <c r="H88" s="169"/>
      <c r="I88" s="169"/>
      <c r="J88" s="964"/>
      <c r="K88" s="830"/>
      <c r="L88" s="169"/>
      <c r="M88" s="189"/>
      <c r="N88" s="190"/>
      <c r="O88" s="169"/>
      <c r="P88" s="169"/>
      <c r="Q88" s="169"/>
      <c r="R88" s="162"/>
      <c r="S88" s="154"/>
    </row>
    <row r="89" spans="1:19" ht="9" customHeight="1">
      <c r="A89" s="151"/>
      <c r="B89" s="151"/>
      <c r="C89" s="151"/>
      <c r="D89" s="151"/>
      <c r="E89" s="151"/>
      <c r="F89" s="151"/>
      <c r="G89" s="151"/>
      <c r="H89" s="151"/>
      <c r="I89" s="151"/>
      <c r="J89" s="152"/>
      <c r="K89" s="152"/>
      <c r="L89" s="151"/>
      <c r="M89" s="151"/>
      <c r="N89" s="151"/>
      <c r="O89" s="151"/>
      <c r="P89" s="151"/>
      <c r="Q89" s="151"/>
      <c r="R89" s="151"/>
      <c r="S89" s="151"/>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4.28515625" style="153" customWidth="1"/>
    <col min="4" max="4" width="1.7109375" style="153" customWidth="1"/>
    <col min="5" max="5" width="9.42578125" style="153" bestFit="1" customWidth="1"/>
    <col min="6" max="6" width="1.7109375" style="153" customWidth="1"/>
    <col min="7" max="7" width="8.7109375" style="153" customWidth="1"/>
    <col min="8" max="8" width="10.7109375" style="207" bestFit="1" customWidth="1"/>
    <col min="9" max="9" width="14.85546875" style="153" bestFit="1" customWidth="1"/>
    <col min="10" max="10" width="11" style="153" bestFit="1" customWidth="1"/>
    <col min="11" max="11" width="1.7109375" style="153" customWidth="1"/>
    <col min="12" max="12" width="9.42578125" style="153" bestFit="1" customWidth="1"/>
    <col min="13" max="13" width="10.7109375" style="153" bestFit="1" customWidth="1"/>
    <col min="14" max="14" width="8.7109375" style="153" customWidth="1"/>
    <col min="15" max="15" width="10.7109375" style="207" bestFit="1" customWidth="1"/>
    <col min="16" max="16" width="14.85546875" style="153" bestFit="1" customWidth="1"/>
    <col min="17" max="17" width="10.28515625" style="153" bestFit="1" customWidth="1"/>
    <col min="18" max="18" width="1.7109375" style="153" customWidth="1"/>
    <col min="19" max="19" width="9.42578125" style="206" bestFit="1" customWidth="1"/>
    <col min="20" max="20" width="10.28515625" style="206" bestFit="1" customWidth="1"/>
    <col min="21" max="21" width="1.7109375" style="153" customWidth="1"/>
    <col min="22" max="22" width="1.28515625" style="570" customWidth="1"/>
    <col min="23" max="16384" width="9.140625" style="153"/>
  </cols>
  <sheetData>
    <row r="1" spans="1:22" ht="9" customHeight="1">
      <c r="A1" s="151"/>
      <c r="B1" s="151"/>
      <c r="C1" s="151"/>
      <c r="D1" s="151"/>
      <c r="E1" s="151"/>
      <c r="F1" s="151"/>
      <c r="G1" s="151"/>
      <c r="H1" s="152"/>
      <c r="I1" s="151"/>
      <c r="J1" s="151"/>
      <c r="K1" s="151"/>
      <c r="L1" s="151"/>
      <c r="M1" s="151"/>
      <c r="N1" s="151"/>
      <c r="O1" s="152"/>
      <c r="P1" s="151"/>
      <c r="Q1" s="151"/>
      <c r="R1" s="151"/>
      <c r="S1" s="152"/>
      <c r="T1" s="979"/>
      <c r="U1" s="151"/>
      <c r="V1" s="151"/>
    </row>
    <row r="2" spans="1:22" ht="12.75">
      <c r="A2" s="154"/>
      <c r="B2" s="159"/>
      <c r="C2" s="578" t="s">
        <v>48</v>
      </c>
      <c r="D2" s="581"/>
      <c r="E2" s="693" t="s">
        <v>550</v>
      </c>
      <c r="F2" s="704"/>
      <c r="G2" s="694" t="s">
        <v>294</v>
      </c>
      <c r="H2" s="588" t="s">
        <v>50</v>
      </c>
      <c r="I2" s="695"/>
      <c r="J2" s="696" t="s">
        <v>550</v>
      </c>
      <c r="K2" s="699"/>
      <c r="L2" s="693" t="s">
        <v>551</v>
      </c>
      <c r="M2" s="694" t="s">
        <v>295</v>
      </c>
      <c r="N2" s="694" t="s">
        <v>294</v>
      </c>
      <c r="O2" s="588" t="s">
        <v>50</v>
      </c>
      <c r="P2" s="695"/>
      <c r="Q2" s="696" t="s">
        <v>551</v>
      </c>
      <c r="R2" s="705"/>
      <c r="S2" s="980" t="s">
        <v>466</v>
      </c>
      <c r="T2" s="980" t="s">
        <v>466</v>
      </c>
      <c r="U2" s="706"/>
      <c r="V2" s="154"/>
    </row>
    <row r="3" spans="1:22" ht="12.75">
      <c r="A3" s="154"/>
      <c r="B3" s="159"/>
      <c r="C3" s="579" t="s">
        <v>313</v>
      </c>
      <c r="D3" s="580"/>
      <c r="E3" s="587" t="s">
        <v>296</v>
      </c>
      <c r="F3" s="704"/>
      <c r="G3" s="588" t="s">
        <v>297</v>
      </c>
      <c r="H3" s="588" t="s">
        <v>306</v>
      </c>
      <c r="I3" s="589"/>
      <c r="J3" s="590" t="s">
        <v>327</v>
      </c>
      <c r="K3" s="699"/>
      <c r="L3" s="587" t="s">
        <v>296</v>
      </c>
      <c r="M3" s="589" t="s">
        <v>415</v>
      </c>
      <c r="N3" s="588" t="s">
        <v>297</v>
      </c>
      <c r="O3" s="588" t="s">
        <v>306</v>
      </c>
      <c r="P3" s="589"/>
      <c r="Q3" s="590" t="s">
        <v>327</v>
      </c>
      <c r="R3" s="705"/>
      <c r="S3" s="980" t="s">
        <v>296</v>
      </c>
      <c r="T3" s="980" t="s">
        <v>299</v>
      </c>
      <c r="U3" s="706"/>
      <c r="V3" s="154"/>
    </row>
    <row r="4" spans="1:22" ht="12.75">
      <c r="A4" s="151"/>
      <c r="B4" s="162"/>
      <c r="C4" s="162"/>
      <c r="D4" s="162"/>
      <c r="E4" s="571"/>
      <c r="F4" s="572"/>
      <c r="G4" s="572"/>
      <c r="H4" s="572"/>
      <c r="I4" s="572"/>
      <c r="J4" s="573"/>
      <c r="K4" s="571"/>
      <c r="L4" s="571"/>
      <c r="M4" s="572"/>
      <c r="N4" s="572"/>
      <c r="O4" s="572"/>
      <c r="P4" s="572"/>
      <c r="Q4" s="573"/>
      <c r="R4" s="574"/>
      <c r="S4" s="981"/>
      <c r="T4" s="575"/>
      <c r="U4" s="569"/>
      <c r="V4" s="151"/>
    </row>
    <row r="5" spans="1:22" ht="12.75" customHeight="1">
      <c r="A5" s="151"/>
      <c r="B5" s="162"/>
      <c r="C5" s="576" t="s">
        <v>37</v>
      </c>
      <c r="D5" s="576"/>
      <c r="E5" s="716">
        <f>Revenues!E5</f>
        <v>929</v>
      </c>
      <c r="F5" s="626"/>
      <c r="G5" s="500">
        <v>0</v>
      </c>
      <c r="H5" s="500">
        <v>103</v>
      </c>
      <c r="I5" s="500"/>
      <c r="J5" s="714">
        <f>E5-G5-H5</f>
        <v>826</v>
      </c>
      <c r="K5" s="625"/>
      <c r="L5" s="716">
        <f>Revenues!N5</f>
        <v>829</v>
      </c>
      <c r="M5" s="500">
        <v>-11</v>
      </c>
      <c r="N5" s="500">
        <v>0</v>
      </c>
      <c r="O5" s="500">
        <v>0</v>
      </c>
      <c r="P5" s="500"/>
      <c r="Q5" s="714">
        <f>L5+M5-N5-O5</f>
        <v>818</v>
      </c>
      <c r="R5" s="352"/>
      <c r="S5" s="422">
        <f>E5/L5-1</f>
        <v>0.12062726176115812</v>
      </c>
      <c r="T5" s="352">
        <f>J5/Q5-1</f>
        <v>9.7799511002445438E-3</v>
      </c>
      <c r="U5" s="592"/>
      <c r="V5" s="151"/>
    </row>
    <row r="6" spans="1:22" ht="12.75" customHeight="1">
      <c r="A6" s="151"/>
      <c r="B6" s="162"/>
      <c r="C6" s="576" t="s">
        <v>38</v>
      </c>
      <c r="D6" s="576"/>
      <c r="E6" s="716">
        <f>Revenues!E6</f>
        <v>205</v>
      </c>
      <c r="F6" s="626"/>
      <c r="G6" s="500">
        <v>0</v>
      </c>
      <c r="H6" s="500">
        <v>0</v>
      </c>
      <c r="I6" s="500"/>
      <c r="J6" s="714">
        <f>E6-G6-H6</f>
        <v>205</v>
      </c>
      <c r="K6" s="625"/>
      <c r="L6" s="716">
        <f>Revenues!N6</f>
        <v>203</v>
      </c>
      <c r="M6" s="500">
        <v>-10</v>
      </c>
      <c r="N6" s="500">
        <v>0</v>
      </c>
      <c r="O6" s="500">
        <v>0</v>
      </c>
      <c r="P6" s="500"/>
      <c r="Q6" s="714">
        <f>L6+M6-N6-O6</f>
        <v>193</v>
      </c>
      <c r="R6" s="352"/>
      <c r="S6" s="352">
        <f t="shared" ref="S6:S28" si="0">E6/L6-1</f>
        <v>9.8522167487684609E-3</v>
      </c>
      <c r="T6" s="352">
        <f t="shared" ref="T6:T28" si="1">J6/Q6-1</f>
        <v>6.2176165803108807E-2</v>
      </c>
      <c r="U6" s="592"/>
      <c r="V6" s="151"/>
    </row>
    <row r="7" spans="1:22" s="171" customFormat="1" ht="12.75" customHeight="1">
      <c r="A7" s="154"/>
      <c r="B7" s="141"/>
      <c r="C7" s="576" t="s">
        <v>47</v>
      </c>
      <c r="D7" s="576"/>
      <c r="E7" s="716">
        <f>Revenues!E7</f>
        <v>74</v>
      </c>
      <c r="F7" s="626"/>
      <c r="G7" s="500">
        <v>0</v>
      </c>
      <c r="H7" s="500">
        <v>0</v>
      </c>
      <c r="I7" s="500"/>
      <c r="J7" s="714">
        <f>E7-G7-H7</f>
        <v>74</v>
      </c>
      <c r="K7" s="625"/>
      <c r="L7" s="716">
        <f>Revenues!N7</f>
        <v>73</v>
      </c>
      <c r="M7" s="500">
        <v>0</v>
      </c>
      <c r="N7" s="500">
        <v>0</v>
      </c>
      <c r="O7" s="500">
        <v>10</v>
      </c>
      <c r="P7" s="500"/>
      <c r="Q7" s="714">
        <f>L7+M7-N7-O7</f>
        <v>63</v>
      </c>
      <c r="R7" s="352"/>
      <c r="S7" s="352">
        <f t="shared" si="0"/>
        <v>1.3698630136986356E-2</v>
      </c>
      <c r="T7" s="422">
        <f t="shared" si="1"/>
        <v>0.17460317460317465</v>
      </c>
      <c r="U7" s="592"/>
      <c r="V7" s="154"/>
    </row>
    <row r="8" spans="1:22" s="171" customFormat="1" ht="12.75" customHeight="1">
      <c r="A8" s="154"/>
      <c r="B8" s="141"/>
      <c r="C8" s="576" t="s">
        <v>436</v>
      </c>
      <c r="D8" s="576"/>
      <c r="E8" s="716">
        <f>Revenues!E8</f>
        <v>-12</v>
      </c>
      <c r="F8" s="626"/>
      <c r="G8" s="500">
        <v>0</v>
      </c>
      <c r="H8" s="500">
        <v>36</v>
      </c>
      <c r="I8" s="500"/>
      <c r="J8" s="714">
        <f>E8-G8-H8</f>
        <v>-48</v>
      </c>
      <c r="K8" s="625"/>
      <c r="L8" s="716">
        <f>Revenues!N8</f>
        <v>-29</v>
      </c>
      <c r="M8" s="500">
        <v>0</v>
      </c>
      <c r="N8" s="500">
        <v>0</v>
      </c>
      <c r="O8" s="500">
        <v>0</v>
      </c>
      <c r="P8" s="500"/>
      <c r="Q8" s="714">
        <f>L8+M8-N8-O8</f>
        <v>-29</v>
      </c>
      <c r="R8" s="352"/>
      <c r="S8" s="422">
        <f t="shared" si="0"/>
        <v>-0.5862068965517242</v>
      </c>
      <c r="T8" s="422">
        <f t="shared" si="1"/>
        <v>0.65517241379310343</v>
      </c>
      <c r="U8" s="592"/>
      <c r="V8" s="154"/>
    </row>
    <row r="9" spans="1:22" s="171" customFormat="1" ht="12.75" customHeight="1">
      <c r="A9" s="154"/>
      <c r="B9" s="141"/>
      <c r="C9" s="577" t="s">
        <v>39</v>
      </c>
      <c r="D9" s="577"/>
      <c r="E9" s="632">
        <f>Revenues!E9</f>
        <v>1196</v>
      </c>
      <c r="F9" s="628"/>
      <c r="G9" s="501">
        <f>G5+G6+G7+G8</f>
        <v>0</v>
      </c>
      <c r="H9" s="501">
        <f>H5+H6+H7+H8</f>
        <v>139</v>
      </c>
      <c r="I9" s="501"/>
      <c r="J9" s="713">
        <f>J5+J6+J7+J8</f>
        <v>1057</v>
      </c>
      <c r="K9" s="627"/>
      <c r="L9" s="632">
        <f>Revenues!N9</f>
        <v>1076</v>
      </c>
      <c r="M9" s="501">
        <f>M5+M6+M7+M8</f>
        <v>-21</v>
      </c>
      <c r="N9" s="501">
        <f>N5+N6+N7+N8</f>
        <v>0</v>
      </c>
      <c r="O9" s="501">
        <f>O5+O6+O7+O8</f>
        <v>10</v>
      </c>
      <c r="P9" s="501"/>
      <c r="Q9" s="713">
        <f>Q5+Q6+Q7+Q8</f>
        <v>1045</v>
      </c>
      <c r="R9" s="565"/>
      <c r="S9" s="1220">
        <f t="shared" si="0"/>
        <v>0.11152416356877315</v>
      </c>
      <c r="T9" s="353">
        <f t="shared" si="1"/>
        <v>1.1483253588516762E-2</v>
      </c>
      <c r="U9" s="593"/>
      <c r="V9" s="154"/>
    </row>
    <row r="10" spans="1:22" s="171" customFormat="1" ht="12.75" customHeight="1">
      <c r="A10" s="154"/>
      <c r="B10" s="141"/>
      <c r="C10" s="577"/>
      <c r="D10" s="577"/>
      <c r="E10" s="632"/>
      <c r="F10" s="628"/>
      <c r="G10" s="501"/>
      <c r="H10" s="501"/>
      <c r="I10" s="501"/>
      <c r="J10" s="713"/>
      <c r="K10" s="627"/>
      <c r="L10" s="632"/>
      <c r="M10" s="501"/>
      <c r="N10" s="501"/>
      <c r="O10" s="501"/>
      <c r="P10" s="501"/>
      <c r="Q10" s="713"/>
      <c r="R10" s="565"/>
      <c r="S10" s="353"/>
      <c r="T10" s="353"/>
      <c r="U10" s="593"/>
      <c r="V10" s="154"/>
    </row>
    <row r="11" spans="1:22" ht="12.75" customHeight="1">
      <c r="A11" s="151"/>
      <c r="B11" s="162"/>
      <c r="C11" s="576" t="s">
        <v>392</v>
      </c>
      <c r="D11" s="576"/>
      <c r="E11" s="716">
        <f>Revenues!E11</f>
        <v>414</v>
      </c>
      <c r="F11" s="626"/>
      <c r="G11" s="500">
        <v>0</v>
      </c>
      <c r="H11" s="500">
        <v>0</v>
      </c>
      <c r="I11" s="500"/>
      <c r="J11" s="714">
        <f>E11-G11-H11</f>
        <v>414</v>
      </c>
      <c r="K11" s="625"/>
      <c r="L11" s="625">
        <f>Revenues!N11</f>
        <v>457</v>
      </c>
      <c r="M11" s="500">
        <v>-4</v>
      </c>
      <c r="N11" s="500">
        <v>0</v>
      </c>
      <c r="O11" s="500">
        <v>0</v>
      </c>
      <c r="P11" s="500"/>
      <c r="Q11" s="714">
        <f>L11+M11-N11-O11</f>
        <v>453</v>
      </c>
      <c r="R11" s="352"/>
      <c r="S11" s="352">
        <f t="shared" si="0"/>
        <v>-9.4091903719912495E-2</v>
      </c>
      <c r="T11" s="352">
        <f t="shared" si="1"/>
        <v>-8.6092715231788075E-2</v>
      </c>
      <c r="U11" s="592"/>
      <c r="V11" s="151"/>
    </row>
    <row r="12" spans="1:22" s="201" customFormat="1" ht="12.75" customHeight="1">
      <c r="A12" s="196"/>
      <c r="B12" s="306"/>
      <c r="C12" s="576" t="s">
        <v>393</v>
      </c>
      <c r="D12" s="576"/>
      <c r="E12" s="716">
        <f>Revenues!E12</f>
        <v>480</v>
      </c>
      <c r="F12" s="626"/>
      <c r="G12" s="500">
        <v>15</v>
      </c>
      <c r="H12" s="500">
        <v>0</v>
      </c>
      <c r="I12" s="500"/>
      <c r="J12" s="714">
        <f>E12-G12-H12</f>
        <v>465</v>
      </c>
      <c r="K12" s="625"/>
      <c r="L12" s="625">
        <f>Revenues!N12</f>
        <v>473</v>
      </c>
      <c r="M12" s="500">
        <v>0</v>
      </c>
      <c r="N12" s="500">
        <v>0</v>
      </c>
      <c r="O12" s="500">
        <v>0</v>
      </c>
      <c r="P12" s="500"/>
      <c r="Q12" s="714">
        <f>L12+M12-N12-O12</f>
        <v>473</v>
      </c>
      <c r="R12" s="352"/>
      <c r="S12" s="352">
        <f t="shared" si="0"/>
        <v>1.4799154334038001E-2</v>
      </c>
      <c r="T12" s="352">
        <f t="shared" si="1"/>
        <v>-1.6913319238900604E-2</v>
      </c>
      <c r="U12" s="592"/>
      <c r="V12" s="196"/>
    </row>
    <row r="13" spans="1:22" ht="12.75" customHeight="1">
      <c r="A13" s="151"/>
      <c r="B13" s="162"/>
      <c r="C13" s="576" t="s">
        <v>40</v>
      </c>
      <c r="D13" s="576"/>
      <c r="E13" s="716">
        <f>Revenues!E13</f>
        <v>748</v>
      </c>
      <c r="F13" s="626"/>
      <c r="G13" s="500">
        <v>12</v>
      </c>
      <c r="H13" s="500">
        <v>0</v>
      </c>
      <c r="I13" s="500"/>
      <c r="J13" s="714">
        <f>E13-G13-H13</f>
        <v>736</v>
      </c>
      <c r="K13" s="625"/>
      <c r="L13" s="625">
        <f>Revenues!N13</f>
        <v>783</v>
      </c>
      <c r="M13" s="500">
        <v>-3</v>
      </c>
      <c r="N13" s="500">
        <v>0</v>
      </c>
      <c r="O13" s="500">
        <v>0</v>
      </c>
      <c r="P13" s="500"/>
      <c r="Q13" s="714">
        <f>L13+M13-N13-O13</f>
        <v>780</v>
      </c>
      <c r="R13" s="352"/>
      <c r="S13" s="352">
        <f t="shared" si="0"/>
        <v>-4.469987228607919E-2</v>
      </c>
      <c r="T13" s="352">
        <f t="shared" si="1"/>
        <v>-5.6410256410256432E-2</v>
      </c>
      <c r="U13" s="592"/>
      <c r="V13" s="151"/>
    </row>
    <row r="14" spans="1:22" ht="12.75" customHeight="1">
      <c r="A14" s="151"/>
      <c r="B14" s="162"/>
      <c r="C14" s="170" t="s">
        <v>400</v>
      </c>
      <c r="D14" s="576"/>
      <c r="E14" s="716">
        <f>Revenues!E14</f>
        <v>701</v>
      </c>
      <c r="F14" s="626"/>
      <c r="G14" s="924">
        <v>16</v>
      </c>
      <c r="H14" s="500">
        <v>65</v>
      </c>
      <c r="I14" s="500"/>
      <c r="J14" s="714">
        <f>E14-G14-H14</f>
        <v>620</v>
      </c>
      <c r="K14" s="625"/>
      <c r="L14" s="625">
        <f>Revenues!N14</f>
        <v>734</v>
      </c>
      <c r="M14" s="500">
        <v>-2</v>
      </c>
      <c r="N14" s="500">
        <v>0</v>
      </c>
      <c r="O14" s="500">
        <v>70</v>
      </c>
      <c r="P14" s="500"/>
      <c r="Q14" s="714">
        <f>L14+M14-N14-O14</f>
        <v>662</v>
      </c>
      <c r="R14" s="352"/>
      <c r="S14" s="352">
        <f t="shared" si="0"/>
        <v>-4.4959128065395149E-2</v>
      </c>
      <c r="T14" s="352">
        <f t="shared" si="1"/>
        <v>-6.3444108761329332E-2</v>
      </c>
      <c r="U14" s="592"/>
      <c r="V14" s="151"/>
    </row>
    <row r="15" spans="1:22" ht="12.75" customHeight="1">
      <c r="A15" s="151"/>
      <c r="B15" s="162"/>
      <c r="C15" s="576" t="s">
        <v>436</v>
      </c>
      <c r="D15" s="576"/>
      <c r="E15" s="716">
        <f>Revenues!E15</f>
        <v>-549</v>
      </c>
      <c r="F15" s="626"/>
      <c r="G15" s="500">
        <v>0</v>
      </c>
      <c r="H15" s="500">
        <v>0</v>
      </c>
      <c r="I15" s="500"/>
      <c r="J15" s="714">
        <f>E15-G15-H15</f>
        <v>-549</v>
      </c>
      <c r="K15" s="625"/>
      <c r="L15" s="716">
        <f>Revenues!N15</f>
        <v>-578</v>
      </c>
      <c r="M15" s="500">
        <v>0</v>
      </c>
      <c r="N15" s="500">
        <v>0</v>
      </c>
      <c r="O15" s="500">
        <v>0</v>
      </c>
      <c r="P15" s="500"/>
      <c r="Q15" s="714">
        <f>L15+M15-N15-O15</f>
        <v>-578</v>
      </c>
      <c r="R15" s="352"/>
      <c r="S15" s="352">
        <f t="shared" si="0"/>
        <v>-5.0173010380622829E-2</v>
      </c>
      <c r="T15" s="352">
        <f t="shared" si="1"/>
        <v>-5.0173010380622829E-2</v>
      </c>
      <c r="U15" s="592"/>
      <c r="V15" s="151"/>
    </row>
    <row r="16" spans="1:22" s="171" customFormat="1" ht="12.75" customHeight="1">
      <c r="A16" s="154"/>
      <c r="B16" s="141"/>
      <c r="C16" s="577" t="s">
        <v>254</v>
      </c>
      <c r="D16" s="577"/>
      <c r="E16" s="632">
        <f>Revenues!E16</f>
        <v>1794</v>
      </c>
      <c r="F16" s="628"/>
      <c r="G16" s="501">
        <f>G11+G12+G13+G14+G15</f>
        <v>43</v>
      </c>
      <c r="H16" s="501">
        <f>H11+H12+H13+H14+H15</f>
        <v>65</v>
      </c>
      <c r="I16" s="501"/>
      <c r="J16" s="713">
        <f>J11+J12+J13+J14+J15</f>
        <v>1686</v>
      </c>
      <c r="K16" s="627"/>
      <c r="L16" s="632">
        <f>Revenues!N16</f>
        <v>1869</v>
      </c>
      <c r="M16" s="501">
        <f>M11+M12+M13+M14+M15</f>
        <v>-9</v>
      </c>
      <c r="N16" s="501">
        <f>N11+N12+N13+N14+N15</f>
        <v>0</v>
      </c>
      <c r="O16" s="501">
        <f>O11+O12+O13+O14+O15</f>
        <v>70</v>
      </c>
      <c r="P16" s="501"/>
      <c r="Q16" s="713">
        <f>Q11+Q12+Q13+Q14+Q15</f>
        <v>1790</v>
      </c>
      <c r="R16" s="565"/>
      <c r="S16" s="353">
        <f t="shared" si="0"/>
        <v>-4.0128410914927803E-2</v>
      </c>
      <c r="T16" s="353">
        <f t="shared" si="1"/>
        <v>-5.8100558659217927E-2</v>
      </c>
      <c r="U16" s="593"/>
      <c r="V16" s="154"/>
    </row>
    <row r="17" spans="1:25" s="171" customFormat="1" ht="12.75" customHeight="1">
      <c r="A17" s="154"/>
      <c r="B17" s="141"/>
      <c r="C17" s="576"/>
      <c r="D17" s="576"/>
      <c r="E17" s="625"/>
      <c r="F17" s="626"/>
      <c r="G17" s="500"/>
      <c r="H17" s="500"/>
      <c r="I17" s="500"/>
      <c r="J17" s="712"/>
      <c r="K17" s="625"/>
      <c r="L17" s="625"/>
      <c r="M17" s="500"/>
      <c r="N17" s="500"/>
      <c r="O17" s="500"/>
      <c r="P17" s="500"/>
      <c r="Q17" s="712"/>
      <c r="R17" s="352"/>
      <c r="S17" s="352"/>
      <c r="T17" s="352"/>
      <c r="U17" s="592"/>
      <c r="V17" s="154"/>
    </row>
    <row r="18" spans="1:25" ht="12.75" customHeight="1">
      <c r="A18" s="154"/>
      <c r="B18" s="141"/>
      <c r="C18" s="576" t="s">
        <v>617</v>
      </c>
      <c r="D18" s="576"/>
      <c r="E18" s="716">
        <f>Revenues!E18</f>
        <v>170</v>
      </c>
      <c r="F18" s="626"/>
      <c r="G18" s="500">
        <v>0</v>
      </c>
      <c r="H18" s="500">
        <v>-6</v>
      </c>
      <c r="I18" s="500"/>
      <c r="J18" s="714">
        <f>E18-G18-H18</f>
        <v>176</v>
      </c>
      <c r="K18" s="625"/>
      <c r="L18" s="716">
        <f>Revenues!N18</f>
        <v>331</v>
      </c>
      <c r="M18" s="500">
        <v>0</v>
      </c>
      <c r="N18" s="500">
        <v>158</v>
      </c>
      <c r="O18" s="500">
        <v>0</v>
      </c>
      <c r="P18" s="500"/>
      <c r="Q18" s="714">
        <f>L18+M18-N18-O18</f>
        <v>173</v>
      </c>
      <c r="R18" s="352"/>
      <c r="S18" s="422">
        <f t="shared" si="0"/>
        <v>-0.48640483383685795</v>
      </c>
      <c r="T18" s="352">
        <f t="shared" si="1"/>
        <v>1.7341040462427681E-2</v>
      </c>
      <c r="U18" s="592"/>
      <c r="V18" s="154"/>
    </row>
    <row r="19" spans="1:25" ht="12.75" customHeight="1">
      <c r="A19" s="151"/>
      <c r="B19" s="162"/>
      <c r="C19" s="576" t="s">
        <v>71</v>
      </c>
      <c r="D19" s="576"/>
      <c r="E19" s="716">
        <f>Revenues!E19</f>
        <v>-89</v>
      </c>
      <c r="F19" s="626"/>
      <c r="G19" s="500">
        <v>0</v>
      </c>
      <c r="H19" s="500">
        <v>0</v>
      </c>
      <c r="I19" s="500"/>
      <c r="J19" s="714">
        <f>E19-G19-H19</f>
        <v>-89</v>
      </c>
      <c r="K19" s="625"/>
      <c r="L19" s="716">
        <f>Revenues!N19</f>
        <v>-81</v>
      </c>
      <c r="M19" s="500">
        <v>0</v>
      </c>
      <c r="N19" s="500">
        <v>0</v>
      </c>
      <c r="O19" s="500">
        <v>0</v>
      </c>
      <c r="P19" s="500"/>
      <c r="Q19" s="714">
        <f>L19+M19-N19-O19</f>
        <v>-81</v>
      </c>
      <c r="R19" s="352"/>
      <c r="S19" s="352">
        <f t="shared" si="0"/>
        <v>9.8765432098765427E-2</v>
      </c>
      <c r="T19" s="352">
        <f t="shared" si="1"/>
        <v>9.8765432098765427E-2</v>
      </c>
      <c r="U19" s="592"/>
      <c r="V19" s="151"/>
    </row>
    <row r="20" spans="1:25" s="171" customFormat="1" ht="12.75" customHeight="1">
      <c r="A20" s="594"/>
      <c r="B20" s="595"/>
      <c r="C20" s="577" t="s">
        <v>198</v>
      </c>
      <c r="D20" s="577"/>
      <c r="E20" s="632">
        <f>Revenues!E20</f>
        <v>1875</v>
      </c>
      <c r="F20" s="628"/>
      <c r="G20" s="501">
        <f>G16+G18+G19</f>
        <v>43</v>
      </c>
      <c r="H20" s="501">
        <f>H16+H18+H19</f>
        <v>59</v>
      </c>
      <c r="I20" s="501"/>
      <c r="J20" s="713">
        <f>J16+J18+J19</f>
        <v>1773</v>
      </c>
      <c r="K20" s="627"/>
      <c r="L20" s="632">
        <f>Revenues!N20</f>
        <v>2119</v>
      </c>
      <c r="M20" s="501">
        <f>M16+M18+M19</f>
        <v>-9</v>
      </c>
      <c r="N20" s="501">
        <f>N16+N18+N19</f>
        <v>158</v>
      </c>
      <c r="O20" s="501">
        <f>O16+O18+O19</f>
        <v>70</v>
      </c>
      <c r="P20" s="501"/>
      <c r="Q20" s="713">
        <f>Q16+Q18+Q19</f>
        <v>1882</v>
      </c>
      <c r="R20" s="565"/>
      <c r="S20" s="1220">
        <f t="shared" si="0"/>
        <v>-0.11514865502595562</v>
      </c>
      <c r="T20" s="353">
        <f t="shared" si="1"/>
        <v>-5.7917109458023419E-2</v>
      </c>
      <c r="U20" s="593"/>
      <c r="V20" s="594"/>
    </row>
    <row r="21" spans="1:25" s="171" customFormat="1" ht="12.75" customHeight="1">
      <c r="A21" s="594"/>
      <c r="B21" s="595"/>
      <c r="C21" s="577"/>
      <c r="D21" s="577"/>
      <c r="E21" s="632"/>
      <c r="F21" s="628"/>
      <c r="G21" s="501"/>
      <c r="H21" s="501"/>
      <c r="I21" s="501"/>
      <c r="J21" s="713"/>
      <c r="K21" s="627"/>
      <c r="L21" s="632"/>
      <c r="M21" s="501"/>
      <c r="N21" s="501"/>
      <c r="O21" s="501"/>
      <c r="P21" s="501"/>
      <c r="Q21" s="713"/>
      <c r="R21" s="565"/>
      <c r="S21" s="353"/>
      <c r="T21" s="353"/>
      <c r="U21" s="593"/>
      <c r="V21" s="594"/>
    </row>
    <row r="22" spans="1:25" s="171" customFormat="1" ht="12.75" customHeight="1">
      <c r="A22" s="154"/>
      <c r="B22" s="141"/>
      <c r="C22" s="596" t="s">
        <v>219</v>
      </c>
      <c r="D22" s="596"/>
      <c r="E22" s="632">
        <f>Revenues!E22</f>
        <v>255</v>
      </c>
      <c r="F22" s="633"/>
      <c r="G22" s="501">
        <v>0</v>
      </c>
      <c r="H22" s="501">
        <v>0</v>
      </c>
      <c r="I22" s="501"/>
      <c r="J22" s="715">
        <f>E22-G22-H22</f>
        <v>255</v>
      </c>
      <c r="K22" s="632"/>
      <c r="L22" s="632">
        <f>Revenues!N22</f>
        <v>249</v>
      </c>
      <c r="M22" s="501">
        <v>0</v>
      </c>
      <c r="N22" s="501">
        <v>0</v>
      </c>
      <c r="O22" s="501">
        <v>0</v>
      </c>
      <c r="P22" s="501"/>
      <c r="Q22" s="715">
        <f>L22+M22-N22-O22</f>
        <v>249</v>
      </c>
      <c r="R22" s="353"/>
      <c r="S22" s="353">
        <f t="shared" si="0"/>
        <v>2.4096385542168752E-2</v>
      </c>
      <c r="T22" s="353">
        <f t="shared" si="1"/>
        <v>2.4096385542168752E-2</v>
      </c>
      <c r="U22" s="650"/>
      <c r="V22" s="154"/>
      <c r="Y22" s="181"/>
    </row>
    <row r="23" spans="1:25" ht="12.75" customHeight="1">
      <c r="A23" s="570"/>
      <c r="B23" s="315"/>
      <c r="C23" s="576"/>
      <c r="D23" s="576"/>
      <c r="E23" s="632"/>
      <c r="F23" s="626"/>
      <c r="G23" s="500"/>
      <c r="H23" s="500"/>
      <c r="I23" s="500"/>
      <c r="J23" s="712"/>
      <c r="K23" s="625"/>
      <c r="L23" s="632"/>
      <c r="M23" s="500"/>
      <c r="N23" s="500"/>
      <c r="O23" s="500"/>
      <c r="P23" s="500"/>
      <c r="Q23" s="712"/>
      <c r="R23" s="352"/>
      <c r="S23" s="352"/>
      <c r="T23" s="352"/>
      <c r="U23" s="592"/>
    </row>
    <row r="24" spans="1:25" s="171" customFormat="1" ht="12.75" customHeight="1">
      <c r="A24" s="594"/>
      <c r="B24" s="595"/>
      <c r="C24" s="596" t="s">
        <v>41</v>
      </c>
      <c r="D24" s="596"/>
      <c r="E24" s="632">
        <f>Revenues!E24</f>
        <v>20</v>
      </c>
      <c r="F24" s="633"/>
      <c r="G24" s="501">
        <v>0</v>
      </c>
      <c r="H24" s="501">
        <v>0</v>
      </c>
      <c r="I24" s="501"/>
      <c r="J24" s="715">
        <f>E24-G24-H24</f>
        <v>20</v>
      </c>
      <c r="K24" s="632"/>
      <c r="L24" s="632">
        <f>Revenues!N24</f>
        <v>13</v>
      </c>
      <c r="M24" s="501">
        <v>0</v>
      </c>
      <c r="N24" s="501">
        <v>0</v>
      </c>
      <c r="O24" s="501">
        <v>0</v>
      </c>
      <c r="P24" s="501"/>
      <c r="Q24" s="715">
        <f>L24+M24-N24-O24</f>
        <v>13</v>
      </c>
      <c r="R24" s="353"/>
      <c r="S24" s="1220">
        <f t="shared" si="0"/>
        <v>0.53846153846153855</v>
      </c>
      <c r="T24" s="1220">
        <f t="shared" si="1"/>
        <v>0.53846153846153855</v>
      </c>
      <c r="U24" s="650"/>
      <c r="V24" s="594"/>
    </row>
    <row r="25" spans="1:25" s="171" customFormat="1" ht="12.75" customHeight="1">
      <c r="A25" s="594"/>
      <c r="B25" s="595"/>
      <c r="C25" s="596"/>
      <c r="D25" s="596"/>
      <c r="E25" s="632"/>
      <c r="F25" s="633"/>
      <c r="G25" s="501"/>
      <c r="H25" s="501"/>
      <c r="I25" s="501"/>
      <c r="J25" s="712"/>
      <c r="K25" s="632"/>
      <c r="L25" s="632"/>
      <c r="M25" s="501"/>
      <c r="N25" s="501"/>
      <c r="O25" s="501"/>
      <c r="P25" s="501"/>
      <c r="Q25" s="712"/>
      <c r="R25" s="353"/>
      <c r="S25" s="353"/>
      <c r="T25" s="353"/>
      <c r="U25" s="650"/>
      <c r="V25" s="594"/>
    </row>
    <row r="26" spans="1:25" s="171" customFormat="1" ht="12.75" customHeight="1">
      <c r="A26" s="594"/>
      <c r="B26" s="595"/>
      <c r="C26" s="596" t="s">
        <v>42</v>
      </c>
      <c r="D26" s="596"/>
      <c r="E26" s="717">
        <f>Revenues!E26</f>
        <v>-72</v>
      </c>
      <c r="F26" s="633"/>
      <c r="G26" s="501">
        <v>0</v>
      </c>
      <c r="H26" s="501">
        <v>0</v>
      </c>
      <c r="I26" s="501"/>
      <c r="J26" s="715">
        <f>E26-G26-H26</f>
        <v>-72</v>
      </c>
      <c r="K26" s="632"/>
      <c r="L26" s="717">
        <f>Revenues!N26</f>
        <v>-82</v>
      </c>
      <c r="M26" s="501">
        <v>0</v>
      </c>
      <c r="N26" s="501">
        <v>0</v>
      </c>
      <c r="O26" s="501">
        <v>0</v>
      </c>
      <c r="P26" s="501"/>
      <c r="Q26" s="715">
        <f>L26+M26-N26-O26</f>
        <v>-82</v>
      </c>
      <c r="R26" s="353"/>
      <c r="S26" s="1220">
        <f t="shared" si="0"/>
        <v>-0.12195121951219512</v>
      </c>
      <c r="T26" s="1220">
        <f t="shared" si="1"/>
        <v>-0.12195121951219512</v>
      </c>
      <c r="U26" s="650"/>
      <c r="V26" s="594"/>
    </row>
    <row r="27" spans="1:25" ht="12.75" customHeight="1">
      <c r="A27" s="570"/>
      <c r="B27" s="315"/>
      <c r="C27" s="576"/>
      <c r="D27" s="576"/>
      <c r="E27" s="632"/>
      <c r="F27" s="626"/>
      <c r="G27" s="500"/>
      <c r="H27" s="500"/>
      <c r="I27" s="500"/>
      <c r="J27" s="713"/>
      <c r="K27" s="625"/>
      <c r="L27" s="632"/>
      <c r="M27" s="500"/>
      <c r="N27" s="500"/>
      <c r="O27" s="500"/>
      <c r="P27" s="500"/>
      <c r="Q27" s="713"/>
      <c r="R27" s="352"/>
      <c r="S27" s="352"/>
      <c r="T27" s="352"/>
      <c r="U27" s="592"/>
    </row>
    <row r="28" spans="1:25" s="171" customFormat="1" ht="12.75" customHeight="1">
      <c r="A28" s="154"/>
      <c r="B28" s="141"/>
      <c r="C28" s="596" t="s">
        <v>445</v>
      </c>
      <c r="D28" s="596"/>
      <c r="E28" s="632">
        <f>Revenues!E28</f>
        <v>3274</v>
      </c>
      <c r="F28" s="633"/>
      <c r="G28" s="501">
        <f>G9+G22+G20+G24+G26</f>
        <v>43</v>
      </c>
      <c r="H28" s="501">
        <f>H9+H22+H20+H24+H26</f>
        <v>198</v>
      </c>
      <c r="I28" s="501"/>
      <c r="J28" s="713">
        <f>E28-G28-H28</f>
        <v>3033</v>
      </c>
      <c r="K28" s="632"/>
      <c r="L28" s="632">
        <f>Revenues!N28</f>
        <v>3375</v>
      </c>
      <c r="M28" s="501">
        <f>M9+M22+M20+M24+M26</f>
        <v>-30</v>
      </c>
      <c r="N28" s="501">
        <f>N9+N22+N20+N24+N26</f>
        <v>158</v>
      </c>
      <c r="O28" s="501">
        <f>O9+O22+O20+O24+O26</f>
        <v>80</v>
      </c>
      <c r="P28" s="501"/>
      <c r="Q28" s="713">
        <f>L28+M28-N28-O28</f>
        <v>3107</v>
      </c>
      <c r="R28" s="353"/>
      <c r="S28" s="353">
        <f t="shared" si="0"/>
        <v>-2.9925925925925911E-2</v>
      </c>
      <c r="T28" s="353">
        <f t="shared" si="1"/>
        <v>-2.3817186997103335E-2</v>
      </c>
      <c r="U28" s="650"/>
      <c r="V28" s="154"/>
    </row>
    <row r="29" spans="1:25" ht="12.75" customHeight="1">
      <c r="A29" s="151"/>
      <c r="B29" s="162"/>
      <c r="C29" s="576"/>
      <c r="D29" s="576"/>
      <c r="E29" s="582"/>
      <c r="F29" s="583"/>
      <c r="G29" s="583"/>
      <c r="H29" s="583"/>
      <c r="I29" s="583"/>
      <c r="J29" s="584"/>
      <c r="K29" s="582"/>
      <c r="L29" s="582"/>
      <c r="M29" s="776"/>
      <c r="N29" s="776"/>
      <c r="O29" s="776"/>
      <c r="P29" s="583"/>
      <c r="Q29" s="584"/>
      <c r="R29" s="585"/>
      <c r="S29" s="585"/>
      <c r="T29" s="585"/>
      <c r="U29" s="597"/>
      <c r="V29" s="151"/>
    </row>
    <row r="30" spans="1:25" ht="9" customHeight="1">
      <c r="A30" s="151"/>
      <c r="B30" s="151"/>
      <c r="C30" s="151"/>
      <c r="D30" s="151"/>
      <c r="E30" s="513"/>
      <c r="F30" s="513"/>
      <c r="G30" s="513"/>
      <c r="H30" s="708"/>
      <c r="I30" s="513"/>
      <c r="J30" s="513"/>
      <c r="K30" s="513"/>
      <c r="L30" s="513"/>
      <c r="M30" s="513"/>
      <c r="N30" s="513"/>
      <c r="O30" s="708"/>
      <c r="P30" s="513"/>
      <c r="Q30" s="513"/>
      <c r="R30" s="151"/>
      <c r="S30" s="152"/>
      <c r="T30" s="982"/>
      <c r="U30" s="151"/>
      <c r="V30" s="151"/>
    </row>
    <row r="31" spans="1:25" ht="14.25">
      <c r="A31" s="167"/>
      <c r="B31" s="183" t="s">
        <v>345</v>
      </c>
      <c r="C31" s="167"/>
      <c r="D31" s="167"/>
      <c r="E31" s="167"/>
      <c r="F31" s="167"/>
      <c r="G31" s="167"/>
      <c r="H31" s="168"/>
      <c r="I31" s="168"/>
      <c r="J31" s="167"/>
      <c r="K31" s="187"/>
      <c r="L31" s="167"/>
      <c r="M31" s="167"/>
      <c r="N31" s="167"/>
      <c r="O31" s="167"/>
      <c r="P31" s="167"/>
      <c r="Q31" s="187"/>
      <c r="R31" s="182"/>
      <c r="S31" s="850"/>
      <c r="T31" s="850"/>
      <c r="U31" s="182"/>
      <c r="V31" s="182"/>
    </row>
    <row r="32" spans="1:25" ht="14.25">
      <c r="A32" s="167"/>
      <c r="B32" s="775" t="s">
        <v>552</v>
      </c>
      <c r="C32" s="772"/>
      <c r="D32" s="772"/>
      <c r="E32" s="772"/>
      <c r="F32" s="772"/>
      <c r="G32" s="772"/>
      <c r="H32" s="773"/>
      <c r="I32" s="773"/>
      <c r="J32" s="167"/>
      <c r="K32" s="187"/>
      <c r="L32" s="167"/>
      <c r="M32" s="167"/>
      <c r="N32" s="167"/>
      <c r="O32" s="167"/>
      <c r="P32" s="167"/>
      <c r="Q32" s="187"/>
      <c r="R32" s="182"/>
      <c r="S32" s="850"/>
      <c r="T32" s="850"/>
      <c r="U32" s="182"/>
      <c r="V32" s="182"/>
    </row>
    <row r="33" spans="1:22" s="182" customFormat="1">
      <c r="E33" s="629"/>
      <c r="F33" s="629"/>
      <c r="G33" s="629"/>
      <c r="H33" s="709"/>
      <c r="I33" s="629"/>
      <c r="J33" s="629"/>
      <c r="K33" s="629"/>
      <c r="L33" s="629"/>
      <c r="M33" s="629"/>
      <c r="N33" s="629"/>
      <c r="O33" s="709"/>
      <c r="P33" s="629"/>
      <c r="Q33" s="629"/>
      <c r="S33" s="850"/>
      <c r="T33" s="850"/>
    </row>
    <row r="34" spans="1:22" ht="9" customHeight="1">
      <c r="A34" s="151"/>
      <c r="B34" s="151"/>
      <c r="C34" s="151"/>
      <c r="D34" s="151"/>
      <c r="E34" s="513"/>
      <c r="F34" s="513"/>
      <c r="G34" s="513"/>
      <c r="H34" s="708"/>
      <c r="I34" s="513"/>
      <c r="J34" s="513"/>
      <c r="K34" s="513"/>
      <c r="L34" s="513"/>
      <c r="M34" s="513"/>
      <c r="N34" s="513"/>
      <c r="O34" s="708"/>
      <c r="P34" s="513"/>
      <c r="Q34" s="513"/>
      <c r="R34" s="151"/>
      <c r="S34" s="152"/>
      <c r="T34" s="979"/>
      <c r="U34" s="151"/>
      <c r="V34" s="151"/>
    </row>
    <row r="35" spans="1:22" ht="12.75">
      <c r="A35" s="154"/>
      <c r="B35" s="159"/>
      <c r="C35" s="578" t="s">
        <v>48</v>
      </c>
      <c r="D35" s="581"/>
      <c r="E35" s="693" t="s">
        <v>550</v>
      </c>
      <c r="F35" s="710"/>
      <c r="G35" s="697" t="s">
        <v>294</v>
      </c>
      <c r="H35" s="631" t="s">
        <v>50</v>
      </c>
      <c r="I35" s="697" t="s">
        <v>298</v>
      </c>
      <c r="J35" s="696" t="s">
        <v>550</v>
      </c>
      <c r="K35" s="699"/>
      <c r="L35" s="693" t="s">
        <v>551</v>
      </c>
      <c r="M35" s="697" t="s">
        <v>295</v>
      </c>
      <c r="N35" s="697" t="s">
        <v>294</v>
      </c>
      <c r="O35" s="631" t="s">
        <v>50</v>
      </c>
      <c r="P35" s="697" t="s">
        <v>298</v>
      </c>
      <c r="Q35" s="696" t="s">
        <v>551</v>
      </c>
      <c r="R35" s="705"/>
      <c r="S35" s="980" t="s">
        <v>466</v>
      </c>
      <c r="T35" s="980" t="s">
        <v>466</v>
      </c>
      <c r="U35" s="706"/>
      <c r="V35" s="154"/>
    </row>
    <row r="36" spans="1:22" ht="12.75">
      <c r="A36" s="154"/>
      <c r="B36" s="159"/>
      <c r="C36" s="579" t="s">
        <v>311</v>
      </c>
      <c r="D36" s="580"/>
      <c r="E36" s="630" t="s">
        <v>296</v>
      </c>
      <c r="F36" s="710"/>
      <c r="G36" s="631" t="s">
        <v>297</v>
      </c>
      <c r="H36" s="631" t="s">
        <v>306</v>
      </c>
      <c r="I36" s="631"/>
      <c r="J36" s="590" t="s">
        <v>327</v>
      </c>
      <c r="K36" s="699"/>
      <c r="L36" s="587" t="s">
        <v>296</v>
      </c>
      <c r="M36" s="589" t="s">
        <v>415</v>
      </c>
      <c r="N36" s="631" t="s">
        <v>297</v>
      </c>
      <c r="O36" s="631" t="s">
        <v>306</v>
      </c>
      <c r="P36" s="631"/>
      <c r="Q36" s="590" t="s">
        <v>327</v>
      </c>
      <c r="R36" s="705"/>
      <c r="S36" s="980" t="s">
        <v>296</v>
      </c>
      <c r="T36" s="980" t="s">
        <v>299</v>
      </c>
      <c r="U36" s="706"/>
      <c r="V36" s="154"/>
    </row>
    <row r="37" spans="1:22" ht="12.75">
      <c r="A37" s="151"/>
      <c r="B37" s="162"/>
      <c r="C37" s="162"/>
      <c r="D37" s="162"/>
      <c r="E37" s="571"/>
      <c r="F37" s="572"/>
      <c r="G37" s="572"/>
      <c r="H37" s="572"/>
      <c r="I37" s="572"/>
      <c r="J37" s="573"/>
      <c r="K37" s="571"/>
      <c r="L37" s="571"/>
      <c r="M37" s="572"/>
      <c r="N37" s="572"/>
      <c r="O37" s="572"/>
      <c r="P37" s="572"/>
      <c r="Q37" s="573"/>
      <c r="R37" s="574"/>
      <c r="S37" s="981"/>
      <c r="T37" s="575"/>
      <c r="U37" s="569"/>
      <c r="V37" s="151"/>
    </row>
    <row r="38" spans="1:22" ht="12.75" customHeight="1">
      <c r="A38" s="151"/>
      <c r="B38" s="162"/>
      <c r="C38" s="576" t="s">
        <v>37</v>
      </c>
      <c r="D38" s="576"/>
      <c r="E38" s="716">
        <f>'Profit &amp; margin'!E65</f>
        <v>329</v>
      </c>
      <c r="F38" s="626"/>
      <c r="G38" s="500">
        <v>0</v>
      </c>
      <c r="H38" s="500">
        <v>103</v>
      </c>
      <c r="I38" s="500">
        <v>-39</v>
      </c>
      <c r="J38" s="714">
        <f>E38-G38-H38-I38</f>
        <v>265</v>
      </c>
      <c r="K38" s="625"/>
      <c r="L38" s="716">
        <f>'Profit &amp; margin'!N65</f>
        <v>364</v>
      </c>
      <c r="M38" s="500">
        <v>-6</v>
      </c>
      <c r="N38" s="500">
        <v>0</v>
      </c>
      <c r="O38" s="500">
        <v>0</v>
      </c>
      <c r="P38" s="500">
        <v>0</v>
      </c>
      <c r="Q38" s="714">
        <f>L38+M38-N38-O38-P38</f>
        <v>358</v>
      </c>
      <c r="R38" s="352"/>
      <c r="S38" s="352">
        <f>E38/L38-1</f>
        <v>-9.6153846153846145E-2</v>
      </c>
      <c r="T38" s="422">
        <f>J38/Q38-1</f>
        <v>-0.25977653631284914</v>
      </c>
      <c r="U38" s="592"/>
      <c r="V38" s="151"/>
    </row>
    <row r="39" spans="1:22" ht="12.75" customHeight="1">
      <c r="A39" s="151"/>
      <c r="B39" s="162"/>
      <c r="C39" s="576" t="s">
        <v>38</v>
      </c>
      <c r="D39" s="576"/>
      <c r="E39" s="716">
        <f>'Profit &amp; margin'!E66</f>
        <v>64</v>
      </c>
      <c r="F39" s="626"/>
      <c r="G39" s="500">
        <v>0</v>
      </c>
      <c r="H39" s="500">
        <v>0</v>
      </c>
      <c r="I39" s="500">
        <v>0</v>
      </c>
      <c r="J39" s="714">
        <f>E39-G39-H39-I39</f>
        <v>64</v>
      </c>
      <c r="K39" s="625"/>
      <c r="L39" s="716">
        <f>'Profit &amp; margin'!N66</f>
        <v>79</v>
      </c>
      <c r="M39" s="500">
        <v>-7</v>
      </c>
      <c r="N39" s="500">
        <v>0</v>
      </c>
      <c r="O39" s="500">
        <v>0</v>
      </c>
      <c r="P39" s="500">
        <v>-1</v>
      </c>
      <c r="Q39" s="714">
        <f>L39+M39-N39-O39-P39</f>
        <v>73</v>
      </c>
      <c r="R39" s="352"/>
      <c r="S39" s="422">
        <f t="shared" ref="S39:S59" si="2">E39/L39-1</f>
        <v>-0.189873417721519</v>
      </c>
      <c r="T39" s="422">
        <f t="shared" ref="T39:T59" si="3">J39/Q39-1</f>
        <v>-0.12328767123287676</v>
      </c>
      <c r="U39" s="592"/>
      <c r="V39" s="151"/>
    </row>
    <row r="40" spans="1:22" s="171" customFormat="1" ht="12.75" customHeight="1">
      <c r="A40" s="154"/>
      <c r="B40" s="141"/>
      <c r="C40" s="576" t="s">
        <v>47</v>
      </c>
      <c r="D40" s="576"/>
      <c r="E40" s="716">
        <f>'Profit &amp; margin'!E67</f>
        <v>-13</v>
      </c>
      <c r="F40" s="626"/>
      <c r="G40" s="500">
        <v>0</v>
      </c>
      <c r="H40" s="500">
        <v>0</v>
      </c>
      <c r="I40" s="500">
        <v>0</v>
      </c>
      <c r="J40" s="714">
        <f>E40-G40-H40-I40</f>
        <v>-13</v>
      </c>
      <c r="K40" s="625"/>
      <c r="L40" s="716">
        <f>'Profit &amp; margin'!N67</f>
        <v>13</v>
      </c>
      <c r="M40" s="500">
        <v>0</v>
      </c>
      <c r="N40" s="500">
        <v>0</v>
      </c>
      <c r="O40" s="500">
        <v>10</v>
      </c>
      <c r="P40" s="500">
        <v>0</v>
      </c>
      <c r="Q40" s="714">
        <f>L40+M40-N40-O40-P40</f>
        <v>3</v>
      </c>
      <c r="R40" s="352"/>
      <c r="S40" s="352" t="s">
        <v>525</v>
      </c>
      <c r="T40" s="352" t="s">
        <v>626</v>
      </c>
      <c r="U40" s="592"/>
      <c r="V40" s="154"/>
    </row>
    <row r="41" spans="1:22" s="171" customFormat="1" ht="12.75" customHeight="1">
      <c r="A41" s="154"/>
      <c r="B41" s="141"/>
      <c r="C41" s="576" t="s">
        <v>436</v>
      </c>
      <c r="D41" s="576"/>
      <c r="E41" s="716">
        <f>'Profit &amp; margin'!E68</f>
        <v>-1</v>
      </c>
      <c r="F41" s="626"/>
      <c r="G41" s="500">
        <v>0</v>
      </c>
      <c r="H41" s="500">
        <v>-2</v>
      </c>
      <c r="I41" s="500">
        <v>-2</v>
      </c>
      <c r="J41" s="714">
        <f>E41-G41-H41-I41</f>
        <v>3</v>
      </c>
      <c r="K41" s="625"/>
      <c r="L41" s="716">
        <f>'Profit &amp; margin'!N68</f>
        <v>0</v>
      </c>
      <c r="M41" s="500">
        <v>0</v>
      </c>
      <c r="N41" s="500">
        <v>0</v>
      </c>
      <c r="O41" s="500">
        <v>0</v>
      </c>
      <c r="P41" s="500">
        <v>0</v>
      </c>
      <c r="Q41" s="714">
        <f>L41+M41-N41-O41-P41</f>
        <v>0</v>
      </c>
      <c r="R41" s="352"/>
      <c r="S41" s="352" t="s">
        <v>525</v>
      </c>
      <c r="T41" s="352" t="s">
        <v>525</v>
      </c>
      <c r="U41" s="592"/>
      <c r="V41" s="154"/>
    </row>
    <row r="42" spans="1:22" s="171" customFormat="1" ht="12.75" customHeight="1">
      <c r="A42" s="154"/>
      <c r="B42" s="141"/>
      <c r="C42" s="577" t="s">
        <v>39</v>
      </c>
      <c r="D42" s="577"/>
      <c r="E42" s="632">
        <f>'Profit &amp; margin'!E69</f>
        <v>379</v>
      </c>
      <c r="F42" s="628"/>
      <c r="G42" s="501">
        <f>G38+G39+G40+G41</f>
        <v>0</v>
      </c>
      <c r="H42" s="501">
        <f>H38+H39+H40+H41</f>
        <v>101</v>
      </c>
      <c r="I42" s="501">
        <f>I38+I39+I40+I41</f>
        <v>-41</v>
      </c>
      <c r="J42" s="713">
        <f>J38+J39+J40+J41</f>
        <v>319</v>
      </c>
      <c r="K42" s="627"/>
      <c r="L42" s="632">
        <f>'Profit &amp; margin'!N69</f>
        <v>456</v>
      </c>
      <c r="M42" s="501">
        <f>M38+M39+M40+M41</f>
        <v>-13</v>
      </c>
      <c r="N42" s="501">
        <f>N38+N39+N40+N41</f>
        <v>0</v>
      </c>
      <c r="O42" s="501">
        <f>O38+O39+O40+O41</f>
        <v>10</v>
      </c>
      <c r="P42" s="501">
        <f>P38+P39+P40+P41</f>
        <v>-1</v>
      </c>
      <c r="Q42" s="713">
        <f>Q38+Q39+Q40+Q41</f>
        <v>434</v>
      </c>
      <c r="R42" s="565"/>
      <c r="S42" s="1220">
        <f t="shared" si="2"/>
        <v>-0.16885964912280704</v>
      </c>
      <c r="T42" s="1220">
        <f t="shared" si="3"/>
        <v>-0.26497695852534564</v>
      </c>
      <c r="U42" s="593"/>
      <c r="V42" s="154"/>
    </row>
    <row r="43" spans="1:22" s="171" customFormat="1" ht="12.75" customHeight="1">
      <c r="A43" s="154"/>
      <c r="B43" s="141"/>
      <c r="C43" s="577"/>
      <c r="D43" s="577"/>
      <c r="E43" s="632"/>
      <c r="F43" s="628"/>
      <c r="G43" s="501"/>
      <c r="H43" s="501"/>
      <c r="I43" s="501"/>
      <c r="J43" s="713"/>
      <c r="K43" s="627"/>
      <c r="L43" s="632"/>
      <c r="M43" s="501"/>
      <c r="N43" s="501"/>
      <c r="O43" s="501"/>
      <c r="P43" s="501"/>
      <c r="Q43" s="713"/>
      <c r="R43" s="565"/>
      <c r="S43" s="353"/>
      <c r="T43" s="353"/>
      <c r="U43" s="593"/>
      <c r="V43" s="154"/>
    </row>
    <row r="44" spans="1:22" ht="12.75" customHeight="1">
      <c r="A44" s="151"/>
      <c r="B44" s="162"/>
      <c r="C44" s="576" t="s">
        <v>392</v>
      </c>
      <c r="D44" s="576"/>
      <c r="E44" s="716">
        <f>'Profit &amp; margin'!E71</f>
        <v>138</v>
      </c>
      <c r="F44" s="626"/>
      <c r="G44" s="500">
        <v>0</v>
      </c>
      <c r="H44" s="500">
        <v>0</v>
      </c>
      <c r="I44" s="500">
        <v>0</v>
      </c>
      <c r="J44" s="714">
        <f>E44-G44-H44-I44</f>
        <v>138</v>
      </c>
      <c r="K44" s="625"/>
      <c r="L44" s="716">
        <f>'Profit &amp; margin'!N71</f>
        <v>125</v>
      </c>
      <c r="M44" s="500">
        <v>-1</v>
      </c>
      <c r="N44" s="500">
        <v>0</v>
      </c>
      <c r="O44" s="500">
        <v>0</v>
      </c>
      <c r="P44" s="500">
        <v>-1</v>
      </c>
      <c r="Q44" s="714">
        <f>L44+M44-N44-O44-P44</f>
        <v>125</v>
      </c>
      <c r="R44" s="352"/>
      <c r="S44" s="422">
        <f t="shared" si="2"/>
        <v>0.10400000000000009</v>
      </c>
      <c r="T44" s="422">
        <f t="shared" si="3"/>
        <v>0.10400000000000009</v>
      </c>
      <c r="U44" s="592"/>
      <c r="V44" s="151"/>
    </row>
    <row r="45" spans="1:22" s="201" customFormat="1" ht="12.75" customHeight="1">
      <c r="A45" s="196"/>
      <c r="B45" s="306"/>
      <c r="C45" s="576" t="s">
        <v>393</v>
      </c>
      <c r="D45" s="576"/>
      <c r="E45" s="716">
        <f>'Profit &amp; margin'!E72</f>
        <v>83</v>
      </c>
      <c r="F45" s="626"/>
      <c r="G45" s="500">
        <v>-3</v>
      </c>
      <c r="H45" s="500">
        <v>0</v>
      </c>
      <c r="I45" s="500">
        <v>-4</v>
      </c>
      <c r="J45" s="714">
        <f>E45-G45-H45-I45</f>
        <v>90</v>
      </c>
      <c r="K45" s="625"/>
      <c r="L45" s="716">
        <f>'Profit &amp; margin'!N72</f>
        <v>108</v>
      </c>
      <c r="M45" s="500">
        <v>0</v>
      </c>
      <c r="N45" s="500">
        <v>0</v>
      </c>
      <c r="O45" s="500">
        <v>0</v>
      </c>
      <c r="P45" s="500">
        <v>-2</v>
      </c>
      <c r="Q45" s="714">
        <f>L45+M45-N45-O45-P45</f>
        <v>110</v>
      </c>
      <c r="R45" s="352"/>
      <c r="S45" s="422">
        <f t="shared" si="2"/>
        <v>-0.23148148148148151</v>
      </c>
      <c r="T45" s="422">
        <f t="shared" si="3"/>
        <v>-0.18181818181818177</v>
      </c>
      <c r="U45" s="592"/>
      <c r="V45" s="196"/>
    </row>
    <row r="46" spans="1:22" ht="12.75" customHeight="1">
      <c r="A46" s="151"/>
      <c r="B46" s="162"/>
      <c r="C46" s="576" t="s">
        <v>40</v>
      </c>
      <c r="D46" s="576"/>
      <c r="E46" s="716">
        <f>'Profit &amp; margin'!E73</f>
        <v>166</v>
      </c>
      <c r="F46" s="626"/>
      <c r="G46" s="500">
        <v>4</v>
      </c>
      <c r="H46" s="500">
        <v>-4</v>
      </c>
      <c r="I46" s="500">
        <v>-18</v>
      </c>
      <c r="J46" s="714">
        <f>E46-G46-H46-I46</f>
        <v>184</v>
      </c>
      <c r="K46" s="625"/>
      <c r="L46" s="716">
        <f>'Profit &amp; margin'!N73</f>
        <v>183</v>
      </c>
      <c r="M46" s="500">
        <v>-3</v>
      </c>
      <c r="N46" s="500">
        <v>0</v>
      </c>
      <c r="O46" s="500">
        <v>0</v>
      </c>
      <c r="P46" s="500">
        <v>-6</v>
      </c>
      <c r="Q46" s="714">
        <f>L46+M46-N46-O46-P46</f>
        <v>186</v>
      </c>
      <c r="R46" s="352"/>
      <c r="S46" s="352">
        <f t="shared" si="2"/>
        <v>-9.289617486338797E-2</v>
      </c>
      <c r="T46" s="352">
        <f t="shared" si="3"/>
        <v>-1.0752688172043001E-2</v>
      </c>
      <c r="U46" s="592"/>
      <c r="V46" s="151"/>
    </row>
    <row r="47" spans="1:22" ht="12.75" customHeight="1">
      <c r="A47" s="151"/>
      <c r="B47" s="162"/>
      <c r="C47" s="170" t="s">
        <v>400</v>
      </c>
      <c r="D47" s="576"/>
      <c r="E47" s="716">
        <f>'Profit &amp; margin'!E74</f>
        <v>378</v>
      </c>
      <c r="F47" s="626"/>
      <c r="G47" s="924">
        <v>2</v>
      </c>
      <c r="H47" s="500">
        <v>65</v>
      </c>
      <c r="I47" s="500">
        <v>-22</v>
      </c>
      <c r="J47" s="714">
        <f>E47-G47-H47-I47</f>
        <v>333</v>
      </c>
      <c r="K47" s="625"/>
      <c r="L47" s="716">
        <f>'Profit &amp; margin'!N74</f>
        <v>444</v>
      </c>
      <c r="M47" s="500">
        <v>0</v>
      </c>
      <c r="N47" s="500">
        <v>0</v>
      </c>
      <c r="O47" s="500">
        <v>70</v>
      </c>
      <c r="P47" s="500">
        <v>-8</v>
      </c>
      <c r="Q47" s="714">
        <f>L47+M47-N47-O47-P47</f>
        <v>382</v>
      </c>
      <c r="R47" s="352"/>
      <c r="S47" s="422">
        <f t="shared" si="2"/>
        <v>-0.14864864864864868</v>
      </c>
      <c r="T47" s="422">
        <f t="shared" si="3"/>
        <v>-0.12827225130890052</v>
      </c>
      <c r="U47" s="592"/>
      <c r="V47" s="151"/>
    </row>
    <row r="48" spans="1:22" ht="12.75" customHeight="1">
      <c r="A48" s="151"/>
      <c r="B48" s="162"/>
      <c r="C48" s="576" t="s">
        <v>436</v>
      </c>
      <c r="D48" s="576"/>
      <c r="E48" s="716">
        <f>'Profit &amp; margin'!E75</f>
        <v>-1</v>
      </c>
      <c r="F48" s="626"/>
      <c r="G48" s="500">
        <v>0</v>
      </c>
      <c r="H48" s="500">
        <v>0</v>
      </c>
      <c r="I48" s="500">
        <v>0</v>
      </c>
      <c r="J48" s="714">
        <f>E48-G48-H48-I48</f>
        <v>-1</v>
      </c>
      <c r="K48" s="625"/>
      <c r="L48" s="716">
        <f>'Profit &amp; margin'!N75</f>
        <v>-4</v>
      </c>
      <c r="M48" s="500">
        <v>0</v>
      </c>
      <c r="N48" s="500">
        <v>0</v>
      </c>
      <c r="O48" s="500">
        <v>0</v>
      </c>
      <c r="P48" s="500">
        <v>0</v>
      </c>
      <c r="Q48" s="714">
        <f>L48+M48-N48-O48-P48</f>
        <v>-4</v>
      </c>
      <c r="R48" s="352"/>
      <c r="S48" s="422">
        <f t="shared" si="2"/>
        <v>-0.75</v>
      </c>
      <c r="T48" s="422">
        <f t="shared" si="3"/>
        <v>-0.75</v>
      </c>
      <c r="U48" s="592"/>
      <c r="V48" s="151"/>
    </row>
    <row r="49" spans="1:25" s="171" customFormat="1" ht="12.75" customHeight="1">
      <c r="A49" s="154"/>
      <c r="B49" s="141"/>
      <c r="C49" s="577" t="s">
        <v>254</v>
      </c>
      <c r="D49" s="577"/>
      <c r="E49" s="632">
        <f>'Profit &amp; margin'!E76</f>
        <v>764</v>
      </c>
      <c r="F49" s="628"/>
      <c r="G49" s="501">
        <f>G44+G45+G46+G47+G48</f>
        <v>3</v>
      </c>
      <c r="H49" s="501">
        <f>H44+H45+H46+H47+H48</f>
        <v>61</v>
      </c>
      <c r="I49" s="501">
        <f>I44+I45+I46+I47+I48</f>
        <v>-44</v>
      </c>
      <c r="J49" s="713">
        <f>J44+J45+J46+J47+J48</f>
        <v>744</v>
      </c>
      <c r="K49" s="627"/>
      <c r="L49" s="632">
        <f>'Profit &amp; margin'!N76</f>
        <v>856</v>
      </c>
      <c r="M49" s="501">
        <f>M44+M45+M46+M47+M48</f>
        <v>-4</v>
      </c>
      <c r="N49" s="501">
        <f>N44+N45+N46+N47+N48</f>
        <v>0</v>
      </c>
      <c r="O49" s="501">
        <f>O44+O45+O46+O47+O48</f>
        <v>70</v>
      </c>
      <c r="P49" s="501">
        <f>P44+P45+P46+P47+P48</f>
        <v>-17</v>
      </c>
      <c r="Q49" s="713">
        <f>Q44+Q45+Q46+Q47+Q48</f>
        <v>799</v>
      </c>
      <c r="R49" s="565"/>
      <c r="S49" s="1220">
        <f t="shared" si="2"/>
        <v>-0.10747663551401865</v>
      </c>
      <c r="T49" s="353">
        <f t="shared" si="3"/>
        <v>-6.883604505632035E-2</v>
      </c>
      <c r="U49" s="593"/>
      <c r="V49" s="154"/>
    </row>
    <row r="50" spans="1:25" s="171" customFormat="1" ht="12.75" customHeight="1">
      <c r="A50" s="154"/>
      <c r="B50" s="141"/>
      <c r="C50" s="576"/>
      <c r="D50" s="576"/>
      <c r="E50" s="625"/>
      <c r="F50" s="626"/>
      <c r="G50" s="500"/>
      <c r="H50" s="500"/>
      <c r="I50" s="500"/>
      <c r="J50" s="712"/>
      <c r="K50" s="625"/>
      <c r="L50" s="625"/>
      <c r="M50" s="500"/>
      <c r="N50" s="500"/>
      <c r="O50" s="500"/>
      <c r="P50" s="500"/>
      <c r="Q50" s="712"/>
      <c r="R50" s="352"/>
      <c r="S50" s="352"/>
      <c r="T50" s="352"/>
      <c r="U50" s="592"/>
      <c r="V50" s="154"/>
    </row>
    <row r="51" spans="1:25" ht="12.75" customHeight="1">
      <c r="A51" s="154"/>
      <c r="B51" s="141"/>
      <c r="C51" s="576" t="s">
        <v>617</v>
      </c>
      <c r="D51" s="576"/>
      <c r="E51" s="716">
        <f>'Profit &amp; margin'!E78</f>
        <v>18</v>
      </c>
      <c r="F51" s="626"/>
      <c r="G51" s="500">
        <v>0</v>
      </c>
      <c r="H51" s="500">
        <v>-6</v>
      </c>
      <c r="I51" s="500">
        <v>-2</v>
      </c>
      <c r="J51" s="714">
        <f>E51-G51-H51-I51</f>
        <v>26</v>
      </c>
      <c r="K51" s="625"/>
      <c r="L51" s="716">
        <f>'Profit &amp; margin'!N78</f>
        <v>8</v>
      </c>
      <c r="M51" s="500">
        <v>0</v>
      </c>
      <c r="N51" s="500">
        <v>8</v>
      </c>
      <c r="O51" s="500">
        <v>-30</v>
      </c>
      <c r="P51" s="500">
        <v>-3</v>
      </c>
      <c r="Q51" s="714">
        <f>L51+M51-N51-O51-P51</f>
        <v>33</v>
      </c>
      <c r="R51" s="352"/>
      <c r="S51" s="422">
        <f t="shared" ref="S51" si="4">I51/P51-1</f>
        <v>-0.33333333333333337</v>
      </c>
      <c r="T51" s="422">
        <f t="shared" si="3"/>
        <v>-0.21212121212121215</v>
      </c>
      <c r="U51" s="592"/>
      <c r="V51" s="154"/>
    </row>
    <row r="52" spans="1:25" ht="12.75" customHeight="1">
      <c r="A52" s="151"/>
      <c r="B52" s="162"/>
      <c r="C52" s="576" t="s">
        <v>71</v>
      </c>
      <c r="D52" s="576"/>
      <c r="E52" s="716">
        <f>'Profit &amp; margin'!E79</f>
        <v>0</v>
      </c>
      <c r="F52" s="626"/>
      <c r="G52" s="500">
        <v>0</v>
      </c>
      <c r="H52" s="500">
        <v>0</v>
      </c>
      <c r="I52" s="500">
        <v>0</v>
      </c>
      <c r="J52" s="714">
        <f>E52-G52-H52-I52</f>
        <v>0</v>
      </c>
      <c r="K52" s="625"/>
      <c r="L52" s="716">
        <f>'Profit &amp; margin'!N79</f>
        <v>1</v>
      </c>
      <c r="M52" s="500">
        <v>0</v>
      </c>
      <c r="N52" s="500">
        <v>0</v>
      </c>
      <c r="O52" s="500">
        <v>0</v>
      </c>
      <c r="P52" s="500">
        <v>0</v>
      </c>
      <c r="Q52" s="714">
        <f>L52+M52-N52-O52-P52</f>
        <v>1</v>
      </c>
      <c r="R52" s="352"/>
      <c r="S52" s="422">
        <f t="shared" si="2"/>
        <v>-1</v>
      </c>
      <c r="T52" s="422">
        <f t="shared" si="3"/>
        <v>-1</v>
      </c>
      <c r="U52" s="592"/>
      <c r="V52" s="151"/>
    </row>
    <row r="53" spans="1:25" s="171" customFormat="1" ht="12.75" customHeight="1">
      <c r="A53" s="594"/>
      <c r="B53" s="595"/>
      <c r="C53" s="577" t="s">
        <v>198</v>
      </c>
      <c r="D53" s="577"/>
      <c r="E53" s="632">
        <f>'Profit &amp; margin'!E80</f>
        <v>782</v>
      </c>
      <c r="F53" s="628"/>
      <c r="G53" s="501">
        <f>G49+G51+G52</f>
        <v>3</v>
      </c>
      <c r="H53" s="501">
        <f>H49+H51+H52</f>
        <v>55</v>
      </c>
      <c r="I53" s="501">
        <f>I49+I51+I52</f>
        <v>-46</v>
      </c>
      <c r="J53" s="713">
        <f>J49+J51+J52</f>
        <v>770</v>
      </c>
      <c r="K53" s="627"/>
      <c r="L53" s="632">
        <f>'Profit &amp; margin'!N80</f>
        <v>865</v>
      </c>
      <c r="M53" s="501">
        <f>M49+M51+M52</f>
        <v>-4</v>
      </c>
      <c r="N53" s="501">
        <f>N49+N51+N52</f>
        <v>8</v>
      </c>
      <c r="O53" s="501">
        <f>O49+O51+O52</f>
        <v>40</v>
      </c>
      <c r="P53" s="501">
        <f>P49+P51+P52</f>
        <v>-20</v>
      </c>
      <c r="Q53" s="713">
        <f>Q49+Q51+Q52</f>
        <v>833</v>
      </c>
      <c r="R53" s="565"/>
      <c r="S53" s="353">
        <f t="shared" si="2"/>
        <v>-9.5953757225433534E-2</v>
      </c>
      <c r="T53" s="353">
        <f t="shared" si="3"/>
        <v>-7.5630252100840289E-2</v>
      </c>
      <c r="U53" s="593"/>
      <c r="V53" s="594"/>
    </row>
    <row r="54" spans="1:25" ht="12.75" customHeight="1">
      <c r="A54" s="570"/>
      <c r="B54" s="315"/>
      <c r="C54" s="576"/>
      <c r="D54" s="576"/>
      <c r="E54" s="632"/>
      <c r="F54" s="626"/>
      <c r="G54" s="500"/>
      <c r="H54" s="500"/>
      <c r="I54" s="500"/>
      <c r="J54" s="712"/>
      <c r="K54" s="625"/>
      <c r="L54" s="625"/>
      <c r="M54" s="500"/>
      <c r="N54" s="500"/>
      <c r="O54" s="500"/>
      <c r="P54" s="500"/>
      <c r="Q54" s="712"/>
      <c r="R54" s="352"/>
      <c r="S54" s="352"/>
      <c r="T54" s="352"/>
      <c r="U54" s="592"/>
    </row>
    <row r="55" spans="1:25" s="171" customFormat="1" ht="12.75" customHeight="1">
      <c r="A55" s="154"/>
      <c r="B55" s="141"/>
      <c r="C55" s="596" t="s">
        <v>219</v>
      </c>
      <c r="D55" s="596"/>
      <c r="E55" s="632">
        <f>'Profit &amp; margin'!E82</f>
        <v>7</v>
      </c>
      <c r="F55" s="633"/>
      <c r="G55" s="501">
        <v>0</v>
      </c>
      <c r="H55" s="501">
        <v>0</v>
      </c>
      <c r="I55" s="501">
        <v>0</v>
      </c>
      <c r="J55" s="715">
        <f>E55-G55-H55-I55</f>
        <v>7</v>
      </c>
      <c r="K55" s="632"/>
      <c r="L55" s="717">
        <f>'Profit &amp; margin'!N82</f>
        <v>7</v>
      </c>
      <c r="M55" s="501">
        <v>0</v>
      </c>
      <c r="N55" s="501">
        <v>0</v>
      </c>
      <c r="O55" s="501">
        <v>0</v>
      </c>
      <c r="P55" s="501">
        <v>0</v>
      </c>
      <c r="Q55" s="715">
        <f>L55+M55-N55-O55-P55</f>
        <v>7</v>
      </c>
      <c r="R55" s="353"/>
      <c r="S55" s="353">
        <f t="shared" si="2"/>
        <v>0</v>
      </c>
      <c r="T55" s="353">
        <f t="shared" si="3"/>
        <v>0</v>
      </c>
      <c r="U55" s="650"/>
      <c r="V55" s="154"/>
      <c r="Y55" s="181"/>
    </row>
    <row r="56" spans="1:25" ht="12.75" customHeight="1">
      <c r="A56" s="570"/>
      <c r="B56" s="315"/>
      <c r="C56" s="576"/>
      <c r="D56" s="576"/>
      <c r="E56" s="632"/>
      <c r="F56" s="626"/>
      <c r="G56" s="500"/>
      <c r="H56" s="500"/>
      <c r="I56" s="500"/>
      <c r="J56" s="712"/>
      <c r="K56" s="625"/>
      <c r="L56" s="625"/>
      <c r="M56" s="500"/>
      <c r="N56" s="500"/>
      <c r="O56" s="500"/>
      <c r="P56" s="500"/>
      <c r="Q56" s="712"/>
      <c r="R56" s="352"/>
      <c r="S56" s="352"/>
      <c r="T56" s="352"/>
      <c r="U56" s="592"/>
    </row>
    <row r="57" spans="1:25" s="171" customFormat="1" ht="12.75" customHeight="1">
      <c r="A57" s="594"/>
      <c r="B57" s="595"/>
      <c r="C57" s="596" t="s">
        <v>41</v>
      </c>
      <c r="D57" s="596"/>
      <c r="E57" s="717">
        <f>'Profit &amp; margin'!E84</f>
        <v>-19</v>
      </c>
      <c r="F57" s="633"/>
      <c r="G57" s="501">
        <v>0</v>
      </c>
      <c r="H57" s="501">
        <v>0</v>
      </c>
      <c r="I57" s="501">
        <v>-3</v>
      </c>
      <c r="J57" s="715">
        <f>E57-G57-H57-I57</f>
        <v>-16</v>
      </c>
      <c r="K57" s="632"/>
      <c r="L57" s="711">
        <f>'Profit &amp; margin'!N84</f>
        <v>-12</v>
      </c>
      <c r="M57" s="501">
        <v>0</v>
      </c>
      <c r="N57" s="501">
        <v>0</v>
      </c>
      <c r="O57" s="1103">
        <v>10</v>
      </c>
      <c r="P57" s="501">
        <v>-1</v>
      </c>
      <c r="Q57" s="715">
        <f>L57+M57-N57-O57-P57</f>
        <v>-21</v>
      </c>
      <c r="R57" s="353"/>
      <c r="S57" s="1220">
        <f t="shared" si="2"/>
        <v>0.58333333333333326</v>
      </c>
      <c r="T57" s="1220">
        <f t="shared" si="3"/>
        <v>-0.23809523809523814</v>
      </c>
      <c r="U57" s="650"/>
      <c r="V57" s="594"/>
    </row>
    <row r="58" spans="1:25" s="171" customFormat="1" ht="12.75" customHeight="1">
      <c r="A58" s="594"/>
      <c r="B58" s="595"/>
      <c r="C58" s="596"/>
      <c r="D58" s="596"/>
      <c r="E58" s="632"/>
      <c r="F58" s="633"/>
      <c r="G58" s="501"/>
      <c r="H58" s="501"/>
      <c r="I58" s="501"/>
      <c r="J58" s="713"/>
      <c r="K58" s="632"/>
      <c r="L58" s="625"/>
      <c r="M58" s="501"/>
      <c r="N58" s="501"/>
      <c r="O58" s="501"/>
      <c r="P58" s="501"/>
      <c r="Q58" s="712"/>
      <c r="R58" s="353"/>
      <c r="S58" s="353"/>
      <c r="T58" s="353"/>
      <c r="U58" s="650"/>
      <c r="V58" s="594"/>
    </row>
    <row r="59" spans="1:25" s="171" customFormat="1" ht="12.75" customHeight="1">
      <c r="A59" s="594"/>
      <c r="B59" s="595"/>
      <c r="C59" s="596" t="s">
        <v>479</v>
      </c>
      <c r="D59" s="596"/>
      <c r="E59" s="632">
        <f>'Profit &amp; margin'!E86</f>
        <v>1149</v>
      </c>
      <c r="F59" s="633"/>
      <c r="G59" s="501">
        <f>G42+G55+G53+G57</f>
        <v>3</v>
      </c>
      <c r="H59" s="501">
        <f>H42+H55+H53+H57</f>
        <v>156</v>
      </c>
      <c r="I59" s="501">
        <f>I42+I55+I53+I57</f>
        <v>-90</v>
      </c>
      <c r="J59" s="713">
        <f>E59-G59-H59-I59</f>
        <v>1080</v>
      </c>
      <c r="K59" s="632"/>
      <c r="L59" s="632">
        <f>'Profit &amp; margin'!N86</f>
        <v>1316</v>
      </c>
      <c r="M59" s="501">
        <f>M42+M55+M53+M57</f>
        <v>-17</v>
      </c>
      <c r="N59" s="501">
        <f>N42+N55+N53+N57</f>
        <v>8</v>
      </c>
      <c r="O59" s="501">
        <f>O42+O55+O53+O57</f>
        <v>60</v>
      </c>
      <c r="P59" s="501">
        <f>P42+P55+P53+P57</f>
        <v>-22</v>
      </c>
      <c r="Q59" s="713">
        <f>L59+M59-N59-O59-P59</f>
        <v>1253</v>
      </c>
      <c r="R59" s="353"/>
      <c r="S59" s="1220">
        <f t="shared" si="2"/>
        <v>-0.12689969604863227</v>
      </c>
      <c r="T59" s="1220">
        <f t="shared" si="3"/>
        <v>-0.13806863527533919</v>
      </c>
      <c r="U59" s="650"/>
      <c r="V59" s="594"/>
    </row>
    <row r="60" spans="1:25" ht="12.75" customHeight="1">
      <c r="A60" s="570"/>
      <c r="B60" s="315"/>
      <c r="C60" s="576"/>
      <c r="D60" s="576"/>
      <c r="E60" s="582"/>
      <c r="F60" s="583"/>
      <c r="G60" s="583"/>
      <c r="H60" s="583"/>
      <c r="I60" s="583"/>
      <c r="J60" s="584"/>
      <c r="K60" s="582"/>
      <c r="L60" s="582"/>
      <c r="M60" s="776"/>
      <c r="N60" s="776"/>
      <c r="O60" s="776"/>
      <c r="P60" s="776"/>
      <c r="Q60" s="584"/>
      <c r="R60" s="585"/>
      <c r="S60" s="585"/>
      <c r="T60" s="585"/>
      <c r="U60" s="597"/>
    </row>
    <row r="61" spans="1:25" ht="9" customHeight="1">
      <c r="A61" s="151"/>
      <c r="B61" s="151"/>
      <c r="C61" s="151"/>
      <c r="D61" s="151"/>
      <c r="E61" s="151"/>
      <c r="F61" s="151"/>
      <c r="G61" s="151"/>
      <c r="H61" s="152"/>
      <c r="I61" s="151"/>
      <c r="J61" s="151"/>
      <c r="K61" s="151"/>
      <c r="L61" s="151"/>
      <c r="M61" s="151"/>
      <c r="N61" s="151"/>
      <c r="O61" s="152"/>
      <c r="P61" s="151"/>
      <c r="Q61" s="151"/>
      <c r="R61" s="151"/>
      <c r="S61" s="152"/>
      <c r="T61" s="982"/>
      <c r="U61" s="151"/>
      <c r="V61" s="151"/>
    </row>
    <row r="62" spans="1:25" ht="14.25">
      <c r="A62" s="167"/>
      <c r="B62" s="183" t="s">
        <v>345</v>
      </c>
      <c r="C62" s="167"/>
      <c r="D62" s="167"/>
      <c r="E62" s="167"/>
      <c r="F62" s="167"/>
      <c r="G62" s="167"/>
      <c r="H62" s="168"/>
      <c r="I62" s="168"/>
      <c r="J62" s="167"/>
      <c r="K62" s="187"/>
      <c r="L62" s="167"/>
      <c r="M62" s="167"/>
      <c r="N62" s="167"/>
      <c r="O62" s="167"/>
      <c r="P62" s="167"/>
      <c r="Q62" s="187"/>
      <c r="R62" s="182"/>
      <c r="S62" s="850"/>
      <c r="T62" s="850"/>
      <c r="U62" s="182"/>
      <c r="V62" s="182"/>
    </row>
    <row r="63" spans="1:25" ht="14.25">
      <c r="A63" s="167"/>
      <c r="B63" s="775" t="s">
        <v>553</v>
      </c>
      <c r="C63" s="772"/>
      <c r="D63" s="772"/>
      <c r="E63" s="772"/>
      <c r="F63" s="772"/>
      <c r="G63" s="772"/>
      <c r="H63" s="773"/>
      <c r="I63" s="773"/>
      <c r="J63" s="167"/>
      <c r="K63" s="187"/>
      <c r="L63" s="167"/>
      <c r="M63" s="167"/>
      <c r="N63" s="167"/>
      <c r="O63" s="167"/>
      <c r="P63" s="167"/>
      <c r="Q63" s="187"/>
      <c r="R63" s="182"/>
      <c r="S63" s="850"/>
      <c r="T63" s="850"/>
      <c r="U63" s="182"/>
      <c r="V63" s="182"/>
    </row>
    <row r="64" spans="1:25" s="182" customFormat="1">
      <c r="H64" s="185"/>
      <c r="O64" s="185"/>
      <c r="S64" s="850"/>
      <c r="T64" s="850"/>
    </row>
    <row r="65" spans="1:22" ht="9" customHeight="1">
      <c r="A65" s="151"/>
      <c r="B65" s="151"/>
      <c r="C65" s="151"/>
      <c r="D65" s="151"/>
      <c r="E65" s="151"/>
      <c r="F65" s="151"/>
      <c r="G65" s="151"/>
      <c r="H65" s="152"/>
      <c r="I65" s="151"/>
      <c r="J65" s="151"/>
      <c r="K65" s="151"/>
      <c r="L65" s="151"/>
      <c r="M65" s="151"/>
      <c r="N65" s="151"/>
      <c r="O65" s="152"/>
      <c r="P65" s="151"/>
      <c r="Q65" s="151"/>
      <c r="R65" s="151"/>
      <c r="S65" s="152"/>
      <c r="T65" s="979"/>
      <c r="U65" s="151"/>
      <c r="V65" s="151"/>
    </row>
    <row r="66" spans="1:22" ht="12.75">
      <c r="A66" s="154"/>
      <c r="B66" s="159"/>
      <c r="C66" s="578" t="s">
        <v>48</v>
      </c>
      <c r="D66" s="581"/>
      <c r="E66" s="693" t="s">
        <v>550</v>
      </c>
      <c r="F66" s="710"/>
      <c r="G66" s="697"/>
      <c r="H66" s="631"/>
      <c r="I66" s="697"/>
      <c r="J66" s="696" t="s">
        <v>550</v>
      </c>
      <c r="K66" s="699"/>
      <c r="L66" s="693" t="s">
        <v>551</v>
      </c>
      <c r="M66" s="631"/>
      <c r="N66" s="697"/>
      <c r="O66" s="631"/>
      <c r="P66" s="697"/>
      <c r="Q66" s="696" t="s">
        <v>551</v>
      </c>
      <c r="R66" s="705"/>
      <c r="S66" s="980"/>
      <c r="T66" s="980"/>
      <c r="U66" s="706"/>
      <c r="V66" s="154"/>
    </row>
    <row r="67" spans="1:22" ht="12.75">
      <c r="A67" s="154"/>
      <c r="B67" s="159"/>
      <c r="C67" s="579" t="s">
        <v>325</v>
      </c>
      <c r="D67" s="580"/>
      <c r="E67" s="587" t="s">
        <v>296</v>
      </c>
      <c r="F67" s="704"/>
      <c r="G67" s="588"/>
      <c r="H67" s="707"/>
      <c r="I67" s="589"/>
      <c r="J67" s="590" t="s">
        <v>327</v>
      </c>
      <c r="K67" s="699"/>
      <c r="L67" s="587" t="s">
        <v>296</v>
      </c>
      <c r="M67" s="589"/>
      <c r="N67" s="588"/>
      <c r="O67" s="707"/>
      <c r="P67" s="589"/>
      <c r="Q67" s="590" t="s">
        <v>327</v>
      </c>
      <c r="R67" s="705"/>
      <c r="S67" s="980"/>
      <c r="T67" s="980"/>
      <c r="U67" s="706"/>
      <c r="V67" s="154"/>
    </row>
    <row r="68" spans="1:22" ht="12.75">
      <c r="A68" s="151"/>
      <c r="B68" s="162"/>
      <c r="C68" s="162"/>
      <c r="D68" s="162"/>
      <c r="E68" s="571"/>
      <c r="F68" s="572"/>
      <c r="G68" s="572"/>
      <c r="H68" s="572"/>
      <c r="I68" s="572"/>
      <c r="J68" s="573"/>
      <c r="K68" s="571"/>
      <c r="L68" s="571"/>
      <c r="M68" s="572"/>
      <c r="N68" s="572"/>
      <c r="O68" s="572"/>
      <c r="P68" s="572"/>
      <c r="Q68" s="573"/>
      <c r="R68" s="574"/>
      <c r="S68" s="981"/>
      <c r="T68" s="575"/>
      <c r="U68" s="569"/>
      <c r="V68" s="151"/>
    </row>
    <row r="69" spans="1:22" ht="12.75">
      <c r="A69" s="151"/>
      <c r="B69" s="162"/>
      <c r="C69" s="576" t="s">
        <v>37</v>
      </c>
      <c r="D69" s="576"/>
      <c r="E69" s="326">
        <f>E38/E5</f>
        <v>0.35414424111948334</v>
      </c>
      <c r="F69" s="325"/>
      <c r="G69" s="325"/>
      <c r="H69" s="325"/>
      <c r="I69" s="325"/>
      <c r="J69" s="676">
        <f>J38/J5</f>
        <v>0.32082324455205813</v>
      </c>
      <c r="K69" s="326"/>
      <c r="L69" s="326">
        <f>L38/L5</f>
        <v>0.43908323281061518</v>
      </c>
      <c r="M69" s="325"/>
      <c r="N69" s="325"/>
      <c r="O69" s="325"/>
      <c r="P69" s="325"/>
      <c r="Q69" s="676">
        <f>Q38/Q5</f>
        <v>0.43765281173594134</v>
      </c>
      <c r="R69" s="352"/>
      <c r="S69" s="352"/>
      <c r="T69" s="352"/>
      <c r="U69" s="597"/>
      <c r="V69" s="151"/>
    </row>
    <row r="70" spans="1:22" ht="12.75">
      <c r="A70" s="151"/>
      <c r="B70" s="162"/>
      <c r="C70" s="576" t="s">
        <v>38</v>
      </c>
      <c r="D70" s="576"/>
      <c r="E70" s="326">
        <f>E39/E6</f>
        <v>0.31219512195121951</v>
      </c>
      <c r="F70" s="325"/>
      <c r="G70" s="325"/>
      <c r="H70" s="325"/>
      <c r="I70" s="325"/>
      <c r="J70" s="676">
        <f>J39/J6</f>
        <v>0.31219512195121951</v>
      </c>
      <c r="K70" s="326"/>
      <c r="L70" s="326">
        <f>L39/L6</f>
        <v>0.3891625615763547</v>
      </c>
      <c r="M70" s="325"/>
      <c r="N70" s="325"/>
      <c r="O70" s="325"/>
      <c r="P70" s="325"/>
      <c r="Q70" s="676">
        <f>Q39/Q6</f>
        <v>0.37823834196891193</v>
      </c>
      <c r="R70" s="352"/>
      <c r="S70" s="352"/>
      <c r="T70" s="352"/>
      <c r="U70" s="597"/>
      <c r="V70" s="151"/>
    </row>
    <row r="71" spans="1:22" ht="12.75">
      <c r="A71" s="154"/>
      <c r="B71" s="141"/>
      <c r="C71" s="576" t="s">
        <v>47</v>
      </c>
      <c r="D71" s="576"/>
      <c r="E71" s="326">
        <f>E40/E7</f>
        <v>-0.17567567567567569</v>
      </c>
      <c r="F71" s="325"/>
      <c r="G71" s="325"/>
      <c r="H71" s="325"/>
      <c r="I71" s="325"/>
      <c r="J71" s="676">
        <f>J40/J7</f>
        <v>-0.17567567567567569</v>
      </c>
      <c r="K71" s="326"/>
      <c r="L71" s="326">
        <f>L40/L7</f>
        <v>0.17808219178082191</v>
      </c>
      <c r="M71" s="325"/>
      <c r="N71" s="325"/>
      <c r="O71" s="325"/>
      <c r="P71" s="325"/>
      <c r="Q71" s="676">
        <f>Q40/Q7</f>
        <v>4.7619047619047616E-2</v>
      </c>
      <c r="R71" s="352"/>
      <c r="S71" s="352"/>
      <c r="T71" s="352"/>
      <c r="U71" s="597"/>
      <c r="V71" s="154"/>
    </row>
    <row r="72" spans="1:22" ht="12.75">
      <c r="A72" s="154"/>
      <c r="B72" s="141"/>
      <c r="C72" s="576" t="s">
        <v>436</v>
      </c>
      <c r="D72" s="576"/>
      <c r="E72" s="326">
        <f>E41/E8</f>
        <v>8.3333333333333329E-2</v>
      </c>
      <c r="F72" s="325"/>
      <c r="G72" s="325"/>
      <c r="H72" s="325"/>
      <c r="I72" s="325"/>
      <c r="J72" s="676">
        <f>J41/J8</f>
        <v>-6.25E-2</v>
      </c>
      <c r="K72" s="326"/>
      <c r="L72" s="326">
        <f>L41/L8</f>
        <v>0</v>
      </c>
      <c r="M72" s="325"/>
      <c r="N72" s="325"/>
      <c r="O72" s="325"/>
      <c r="P72" s="325"/>
      <c r="Q72" s="676">
        <f>Q41/Q8</f>
        <v>0</v>
      </c>
      <c r="R72" s="352"/>
      <c r="S72" s="352"/>
      <c r="T72" s="352"/>
      <c r="U72" s="597"/>
      <c r="V72" s="154"/>
    </row>
    <row r="73" spans="1:22" ht="12.75">
      <c r="A73" s="151"/>
      <c r="B73" s="162"/>
      <c r="C73" s="577" t="s">
        <v>39</v>
      </c>
      <c r="D73" s="577"/>
      <c r="E73" s="331">
        <f>E42/E9</f>
        <v>0.31688963210702342</v>
      </c>
      <c r="F73" s="341"/>
      <c r="G73" s="341"/>
      <c r="H73" s="341"/>
      <c r="I73" s="341"/>
      <c r="J73" s="677">
        <f>J42/J9</f>
        <v>0.30179754020813626</v>
      </c>
      <c r="K73" s="342"/>
      <c r="L73" s="331">
        <f>L42/L9</f>
        <v>0.42379182156133827</v>
      </c>
      <c r="M73" s="341"/>
      <c r="N73" s="341"/>
      <c r="O73" s="341"/>
      <c r="P73" s="341"/>
      <c r="Q73" s="677">
        <f>Q42/Q9</f>
        <v>0.41531100478468902</v>
      </c>
      <c r="R73" s="565"/>
      <c r="S73" s="353"/>
      <c r="T73" s="353"/>
      <c r="U73" s="598"/>
      <c r="V73" s="151"/>
    </row>
    <row r="74" spans="1:22" ht="12.75">
      <c r="A74" s="151"/>
      <c r="B74" s="162"/>
      <c r="C74" s="577"/>
      <c r="D74" s="577"/>
      <c r="E74" s="331"/>
      <c r="F74" s="341"/>
      <c r="G74" s="341"/>
      <c r="H74" s="341"/>
      <c r="I74" s="341"/>
      <c r="J74" s="677"/>
      <c r="K74" s="342"/>
      <c r="L74" s="331"/>
      <c r="M74" s="341"/>
      <c r="N74" s="341"/>
      <c r="O74" s="341"/>
      <c r="P74" s="341"/>
      <c r="Q74" s="677"/>
      <c r="R74" s="565"/>
      <c r="S74" s="353"/>
      <c r="T74" s="353"/>
      <c r="U74" s="598"/>
      <c r="V74" s="151"/>
    </row>
    <row r="75" spans="1:22" ht="12.75">
      <c r="A75" s="151"/>
      <c r="B75" s="162"/>
      <c r="C75" s="576" t="s">
        <v>392</v>
      </c>
      <c r="D75" s="576"/>
      <c r="E75" s="326">
        <f t="shared" ref="E75:E80" si="5">E44/E11</f>
        <v>0.33333333333333331</v>
      </c>
      <c r="F75" s="325"/>
      <c r="G75" s="325"/>
      <c r="H75" s="325"/>
      <c r="I75" s="325"/>
      <c r="J75" s="676">
        <f t="shared" ref="J75:J80" si="6">J44/J11</f>
        <v>0.33333333333333331</v>
      </c>
      <c r="K75" s="326"/>
      <c r="L75" s="326">
        <f t="shared" ref="L75:L80" si="7">L44/L11</f>
        <v>0.2735229759299781</v>
      </c>
      <c r="M75" s="325"/>
      <c r="N75" s="325"/>
      <c r="O75" s="325"/>
      <c r="P75" s="325"/>
      <c r="Q75" s="676">
        <f t="shared" ref="Q75:Q80" si="8">Q44/Q11</f>
        <v>0.27593818984547464</v>
      </c>
      <c r="R75" s="352"/>
      <c r="S75" s="352"/>
      <c r="T75" s="352"/>
      <c r="U75" s="597"/>
      <c r="V75" s="151"/>
    </row>
    <row r="76" spans="1:22" ht="12.75">
      <c r="A76" s="196"/>
      <c r="B76" s="306"/>
      <c r="C76" s="576" t="s">
        <v>393</v>
      </c>
      <c r="D76" s="576"/>
      <c r="E76" s="326">
        <f t="shared" si="5"/>
        <v>0.17291666666666666</v>
      </c>
      <c r="F76" s="325"/>
      <c r="G76" s="325"/>
      <c r="H76" s="325"/>
      <c r="I76" s="325"/>
      <c r="J76" s="676">
        <f t="shared" si="6"/>
        <v>0.19354838709677419</v>
      </c>
      <c r="K76" s="326"/>
      <c r="L76" s="326">
        <f t="shared" si="7"/>
        <v>0.22832980972515857</v>
      </c>
      <c r="M76" s="325"/>
      <c r="N76" s="325"/>
      <c r="O76" s="325"/>
      <c r="P76" s="325"/>
      <c r="Q76" s="676">
        <f t="shared" si="8"/>
        <v>0.23255813953488372</v>
      </c>
      <c r="R76" s="352"/>
      <c r="S76" s="352"/>
      <c r="T76" s="352"/>
      <c r="U76" s="597"/>
      <c r="V76" s="196"/>
    </row>
    <row r="77" spans="1:22" ht="12.75">
      <c r="A77" s="151"/>
      <c r="B77" s="162"/>
      <c r="C77" s="576" t="s">
        <v>40</v>
      </c>
      <c r="D77" s="576"/>
      <c r="E77" s="326">
        <f t="shared" si="5"/>
        <v>0.22192513368983957</v>
      </c>
      <c r="F77" s="325"/>
      <c r="G77" s="325"/>
      <c r="H77" s="325"/>
      <c r="I77" s="325"/>
      <c r="J77" s="676">
        <f t="shared" si="6"/>
        <v>0.25</v>
      </c>
      <c r="K77" s="326"/>
      <c r="L77" s="326">
        <f t="shared" si="7"/>
        <v>0.23371647509578544</v>
      </c>
      <c r="M77" s="325"/>
      <c r="N77" s="325"/>
      <c r="O77" s="325"/>
      <c r="P77" s="325"/>
      <c r="Q77" s="676">
        <f t="shared" si="8"/>
        <v>0.23846153846153847</v>
      </c>
      <c r="R77" s="352"/>
      <c r="S77" s="352"/>
      <c r="T77" s="352"/>
      <c r="U77" s="597"/>
      <c r="V77" s="151"/>
    </row>
    <row r="78" spans="1:22" ht="12.75">
      <c r="A78" s="151"/>
      <c r="B78" s="162"/>
      <c r="C78" s="170" t="s">
        <v>400</v>
      </c>
      <c r="D78" s="576"/>
      <c r="E78" s="326">
        <f t="shared" si="5"/>
        <v>0.53922967189728954</v>
      </c>
      <c r="F78" s="325"/>
      <c r="G78" s="325"/>
      <c r="H78" s="325"/>
      <c r="I78" s="325"/>
      <c r="J78" s="676">
        <f t="shared" si="6"/>
        <v>0.5370967741935484</v>
      </c>
      <c r="K78" s="326"/>
      <c r="L78" s="326">
        <f t="shared" si="7"/>
        <v>0.60490463215258861</v>
      </c>
      <c r="M78" s="325"/>
      <c r="N78" s="325"/>
      <c r="O78" s="325"/>
      <c r="P78" s="325"/>
      <c r="Q78" s="676">
        <f t="shared" si="8"/>
        <v>0.57703927492447127</v>
      </c>
      <c r="R78" s="352"/>
      <c r="S78" s="352"/>
      <c r="T78" s="352"/>
      <c r="U78" s="597"/>
      <c r="V78" s="151"/>
    </row>
    <row r="79" spans="1:22" ht="12.75">
      <c r="A79" s="151"/>
      <c r="B79" s="162"/>
      <c r="C79" s="576" t="s">
        <v>436</v>
      </c>
      <c r="D79" s="576"/>
      <c r="E79" s="326">
        <f t="shared" si="5"/>
        <v>1.8214936247723133E-3</v>
      </c>
      <c r="F79" s="325"/>
      <c r="G79" s="325"/>
      <c r="H79" s="325"/>
      <c r="I79" s="325"/>
      <c r="J79" s="676">
        <f t="shared" si="6"/>
        <v>1.8214936247723133E-3</v>
      </c>
      <c r="K79" s="326"/>
      <c r="L79" s="326">
        <f t="shared" si="7"/>
        <v>6.920415224913495E-3</v>
      </c>
      <c r="M79" s="325"/>
      <c r="N79" s="325"/>
      <c r="O79" s="325"/>
      <c r="P79" s="325"/>
      <c r="Q79" s="676">
        <f t="shared" si="8"/>
        <v>6.920415224913495E-3</v>
      </c>
      <c r="R79" s="352"/>
      <c r="S79" s="352"/>
      <c r="T79" s="352"/>
      <c r="U79" s="597"/>
      <c r="V79" s="151"/>
    </row>
    <row r="80" spans="1:22" ht="12.75">
      <c r="A80" s="154"/>
      <c r="B80" s="141"/>
      <c r="C80" s="577" t="s">
        <v>254</v>
      </c>
      <c r="D80" s="577"/>
      <c r="E80" s="331">
        <f t="shared" si="5"/>
        <v>0.4258639910813824</v>
      </c>
      <c r="F80" s="341"/>
      <c r="G80" s="341"/>
      <c r="H80" s="341"/>
      <c r="I80" s="341"/>
      <c r="J80" s="677">
        <f t="shared" si="6"/>
        <v>0.44128113879003561</v>
      </c>
      <c r="K80" s="342"/>
      <c r="L80" s="331">
        <f t="shared" si="7"/>
        <v>0.45799892990904228</v>
      </c>
      <c r="M80" s="341"/>
      <c r="N80" s="341"/>
      <c r="O80" s="341"/>
      <c r="P80" s="341"/>
      <c r="Q80" s="677">
        <f t="shared" si="8"/>
        <v>0.44636871508379888</v>
      </c>
      <c r="R80" s="565"/>
      <c r="S80" s="353"/>
      <c r="T80" s="353"/>
      <c r="U80" s="598"/>
      <c r="V80" s="154"/>
    </row>
    <row r="81" spans="1:22" ht="12.75">
      <c r="A81" s="154"/>
      <c r="B81" s="141"/>
      <c r="C81" s="576"/>
      <c r="D81" s="576"/>
      <c r="E81" s="326"/>
      <c r="F81" s="325"/>
      <c r="G81" s="325"/>
      <c r="H81" s="325"/>
      <c r="I81" s="325"/>
      <c r="J81" s="676"/>
      <c r="K81" s="326"/>
      <c r="L81" s="326"/>
      <c r="M81" s="325"/>
      <c r="N81" s="325"/>
      <c r="O81" s="325"/>
      <c r="P81" s="325"/>
      <c r="Q81" s="676"/>
      <c r="R81" s="352"/>
      <c r="S81" s="352"/>
      <c r="T81" s="352"/>
      <c r="U81" s="597"/>
      <c r="V81" s="154"/>
    </row>
    <row r="82" spans="1:22" ht="12.75">
      <c r="A82" s="154"/>
      <c r="B82" s="141"/>
      <c r="C82" s="576" t="s">
        <v>617</v>
      </c>
      <c r="D82" s="576"/>
      <c r="E82" s="326">
        <f>E51/E18</f>
        <v>0.10588235294117647</v>
      </c>
      <c r="F82" s="325"/>
      <c r="G82" s="325"/>
      <c r="H82" s="325"/>
      <c r="I82" s="325"/>
      <c r="J82" s="676">
        <f>J51/J18</f>
        <v>0.14772727272727273</v>
      </c>
      <c r="K82" s="326"/>
      <c r="L82" s="326">
        <f>L51/L18</f>
        <v>2.4169184290030211E-2</v>
      </c>
      <c r="M82" s="325"/>
      <c r="N82" s="325"/>
      <c r="O82" s="325"/>
      <c r="P82" s="325"/>
      <c r="Q82" s="676">
        <f>Q51/Q18</f>
        <v>0.19075144508670519</v>
      </c>
      <c r="R82" s="352"/>
      <c r="S82" s="352"/>
      <c r="T82" s="352"/>
      <c r="U82" s="597"/>
      <c r="V82" s="154"/>
    </row>
    <row r="83" spans="1:22" ht="12.75">
      <c r="A83" s="151"/>
      <c r="B83" s="162"/>
      <c r="C83" s="576" t="s">
        <v>71</v>
      </c>
      <c r="D83" s="576"/>
      <c r="E83" s="326">
        <f>E52/E19</f>
        <v>0</v>
      </c>
      <c r="F83" s="325"/>
      <c r="G83" s="325"/>
      <c r="H83" s="325"/>
      <c r="I83" s="325"/>
      <c r="J83" s="676">
        <f>J52/J19</f>
        <v>0</v>
      </c>
      <c r="K83" s="326"/>
      <c r="L83" s="326">
        <f>L52/L19</f>
        <v>-1.2345679012345678E-2</v>
      </c>
      <c r="M83" s="325"/>
      <c r="N83" s="325"/>
      <c r="O83" s="325"/>
      <c r="P83" s="325"/>
      <c r="Q83" s="676">
        <f>Q52/Q19</f>
        <v>-1.2345679012345678E-2</v>
      </c>
      <c r="R83" s="352"/>
      <c r="S83" s="352"/>
      <c r="T83" s="352"/>
      <c r="U83" s="597"/>
      <c r="V83" s="151"/>
    </row>
    <row r="84" spans="1:22" ht="12.75">
      <c r="A84" s="570"/>
      <c r="B84" s="315"/>
      <c r="C84" s="577" t="s">
        <v>198</v>
      </c>
      <c r="D84" s="577"/>
      <c r="E84" s="331">
        <f>E53/E20</f>
        <v>0.41706666666666664</v>
      </c>
      <c r="F84" s="341"/>
      <c r="G84" s="341"/>
      <c r="H84" s="341"/>
      <c r="I84" s="341"/>
      <c r="J84" s="677">
        <f>J53/J20</f>
        <v>0.43429216018048505</v>
      </c>
      <c r="K84" s="342"/>
      <c r="L84" s="331">
        <f>L53/L20</f>
        <v>0.40821142048135911</v>
      </c>
      <c r="M84" s="341"/>
      <c r="N84" s="341"/>
      <c r="O84" s="341"/>
      <c r="P84" s="341"/>
      <c r="Q84" s="677">
        <f>Q53/Q20</f>
        <v>0.44261424017003187</v>
      </c>
      <c r="R84" s="565"/>
      <c r="S84" s="353"/>
      <c r="T84" s="353"/>
      <c r="U84" s="598"/>
    </row>
    <row r="85" spans="1:22" ht="12.75">
      <c r="A85" s="570"/>
      <c r="B85" s="315"/>
      <c r="C85" s="576"/>
      <c r="D85" s="576"/>
      <c r="E85" s="326"/>
      <c r="F85" s="325"/>
      <c r="G85" s="325"/>
      <c r="H85" s="325"/>
      <c r="I85" s="325"/>
      <c r="J85" s="676"/>
      <c r="K85" s="326"/>
      <c r="L85" s="326"/>
      <c r="M85" s="325"/>
      <c r="N85" s="325"/>
      <c r="O85" s="325"/>
      <c r="P85" s="325"/>
      <c r="Q85" s="676"/>
      <c r="R85" s="352"/>
      <c r="S85" s="352"/>
      <c r="T85" s="352"/>
      <c r="U85" s="597"/>
    </row>
    <row r="86" spans="1:22" s="171" customFormat="1" ht="12.75">
      <c r="A86" s="154"/>
      <c r="B86" s="141"/>
      <c r="C86" s="596" t="s">
        <v>219</v>
      </c>
      <c r="D86" s="596"/>
      <c r="E86" s="331">
        <f>E55/E22</f>
        <v>2.7450980392156862E-2</v>
      </c>
      <c r="F86" s="330"/>
      <c r="G86" s="330"/>
      <c r="H86" s="330"/>
      <c r="I86" s="330"/>
      <c r="J86" s="677">
        <f>J55/J22</f>
        <v>2.7450980392156862E-2</v>
      </c>
      <c r="K86" s="331"/>
      <c r="L86" s="331">
        <f>L55/L22</f>
        <v>2.8112449799196786E-2</v>
      </c>
      <c r="M86" s="330"/>
      <c r="N86" s="330"/>
      <c r="O86" s="330"/>
      <c r="P86" s="330"/>
      <c r="Q86" s="677">
        <f>Q55/Q22</f>
        <v>2.8112449799196786E-2</v>
      </c>
      <c r="R86" s="353"/>
      <c r="S86" s="353"/>
      <c r="T86" s="353"/>
      <c r="U86" s="599"/>
      <c r="V86" s="154"/>
    </row>
    <row r="87" spans="1:22" ht="12.75">
      <c r="A87" s="570"/>
      <c r="B87" s="315"/>
      <c r="C87" s="576"/>
      <c r="D87" s="576"/>
      <c r="E87" s="326"/>
      <c r="F87" s="325"/>
      <c r="G87" s="325"/>
      <c r="H87" s="325"/>
      <c r="I87" s="325"/>
      <c r="J87" s="676"/>
      <c r="K87" s="326"/>
      <c r="L87" s="326"/>
      <c r="M87" s="325"/>
      <c r="N87" s="325"/>
      <c r="O87" s="325"/>
      <c r="P87" s="325"/>
      <c r="Q87" s="676"/>
      <c r="R87" s="352"/>
      <c r="S87" s="352"/>
      <c r="T87" s="352"/>
      <c r="U87" s="597"/>
    </row>
    <row r="88" spans="1:22" s="171" customFormat="1" ht="12.75">
      <c r="A88" s="594"/>
      <c r="B88" s="595"/>
      <c r="C88" s="596" t="s">
        <v>41</v>
      </c>
      <c r="D88" s="596"/>
      <c r="E88" s="331">
        <f>E57/E24</f>
        <v>-0.95</v>
      </c>
      <c r="F88" s="330"/>
      <c r="G88" s="330"/>
      <c r="H88" s="330"/>
      <c r="I88" s="330"/>
      <c r="J88" s="677">
        <f>J57/J24</f>
        <v>-0.8</v>
      </c>
      <c r="K88" s="331"/>
      <c r="L88" s="331">
        <f>L57/L24</f>
        <v>-0.92307692307692313</v>
      </c>
      <c r="M88" s="330"/>
      <c r="N88" s="330"/>
      <c r="O88" s="330"/>
      <c r="P88" s="330"/>
      <c r="Q88" s="677">
        <f>Q57/Q24</f>
        <v>-1.6153846153846154</v>
      </c>
      <c r="R88" s="353"/>
      <c r="S88" s="353"/>
      <c r="T88" s="353"/>
      <c r="U88" s="599"/>
      <c r="V88" s="594"/>
    </row>
    <row r="89" spans="1:22" ht="12.75">
      <c r="A89" s="570"/>
      <c r="B89" s="315"/>
      <c r="C89" s="576"/>
      <c r="D89" s="576"/>
      <c r="E89" s="326"/>
      <c r="F89" s="325"/>
      <c r="G89" s="325"/>
      <c r="H89" s="325"/>
      <c r="I89" s="325"/>
      <c r="J89" s="676"/>
      <c r="K89" s="326"/>
      <c r="L89" s="326"/>
      <c r="M89" s="325"/>
      <c r="N89" s="325"/>
      <c r="O89" s="325"/>
      <c r="P89" s="325"/>
      <c r="Q89" s="676"/>
      <c r="R89" s="352"/>
      <c r="S89" s="352"/>
      <c r="T89" s="352"/>
      <c r="U89" s="597"/>
    </row>
    <row r="90" spans="1:22" ht="12.75">
      <c r="A90" s="570"/>
      <c r="B90" s="315"/>
      <c r="C90" s="577" t="s">
        <v>448</v>
      </c>
      <c r="D90" s="576"/>
      <c r="E90" s="331">
        <f>E59/E28</f>
        <v>0.35094685400122172</v>
      </c>
      <c r="F90" s="330"/>
      <c r="G90" s="330"/>
      <c r="H90" s="330"/>
      <c r="I90" s="330"/>
      <c r="J90" s="677">
        <f>J59/J28</f>
        <v>0.35608308605341249</v>
      </c>
      <c r="K90" s="331"/>
      <c r="L90" s="331">
        <f>L59/L28</f>
        <v>0.38992592592592595</v>
      </c>
      <c r="M90" s="330"/>
      <c r="N90" s="330"/>
      <c r="O90" s="330"/>
      <c r="P90" s="330"/>
      <c r="Q90" s="677">
        <f>Q59/Q28</f>
        <v>0.40328290955906021</v>
      </c>
      <c r="R90" s="353"/>
      <c r="S90" s="353"/>
      <c r="T90" s="353"/>
      <c r="U90" s="599"/>
    </row>
    <row r="91" spans="1:22" ht="12.75">
      <c r="A91" s="570"/>
      <c r="B91" s="315"/>
      <c r="C91" s="315"/>
      <c r="D91" s="576"/>
      <c r="E91" s="582"/>
      <c r="F91" s="583"/>
      <c r="G91" s="583"/>
      <c r="H91" s="583"/>
      <c r="I91" s="583"/>
      <c r="J91" s="584"/>
      <c r="K91" s="582"/>
      <c r="L91" s="582"/>
      <c r="M91" s="583"/>
      <c r="N91" s="583"/>
      <c r="O91" s="583"/>
      <c r="P91" s="583"/>
      <c r="Q91" s="584"/>
      <c r="R91" s="585"/>
      <c r="S91" s="585"/>
      <c r="T91" s="585"/>
      <c r="U91" s="597"/>
    </row>
    <row r="92" spans="1:22" ht="9" customHeight="1">
      <c r="A92" s="151"/>
      <c r="B92" s="151"/>
      <c r="C92" s="151"/>
      <c r="D92" s="151"/>
      <c r="E92" s="151"/>
      <c r="F92" s="151"/>
      <c r="G92" s="151"/>
      <c r="H92" s="152"/>
      <c r="I92" s="151"/>
      <c r="J92" s="151"/>
      <c r="K92" s="151"/>
      <c r="L92" s="151"/>
      <c r="M92" s="151"/>
      <c r="N92" s="151"/>
      <c r="O92" s="152"/>
      <c r="P92" s="151"/>
      <c r="Q92" s="151"/>
      <c r="R92" s="151"/>
      <c r="S92" s="152"/>
      <c r="T92" s="982"/>
      <c r="U92" s="151"/>
      <c r="V92" s="151"/>
    </row>
    <row r="93" spans="1:22" ht="14.25">
      <c r="A93" s="167"/>
      <c r="B93" s="183" t="s">
        <v>345</v>
      </c>
      <c r="C93" s="167"/>
      <c r="D93" s="167"/>
      <c r="E93" s="167"/>
      <c r="F93" s="167"/>
      <c r="G93" s="167"/>
      <c r="H93" s="168"/>
      <c r="I93" s="168"/>
      <c r="J93" s="167"/>
      <c r="K93" s="187"/>
      <c r="L93" s="167"/>
      <c r="M93" s="167"/>
      <c r="N93" s="167"/>
      <c r="O93" s="167"/>
      <c r="P93" s="167"/>
      <c r="Q93" s="187"/>
      <c r="R93" s="182"/>
      <c r="S93" s="850"/>
      <c r="T93" s="850"/>
      <c r="U93" s="182"/>
      <c r="V93" s="182"/>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4" fitToWidth="0" orientation="portrait" r:id="rId1"/>
  <headerFooter alignWithMargins="0">
    <oddHeader>&amp;CKPN Investor Relations</oddHeader>
    <oddFooter>&amp;L&amp;8Q4 2012 (restated)&amp;C&amp;8&amp;A&amp;R&amp;8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view="pageBreakPreview" zoomScale="85" zoomScaleNormal="100" zoomScaleSheetLayoutView="85" workbookViewId="0"/>
  </sheetViews>
  <sheetFormatPr defaultRowHeight="12"/>
  <cols>
    <col min="1" max="1" width="1.28515625" style="153" customWidth="1"/>
    <col min="2" max="2" width="1.85546875" style="153" customWidth="1"/>
    <col min="3" max="3" width="44.28515625" style="153" customWidth="1"/>
    <col min="4" max="4" width="1.7109375" style="153" customWidth="1"/>
    <col min="5" max="5" width="9.42578125" style="153" bestFit="1" customWidth="1"/>
    <col min="6" max="6" width="1.7109375" style="153" customWidth="1"/>
    <col min="7" max="7" width="8.7109375" style="153" customWidth="1"/>
    <col min="8" max="8" width="10.7109375" style="207" bestFit="1" customWidth="1"/>
    <col min="9" max="9" width="14.85546875" style="153" bestFit="1" customWidth="1"/>
    <col min="10" max="10" width="11" style="153" bestFit="1" customWidth="1"/>
    <col min="11" max="11" width="1.7109375" style="153" customWidth="1"/>
    <col min="12" max="12" width="9.42578125" style="153" bestFit="1" customWidth="1"/>
    <col min="13" max="13" width="10.7109375" style="153" bestFit="1" customWidth="1"/>
    <col min="14" max="14" width="8.7109375" style="153" customWidth="1"/>
    <col min="15" max="15" width="10.7109375" style="207" bestFit="1" customWidth="1"/>
    <col min="16" max="16" width="14.85546875" style="153" bestFit="1" customWidth="1"/>
    <col min="17" max="17" width="10.28515625" style="153" bestFit="1" customWidth="1"/>
    <col min="18" max="18" width="1.7109375" style="153" customWidth="1"/>
    <col min="19" max="19" width="9.42578125" style="206" bestFit="1" customWidth="1"/>
    <col min="20" max="20" width="10.28515625" style="206" bestFit="1" customWidth="1"/>
    <col min="21" max="21" width="1.7109375" style="153" customWidth="1"/>
    <col min="22" max="22" width="1.28515625" style="570" customWidth="1"/>
    <col min="23" max="16384" width="9.140625" style="153"/>
  </cols>
  <sheetData>
    <row r="1" spans="1:22" ht="9" customHeight="1">
      <c r="A1" s="151"/>
      <c r="B1" s="151"/>
      <c r="C1" s="151"/>
      <c r="D1" s="151"/>
      <c r="E1" s="151"/>
      <c r="F1" s="151"/>
      <c r="G1" s="151"/>
      <c r="H1" s="152"/>
      <c r="I1" s="151"/>
      <c r="J1" s="151"/>
      <c r="K1" s="151"/>
      <c r="L1" s="151"/>
      <c r="M1" s="151"/>
      <c r="N1" s="151"/>
      <c r="O1" s="152"/>
      <c r="P1" s="151"/>
      <c r="Q1" s="151"/>
      <c r="R1" s="151"/>
      <c r="S1" s="152"/>
      <c r="T1" s="979"/>
      <c r="U1" s="151"/>
      <c r="V1" s="151"/>
    </row>
    <row r="2" spans="1:22" ht="12.75">
      <c r="A2" s="154"/>
      <c r="B2" s="159"/>
      <c r="C2" s="578" t="s">
        <v>48</v>
      </c>
      <c r="D2" s="581"/>
      <c r="E2" s="693">
        <v>2012</v>
      </c>
      <c r="F2" s="704"/>
      <c r="G2" s="694" t="s">
        <v>294</v>
      </c>
      <c r="H2" s="588" t="s">
        <v>50</v>
      </c>
      <c r="I2" s="695"/>
      <c r="J2" s="696">
        <v>2012</v>
      </c>
      <c r="K2" s="699"/>
      <c r="L2" s="693">
        <v>2011</v>
      </c>
      <c r="M2" s="694" t="s">
        <v>295</v>
      </c>
      <c r="N2" s="694" t="s">
        <v>294</v>
      </c>
      <c r="O2" s="588" t="s">
        <v>50</v>
      </c>
      <c r="P2" s="695"/>
      <c r="Q2" s="696">
        <v>2011</v>
      </c>
      <c r="R2" s="705"/>
      <c r="S2" s="980" t="s">
        <v>466</v>
      </c>
      <c r="T2" s="980" t="s">
        <v>466</v>
      </c>
      <c r="U2" s="706"/>
      <c r="V2" s="154"/>
    </row>
    <row r="3" spans="1:22" ht="12.75">
      <c r="A3" s="154"/>
      <c r="B3" s="159"/>
      <c r="C3" s="579" t="s">
        <v>313</v>
      </c>
      <c r="D3" s="580"/>
      <c r="E3" s="587" t="s">
        <v>296</v>
      </c>
      <c r="F3" s="704"/>
      <c r="G3" s="588" t="s">
        <v>297</v>
      </c>
      <c r="H3" s="588" t="s">
        <v>306</v>
      </c>
      <c r="I3" s="589"/>
      <c r="J3" s="590" t="s">
        <v>327</v>
      </c>
      <c r="K3" s="699"/>
      <c r="L3" s="587" t="s">
        <v>296</v>
      </c>
      <c r="M3" s="589" t="s">
        <v>415</v>
      </c>
      <c r="N3" s="588" t="s">
        <v>297</v>
      </c>
      <c r="O3" s="588" t="s">
        <v>306</v>
      </c>
      <c r="P3" s="589"/>
      <c r="Q3" s="590" t="s">
        <v>327</v>
      </c>
      <c r="R3" s="705"/>
      <c r="S3" s="980" t="s">
        <v>296</v>
      </c>
      <c r="T3" s="980" t="s">
        <v>299</v>
      </c>
      <c r="U3" s="706"/>
      <c r="V3" s="154"/>
    </row>
    <row r="4" spans="1:22" ht="12.75">
      <c r="A4" s="151"/>
      <c r="B4" s="162"/>
      <c r="C4" s="162"/>
      <c r="D4" s="162"/>
      <c r="E4" s="571"/>
      <c r="F4" s="572"/>
      <c r="G4" s="572"/>
      <c r="H4" s="572"/>
      <c r="I4" s="572"/>
      <c r="J4" s="573"/>
      <c r="K4" s="571"/>
      <c r="L4" s="571"/>
      <c r="M4" s="572"/>
      <c r="N4" s="572"/>
      <c r="O4" s="572"/>
      <c r="P4" s="572"/>
      <c r="Q4" s="573"/>
      <c r="R4" s="574"/>
      <c r="S4" s="981"/>
      <c r="T4" s="575"/>
      <c r="U4" s="569"/>
      <c r="V4" s="151"/>
    </row>
    <row r="5" spans="1:22" ht="12.75" customHeight="1">
      <c r="A5" s="151"/>
      <c r="B5" s="162"/>
      <c r="C5" s="576" t="s">
        <v>37</v>
      </c>
      <c r="D5" s="576"/>
      <c r="E5" s="716">
        <f>Revenues!D5</f>
        <v>3404</v>
      </c>
      <c r="F5" s="626"/>
      <c r="G5" s="500">
        <v>0</v>
      </c>
      <c r="H5" s="500">
        <v>119</v>
      </c>
      <c r="I5" s="500"/>
      <c r="J5" s="714">
        <f>E5-G5-H5</f>
        <v>3285</v>
      </c>
      <c r="K5" s="625"/>
      <c r="L5" s="716">
        <f>Revenues!M5</f>
        <v>3243</v>
      </c>
      <c r="M5" s="500">
        <v>-14</v>
      </c>
      <c r="N5" s="500">
        <v>0</v>
      </c>
      <c r="O5" s="500">
        <v>0</v>
      </c>
      <c r="P5" s="500"/>
      <c r="Q5" s="714">
        <f>L5+M5-N5-O5</f>
        <v>3229</v>
      </c>
      <c r="R5" s="352"/>
      <c r="S5" s="352">
        <f>E5/L5-1</f>
        <v>4.9645390070921946E-2</v>
      </c>
      <c r="T5" s="352">
        <f>J5/Q5-1</f>
        <v>1.7342830597708359E-2</v>
      </c>
      <c r="U5" s="592"/>
      <c r="V5" s="151"/>
    </row>
    <row r="6" spans="1:22" ht="12.75" customHeight="1">
      <c r="A6" s="151"/>
      <c r="B6" s="162"/>
      <c r="C6" s="576" t="s">
        <v>38</v>
      </c>
      <c r="D6" s="576"/>
      <c r="E6" s="716">
        <f>Revenues!D6</f>
        <v>804</v>
      </c>
      <c r="F6" s="626"/>
      <c r="G6" s="500">
        <v>0</v>
      </c>
      <c r="H6" s="500">
        <v>0</v>
      </c>
      <c r="I6" s="500"/>
      <c r="J6" s="714">
        <f>E6-G6-H6</f>
        <v>804</v>
      </c>
      <c r="K6" s="625"/>
      <c r="L6" s="716">
        <f>Revenues!M6</f>
        <v>781</v>
      </c>
      <c r="M6" s="500">
        <v>-37</v>
      </c>
      <c r="N6" s="500">
        <v>0</v>
      </c>
      <c r="O6" s="500">
        <v>0</v>
      </c>
      <c r="P6" s="500"/>
      <c r="Q6" s="714">
        <f>L6+M6-N6-O6</f>
        <v>744</v>
      </c>
      <c r="R6" s="352"/>
      <c r="S6" s="352">
        <f t="shared" ref="S6:S28" si="0">E6/L6-1</f>
        <v>2.9449423815621101E-2</v>
      </c>
      <c r="T6" s="352">
        <f t="shared" ref="T6:T28" si="1">J6/Q6-1</f>
        <v>8.0645161290322509E-2</v>
      </c>
      <c r="U6" s="592"/>
      <c r="V6" s="151"/>
    </row>
    <row r="7" spans="1:22" s="171" customFormat="1" ht="12.75" customHeight="1">
      <c r="A7" s="154"/>
      <c r="B7" s="141"/>
      <c r="C7" s="576" t="s">
        <v>47</v>
      </c>
      <c r="D7" s="576"/>
      <c r="E7" s="716">
        <f>Revenues!D7</f>
        <v>247</v>
      </c>
      <c r="F7" s="626"/>
      <c r="G7" s="500">
        <v>0</v>
      </c>
      <c r="H7" s="500">
        <v>0</v>
      </c>
      <c r="I7" s="500"/>
      <c r="J7" s="714">
        <f>E7-G7-H7</f>
        <v>247</v>
      </c>
      <c r="K7" s="625"/>
      <c r="L7" s="716">
        <f>Revenues!M7</f>
        <v>302</v>
      </c>
      <c r="M7" s="500">
        <v>0</v>
      </c>
      <c r="N7" s="500">
        <v>0</v>
      </c>
      <c r="O7" s="500">
        <v>10</v>
      </c>
      <c r="P7" s="500"/>
      <c r="Q7" s="714">
        <f>L7+M7-N7-O7</f>
        <v>292</v>
      </c>
      <c r="R7" s="352"/>
      <c r="S7" s="422">
        <f t="shared" si="0"/>
        <v>-0.18211920529801329</v>
      </c>
      <c r="T7" s="422">
        <f t="shared" si="1"/>
        <v>-0.15410958904109584</v>
      </c>
      <c r="U7" s="592"/>
      <c r="V7" s="154"/>
    </row>
    <row r="8" spans="1:22" s="171" customFormat="1" ht="12.75" customHeight="1">
      <c r="A8" s="154"/>
      <c r="B8" s="141"/>
      <c r="C8" s="576" t="s">
        <v>436</v>
      </c>
      <c r="D8" s="576"/>
      <c r="E8" s="716">
        <f>Revenues!D8</f>
        <v>-84</v>
      </c>
      <c r="F8" s="626"/>
      <c r="G8" s="500">
        <v>0</v>
      </c>
      <c r="H8" s="500">
        <v>36</v>
      </c>
      <c r="I8" s="500"/>
      <c r="J8" s="714">
        <f>E8-G8-H8</f>
        <v>-120</v>
      </c>
      <c r="K8" s="625"/>
      <c r="L8" s="716">
        <f>Revenues!M8</f>
        <v>-118</v>
      </c>
      <c r="M8" s="500">
        <v>0</v>
      </c>
      <c r="N8" s="500">
        <v>0</v>
      </c>
      <c r="O8" s="500">
        <v>0</v>
      </c>
      <c r="P8" s="500"/>
      <c r="Q8" s="714">
        <f>L8+M8-N8-O8</f>
        <v>-118</v>
      </c>
      <c r="R8" s="352"/>
      <c r="S8" s="422">
        <f t="shared" si="0"/>
        <v>-0.28813559322033899</v>
      </c>
      <c r="T8" s="352">
        <f t="shared" si="1"/>
        <v>1.6949152542372836E-2</v>
      </c>
      <c r="U8" s="592"/>
      <c r="V8" s="154"/>
    </row>
    <row r="9" spans="1:22" s="171" customFormat="1" ht="12.75" customHeight="1">
      <c r="A9" s="154"/>
      <c r="B9" s="141"/>
      <c r="C9" s="577" t="s">
        <v>39</v>
      </c>
      <c r="D9" s="577"/>
      <c r="E9" s="632">
        <f>Revenues!D9</f>
        <v>4371</v>
      </c>
      <c r="F9" s="628"/>
      <c r="G9" s="501">
        <f>G5+G6+G7+G8</f>
        <v>0</v>
      </c>
      <c r="H9" s="501">
        <f>H5+H6+H7+H8</f>
        <v>155</v>
      </c>
      <c r="I9" s="501"/>
      <c r="J9" s="713">
        <f>J5+J6+J7+J8</f>
        <v>4216</v>
      </c>
      <c r="K9" s="627"/>
      <c r="L9" s="632">
        <f>Revenues!M9</f>
        <v>4208</v>
      </c>
      <c r="M9" s="501">
        <f>M5+M6+M7+M8</f>
        <v>-51</v>
      </c>
      <c r="N9" s="501">
        <f>N5+N6+N7+N8</f>
        <v>0</v>
      </c>
      <c r="O9" s="501">
        <f>O5+O6+O7+O8</f>
        <v>10</v>
      </c>
      <c r="P9" s="501"/>
      <c r="Q9" s="713">
        <f>Q5+Q6+Q7+Q8</f>
        <v>4147</v>
      </c>
      <c r="R9" s="565"/>
      <c r="S9" s="353">
        <f t="shared" si="0"/>
        <v>3.8735741444867022E-2</v>
      </c>
      <c r="T9" s="353">
        <f t="shared" si="1"/>
        <v>1.6638533879913098E-2</v>
      </c>
      <c r="U9" s="593"/>
      <c r="V9" s="154"/>
    </row>
    <row r="10" spans="1:22" s="171" customFormat="1" ht="12.75" customHeight="1">
      <c r="A10" s="154"/>
      <c r="B10" s="141"/>
      <c r="C10" s="577"/>
      <c r="D10" s="577"/>
      <c r="E10" s="632"/>
      <c r="F10" s="628"/>
      <c r="G10" s="501"/>
      <c r="H10" s="501"/>
      <c r="I10" s="501"/>
      <c r="J10" s="713"/>
      <c r="K10" s="627"/>
      <c r="L10" s="632"/>
      <c r="M10" s="501"/>
      <c r="N10" s="501"/>
      <c r="O10" s="501"/>
      <c r="P10" s="501"/>
      <c r="Q10" s="713"/>
      <c r="R10" s="565"/>
      <c r="S10" s="353"/>
      <c r="T10" s="353"/>
      <c r="U10" s="593"/>
      <c r="V10" s="154"/>
    </row>
    <row r="11" spans="1:22" ht="12.75" customHeight="1">
      <c r="A11" s="151"/>
      <c r="B11" s="162"/>
      <c r="C11" s="576" t="s">
        <v>392</v>
      </c>
      <c r="D11" s="576"/>
      <c r="E11" s="716">
        <f>Revenues!D11</f>
        <v>1707</v>
      </c>
      <c r="F11" s="626"/>
      <c r="G11" s="500">
        <v>0</v>
      </c>
      <c r="H11" s="500">
        <v>7</v>
      </c>
      <c r="I11" s="500"/>
      <c r="J11" s="714">
        <f>E11-G11-H11</f>
        <v>1700</v>
      </c>
      <c r="K11" s="625"/>
      <c r="L11" s="625">
        <f>Revenues!M11</f>
        <v>1900</v>
      </c>
      <c r="M11" s="500">
        <v>-42</v>
      </c>
      <c r="N11" s="500">
        <v>0</v>
      </c>
      <c r="O11" s="500">
        <v>0</v>
      </c>
      <c r="P11" s="500"/>
      <c r="Q11" s="714">
        <f>L11+M11-N11-O11</f>
        <v>1858</v>
      </c>
      <c r="R11" s="352"/>
      <c r="S11" s="422">
        <f t="shared" si="0"/>
        <v>-0.1015789473684211</v>
      </c>
      <c r="T11" s="352">
        <f t="shared" si="1"/>
        <v>-8.5037674919268058E-2</v>
      </c>
      <c r="U11" s="592"/>
      <c r="V11" s="151"/>
    </row>
    <row r="12" spans="1:22" s="201" customFormat="1" ht="12.75" customHeight="1">
      <c r="A12" s="196"/>
      <c r="B12" s="306"/>
      <c r="C12" s="576" t="s">
        <v>393</v>
      </c>
      <c r="D12" s="576"/>
      <c r="E12" s="716">
        <f>Revenues!D12</f>
        <v>1852</v>
      </c>
      <c r="F12" s="626"/>
      <c r="G12" s="500">
        <v>15</v>
      </c>
      <c r="H12" s="500">
        <v>0</v>
      </c>
      <c r="I12" s="500"/>
      <c r="J12" s="714">
        <f>E12-G12-H12</f>
        <v>1837</v>
      </c>
      <c r="K12" s="625"/>
      <c r="L12" s="625">
        <f>Revenues!M12</f>
        <v>1903</v>
      </c>
      <c r="M12" s="500">
        <v>0</v>
      </c>
      <c r="N12" s="500">
        <v>0</v>
      </c>
      <c r="O12" s="500">
        <v>11</v>
      </c>
      <c r="P12" s="500"/>
      <c r="Q12" s="714">
        <f>L12+M12-N12-O12</f>
        <v>1892</v>
      </c>
      <c r="R12" s="352"/>
      <c r="S12" s="352">
        <f t="shared" si="0"/>
        <v>-2.6799789805570184E-2</v>
      </c>
      <c r="T12" s="352">
        <f t="shared" si="1"/>
        <v>-2.9069767441860517E-2</v>
      </c>
      <c r="U12" s="592"/>
      <c r="V12" s="196"/>
    </row>
    <row r="13" spans="1:22" ht="12.75" customHeight="1">
      <c r="A13" s="151"/>
      <c r="B13" s="162"/>
      <c r="C13" s="576" t="s">
        <v>40</v>
      </c>
      <c r="D13" s="576"/>
      <c r="E13" s="716">
        <f>Revenues!D13</f>
        <v>2956</v>
      </c>
      <c r="F13" s="626"/>
      <c r="G13" s="500">
        <v>12</v>
      </c>
      <c r="H13" s="500">
        <v>0</v>
      </c>
      <c r="I13" s="500"/>
      <c r="J13" s="714">
        <f>E13-G13-H13</f>
        <v>2944</v>
      </c>
      <c r="K13" s="625"/>
      <c r="L13" s="625">
        <f>Revenues!M13</f>
        <v>3069</v>
      </c>
      <c r="M13" s="500">
        <v>-24</v>
      </c>
      <c r="N13" s="500">
        <v>0</v>
      </c>
      <c r="O13" s="500">
        <v>10</v>
      </c>
      <c r="P13" s="500"/>
      <c r="Q13" s="714">
        <f>L13+M13-N13-O13</f>
        <v>3035</v>
      </c>
      <c r="R13" s="352"/>
      <c r="S13" s="352">
        <f t="shared" si="0"/>
        <v>-3.6819811013359405E-2</v>
      </c>
      <c r="T13" s="352">
        <f t="shared" si="1"/>
        <v>-2.9983525535420052E-2</v>
      </c>
      <c r="U13" s="592"/>
      <c r="V13" s="151"/>
    </row>
    <row r="14" spans="1:22" ht="12.75" customHeight="1">
      <c r="A14" s="151"/>
      <c r="B14" s="162"/>
      <c r="C14" s="170" t="s">
        <v>400</v>
      </c>
      <c r="D14" s="576"/>
      <c r="E14" s="716">
        <f>Revenues!D14</f>
        <v>2621</v>
      </c>
      <c r="F14" s="626"/>
      <c r="G14" s="924">
        <v>39</v>
      </c>
      <c r="H14" s="500">
        <v>96</v>
      </c>
      <c r="I14" s="500"/>
      <c r="J14" s="714">
        <f>E14-G14-H14</f>
        <v>2486</v>
      </c>
      <c r="K14" s="625"/>
      <c r="L14" s="625">
        <f>Revenues!M14</f>
        <v>2780</v>
      </c>
      <c r="M14" s="500">
        <v>-17</v>
      </c>
      <c r="N14" s="500">
        <v>0</v>
      </c>
      <c r="O14" s="500">
        <v>119</v>
      </c>
      <c r="P14" s="500"/>
      <c r="Q14" s="714">
        <f>L14+M14-N14-O14</f>
        <v>2644</v>
      </c>
      <c r="R14" s="352"/>
      <c r="S14" s="352">
        <f t="shared" si="0"/>
        <v>-5.7194244604316546E-2</v>
      </c>
      <c r="T14" s="352">
        <f t="shared" si="1"/>
        <v>-5.9757942511346474E-2</v>
      </c>
      <c r="U14" s="592"/>
      <c r="V14" s="151"/>
    </row>
    <row r="15" spans="1:22" ht="12.75" customHeight="1">
      <c r="A15" s="151"/>
      <c r="B15" s="162"/>
      <c r="C15" s="576" t="s">
        <v>436</v>
      </c>
      <c r="D15" s="576"/>
      <c r="E15" s="716">
        <f>Revenues!D15</f>
        <v>-2133</v>
      </c>
      <c r="F15" s="626"/>
      <c r="G15" s="500">
        <v>0</v>
      </c>
      <c r="H15" s="500">
        <v>0</v>
      </c>
      <c r="I15" s="500"/>
      <c r="J15" s="714">
        <f>E15-G15-H15</f>
        <v>-2133</v>
      </c>
      <c r="K15" s="625"/>
      <c r="L15" s="716">
        <f>Revenues!M15</f>
        <v>-2303</v>
      </c>
      <c r="M15" s="500">
        <v>0</v>
      </c>
      <c r="N15" s="500">
        <v>0</v>
      </c>
      <c r="O15" s="500">
        <v>0</v>
      </c>
      <c r="P15" s="500"/>
      <c r="Q15" s="714">
        <f>L15+M15-N15-O15</f>
        <v>-2303</v>
      </c>
      <c r="R15" s="352"/>
      <c r="S15" s="352">
        <f t="shared" si="0"/>
        <v>-7.381676074685195E-2</v>
      </c>
      <c r="T15" s="352">
        <f t="shared" si="1"/>
        <v>-7.381676074685195E-2</v>
      </c>
      <c r="U15" s="592"/>
      <c r="V15" s="151"/>
    </row>
    <row r="16" spans="1:22" s="171" customFormat="1" ht="12.75" customHeight="1">
      <c r="A16" s="154"/>
      <c r="B16" s="141"/>
      <c r="C16" s="577" t="s">
        <v>254</v>
      </c>
      <c r="D16" s="577"/>
      <c r="E16" s="632">
        <f>Revenues!D16</f>
        <v>7003</v>
      </c>
      <c r="F16" s="628"/>
      <c r="G16" s="501">
        <f>G11+G12+G13+G14+G15</f>
        <v>66</v>
      </c>
      <c r="H16" s="501">
        <f>H11+H12+H13+H14+H15</f>
        <v>103</v>
      </c>
      <c r="I16" s="501"/>
      <c r="J16" s="713">
        <f>J11+J12+J13+J14+J15</f>
        <v>6834</v>
      </c>
      <c r="K16" s="627"/>
      <c r="L16" s="632">
        <f>Revenues!M16</f>
        <v>7349</v>
      </c>
      <c r="M16" s="501">
        <f>M11+M12+M13+M14+M15</f>
        <v>-83</v>
      </c>
      <c r="N16" s="501">
        <f>N11+N12+N13+N14+N15</f>
        <v>0</v>
      </c>
      <c r="O16" s="501">
        <f>O11+O12+O13+O14+O15</f>
        <v>140</v>
      </c>
      <c r="P16" s="501"/>
      <c r="Q16" s="713">
        <f>Q11+Q12+Q13+Q14+Q15</f>
        <v>7126</v>
      </c>
      <c r="R16" s="565"/>
      <c r="S16" s="353">
        <f t="shared" si="0"/>
        <v>-4.7081235542250632E-2</v>
      </c>
      <c r="T16" s="353">
        <f t="shared" si="1"/>
        <v>-4.0976705023856308E-2</v>
      </c>
      <c r="U16" s="593"/>
      <c r="V16" s="154"/>
    </row>
    <row r="17" spans="1:25" s="171" customFormat="1" ht="12.75" customHeight="1">
      <c r="A17" s="154"/>
      <c r="B17" s="141"/>
      <c r="C17" s="576"/>
      <c r="D17" s="576"/>
      <c r="E17" s="625"/>
      <c r="F17" s="626"/>
      <c r="G17" s="500"/>
      <c r="H17" s="500"/>
      <c r="I17" s="500"/>
      <c r="J17" s="712"/>
      <c r="K17" s="625"/>
      <c r="L17" s="625"/>
      <c r="M17" s="500"/>
      <c r="N17" s="500"/>
      <c r="O17" s="500"/>
      <c r="P17" s="500"/>
      <c r="Q17" s="712"/>
      <c r="R17" s="352"/>
      <c r="S17" s="352"/>
      <c r="T17" s="352"/>
      <c r="U17" s="592"/>
      <c r="V17" s="154"/>
    </row>
    <row r="18" spans="1:25" ht="12.75" customHeight="1">
      <c r="A18" s="154"/>
      <c r="B18" s="141"/>
      <c r="C18" s="576" t="s">
        <v>617</v>
      </c>
      <c r="D18" s="576"/>
      <c r="E18" s="716">
        <f>Revenues!D18</f>
        <v>862</v>
      </c>
      <c r="F18" s="626"/>
      <c r="G18" s="500">
        <v>0</v>
      </c>
      <c r="H18" s="500">
        <v>2</v>
      </c>
      <c r="I18" s="500"/>
      <c r="J18" s="714">
        <f>E18-G18-H18</f>
        <v>860</v>
      </c>
      <c r="K18" s="625"/>
      <c r="L18" s="716">
        <f>Revenues!M18</f>
        <v>1219</v>
      </c>
      <c r="M18" s="500">
        <v>0</v>
      </c>
      <c r="N18" s="500">
        <v>362</v>
      </c>
      <c r="O18" s="500">
        <v>5</v>
      </c>
      <c r="P18" s="500"/>
      <c r="Q18" s="714">
        <f>L18+M18-N18-O18</f>
        <v>852</v>
      </c>
      <c r="R18" s="352"/>
      <c r="S18" s="422">
        <f t="shared" si="0"/>
        <v>-0.29286300246103358</v>
      </c>
      <c r="T18" s="352">
        <f t="shared" si="1"/>
        <v>9.3896713615022609E-3</v>
      </c>
      <c r="U18" s="592"/>
      <c r="V18" s="154"/>
    </row>
    <row r="19" spans="1:25" ht="12.75" customHeight="1">
      <c r="A19" s="151"/>
      <c r="B19" s="162"/>
      <c r="C19" s="576" t="s">
        <v>71</v>
      </c>
      <c r="D19" s="576"/>
      <c r="E19" s="716">
        <f>Revenues!D19</f>
        <v>-333</v>
      </c>
      <c r="F19" s="626"/>
      <c r="G19" s="500">
        <v>0</v>
      </c>
      <c r="H19" s="500">
        <v>0</v>
      </c>
      <c r="I19" s="500"/>
      <c r="J19" s="714">
        <f>E19-G19-H19</f>
        <v>-333</v>
      </c>
      <c r="K19" s="625"/>
      <c r="L19" s="716">
        <f>Revenues!M19</f>
        <v>-309</v>
      </c>
      <c r="M19" s="500">
        <v>0</v>
      </c>
      <c r="N19" s="500">
        <v>0</v>
      </c>
      <c r="O19" s="500">
        <v>0</v>
      </c>
      <c r="P19" s="500"/>
      <c r="Q19" s="714">
        <f>L19+M19-N19-O19</f>
        <v>-309</v>
      </c>
      <c r="R19" s="352"/>
      <c r="S19" s="352">
        <f t="shared" si="0"/>
        <v>7.7669902912621325E-2</v>
      </c>
      <c r="T19" s="352">
        <f t="shared" si="1"/>
        <v>7.7669902912621325E-2</v>
      </c>
      <c r="U19" s="592"/>
      <c r="V19" s="151"/>
    </row>
    <row r="20" spans="1:25" s="171" customFormat="1" ht="12.75" customHeight="1">
      <c r="A20" s="594"/>
      <c r="B20" s="595"/>
      <c r="C20" s="577" t="s">
        <v>198</v>
      </c>
      <c r="D20" s="577"/>
      <c r="E20" s="632">
        <f>Revenues!D20</f>
        <v>7532</v>
      </c>
      <c r="F20" s="628"/>
      <c r="G20" s="501">
        <f>G16+G18+G19</f>
        <v>66</v>
      </c>
      <c r="H20" s="501">
        <f>H16+H18+H19</f>
        <v>105</v>
      </c>
      <c r="I20" s="501"/>
      <c r="J20" s="713">
        <f>J16+J18+J19</f>
        <v>7361</v>
      </c>
      <c r="K20" s="627"/>
      <c r="L20" s="632">
        <f>Revenues!M20</f>
        <v>8259</v>
      </c>
      <c r="M20" s="501">
        <f>M16+M18+M19</f>
        <v>-83</v>
      </c>
      <c r="N20" s="501">
        <f>N16+N18+N19</f>
        <v>362</v>
      </c>
      <c r="O20" s="501">
        <f>O16+O18+O19</f>
        <v>145</v>
      </c>
      <c r="P20" s="501"/>
      <c r="Q20" s="713">
        <f>Q16+Q18+Q19</f>
        <v>7669</v>
      </c>
      <c r="R20" s="565"/>
      <c r="S20" s="353">
        <f t="shared" si="0"/>
        <v>-8.8025184647051669E-2</v>
      </c>
      <c r="T20" s="353">
        <f t="shared" si="1"/>
        <v>-4.0161689920458987E-2</v>
      </c>
      <c r="U20" s="593"/>
      <c r="V20" s="594"/>
    </row>
    <row r="21" spans="1:25" s="171" customFormat="1" ht="12.75" customHeight="1">
      <c r="A21" s="594"/>
      <c r="B21" s="595"/>
      <c r="C21" s="577"/>
      <c r="D21" s="577"/>
      <c r="E21" s="632"/>
      <c r="F21" s="628"/>
      <c r="G21" s="501"/>
      <c r="H21" s="501"/>
      <c r="I21" s="501"/>
      <c r="J21" s="713"/>
      <c r="K21" s="627"/>
      <c r="L21" s="632"/>
      <c r="M21" s="501"/>
      <c r="N21" s="501"/>
      <c r="O21" s="501"/>
      <c r="P21" s="501"/>
      <c r="Q21" s="713"/>
      <c r="R21" s="565"/>
      <c r="S21" s="353"/>
      <c r="T21" s="353"/>
      <c r="U21" s="593"/>
      <c r="V21" s="594"/>
    </row>
    <row r="22" spans="1:25" s="171" customFormat="1" ht="12.75" customHeight="1">
      <c r="A22" s="154"/>
      <c r="B22" s="141"/>
      <c r="C22" s="596" t="s">
        <v>219</v>
      </c>
      <c r="D22" s="596"/>
      <c r="E22" s="632">
        <f>Revenues!D22</f>
        <v>1035</v>
      </c>
      <c r="F22" s="633"/>
      <c r="G22" s="501">
        <v>0</v>
      </c>
      <c r="H22" s="501">
        <v>0</v>
      </c>
      <c r="I22" s="501"/>
      <c r="J22" s="715">
        <f>E22-G22-H22</f>
        <v>1035</v>
      </c>
      <c r="K22" s="632"/>
      <c r="L22" s="632">
        <f>Revenues!M22</f>
        <v>977</v>
      </c>
      <c r="M22" s="501">
        <v>0</v>
      </c>
      <c r="N22" s="501">
        <v>0</v>
      </c>
      <c r="O22" s="501">
        <v>0</v>
      </c>
      <c r="P22" s="501"/>
      <c r="Q22" s="715">
        <f>L22+M22-N22-O22</f>
        <v>977</v>
      </c>
      <c r="R22" s="353"/>
      <c r="S22" s="353">
        <f t="shared" si="0"/>
        <v>5.9365404298874047E-2</v>
      </c>
      <c r="T22" s="353">
        <f t="shared" si="1"/>
        <v>5.9365404298874047E-2</v>
      </c>
      <c r="U22" s="650"/>
      <c r="V22" s="154"/>
      <c r="Y22" s="181"/>
    </row>
    <row r="23" spans="1:25" ht="12.75" customHeight="1">
      <c r="A23" s="570"/>
      <c r="B23" s="315"/>
      <c r="C23" s="576"/>
      <c r="D23" s="576"/>
      <c r="E23" s="632"/>
      <c r="F23" s="626"/>
      <c r="G23" s="500"/>
      <c r="H23" s="500"/>
      <c r="I23" s="500"/>
      <c r="J23" s="712"/>
      <c r="K23" s="625"/>
      <c r="L23" s="632"/>
      <c r="M23" s="500"/>
      <c r="N23" s="500"/>
      <c r="O23" s="500"/>
      <c r="P23" s="500"/>
      <c r="Q23" s="712"/>
      <c r="R23" s="352"/>
      <c r="S23" s="352"/>
      <c r="T23" s="352"/>
      <c r="U23" s="592"/>
    </row>
    <row r="24" spans="1:25" s="171" customFormat="1" ht="12.75" customHeight="1">
      <c r="A24" s="594"/>
      <c r="B24" s="595"/>
      <c r="C24" s="596" t="s">
        <v>41</v>
      </c>
      <c r="D24" s="596"/>
      <c r="E24" s="632">
        <f>Revenues!D24</f>
        <v>76</v>
      </c>
      <c r="F24" s="633"/>
      <c r="G24" s="501">
        <v>0</v>
      </c>
      <c r="H24" s="501">
        <v>0</v>
      </c>
      <c r="I24" s="501"/>
      <c r="J24" s="715">
        <f>E24-G24-H24</f>
        <v>76</v>
      </c>
      <c r="K24" s="632"/>
      <c r="L24" s="632">
        <f>Revenues!M24</f>
        <v>62</v>
      </c>
      <c r="M24" s="501">
        <v>0</v>
      </c>
      <c r="N24" s="501">
        <v>0</v>
      </c>
      <c r="O24" s="501">
        <v>0</v>
      </c>
      <c r="P24" s="501"/>
      <c r="Q24" s="715">
        <f>L24+M24-N24-O24</f>
        <v>62</v>
      </c>
      <c r="R24" s="353"/>
      <c r="S24" s="1220">
        <f t="shared" si="0"/>
        <v>0.22580645161290325</v>
      </c>
      <c r="T24" s="1220">
        <f t="shared" si="1"/>
        <v>0.22580645161290325</v>
      </c>
      <c r="U24" s="650"/>
      <c r="V24" s="594"/>
    </row>
    <row r="25" spans="1:25" s="171" customFormat="1" ht="12.75" customHeight="1">
      <c r="A25" s="594"/>
      <c r="B25" s="595"/>
      <c r="C25" s="596"/>
      <c r="D25" s="596"/>
      <c r="E25" s="632"/>
      <c r="F25" s="633"/>
      <c r="G25" s="501"/>
      <c r="H25" s="501"/>
      <c r="I25" s="501"/>
      <c r="J25" s="712"/>
      <c r="K25" s="632"/>
      <c r="L25" s="632"/>
      <c r="M25" s="501"/>
      <c r="N25" s="501"/>
      <c r="O25" s="501"/>
      <c r="P25" s="501"/>
      <c r="Q25" s="712"/>
      <c r="R25" s="353"/>
      <c r="S25" s="353"/>
      <c r="T25" s="353"/>
      <c r="U25" s="650"/>
      <c r="V25" s="594"/>
    </row>
    <row r="26" spans="1:25" s="171" customFormat="1" ht="12.75" customHeight="1">
      <c r="A26" s="594"/>
      <c r="B26" s="595"/>
      <c r="C26" s="596" t="s">
        <v>42</v>
      </c>
      <c r="D26" s="596"/>
      <c r="E26" s="717">
        <f>Revenues!D26</f>
        <v>-306</v>
      </c>
      <c r="F26" s="633"/>
      <c r="G26" s="501">
        <v>0</v>
      </c>
      <c r="H26" s="501">
        <v>0</v>
      </c>
      <c r="I26" s="501"/>
      <c r="J26" s="715">
        <f>E26-G26-H26</f>
        <v>-306</v>
      </c>
      <c r="K26" s="632"/>
      <c r="L26" s="717">
        <f>Revenues!M26</f>
        <v>-343</v>
      </c>
      <c r="M26" s="501">
        <v>0</v>
      </c>
      <c r="N26" s="501">
        <v>0</v>
      </c>
      <c r="O26" s="501">
        <v>0</v>
      </c>
      <c r="P26" s="501"/>
      <c r="Q26" s="715">
        <f>L26+M26-N26-O26</f>
        <v>-343</v>
      </c>
      <c r="R26" s="353"/>
      <c r="S26" s="1220">
        <f t="shared" si="0"/>
        <v>-0.10787172011661805</v>
      </c>
      <c r="T26" s="1220">
        <f t="shared" si="1"/>
        <v>-0.10787172011661805</v>
      </c>
      <c r="U26" s="650"/>
      <c r="V26" s="594"/>
    </row>
    <row r="27" spans="1:25" ht="12.75" customHeight="1">
      <c r="A27" s="570"/>
      <c r="B27" s="315"/>
      <c r="C27" s="576"/>
      <c r="D27" s="576"/>
      <c r="E27" s="632"/>
      <c r="F27" s="626"/>
      <c r="G27" s="500"/>
      <c r="H27" s="500"/>
      <c r="I27" s="500"/>
      <c r="J27" s="713"/>
      <c r="K27" s="625"/>
      <c r="L27" s="632"/>
      <c r="M27" s="500"/>
      <c r="N27" s="500"/>
      <c r="O27" s="500"/>
      <c r="P27" s="500"/>
      <c r="Q27" s="713"/>
      <c r="R27" s="352"/>
      <c r="S27" s="352"/>
      <c r="T27" s="352"/>
      <c r="U27" s="592"/>
    </row>
    <row r="28" spans="1:25" s="171" customFormat="1" ht="12.75" customHeight="1">
      <c r="A28" s="154"/>
      <c r="B28" s="141"/>
      <c r="C28" s="596" t="s">
        <v>445</v>
      </c>
      <c r="D28" s="596"/>
      <c r="E28" s="632">
        <f>Revenues!D28</f>
        <v>12708</v>
      </c>
      <c r="F28" s="633"/>
      <c r="G28" s="501">
        <f>G9+G22+G20+G24+G26</f>
        <v>66</v>
      </c>
      <c r="H28" s="501">
        <f>H9+H22+H20+H24+H26</f>
        <v>260</v>
      </c>
      <c r="I28" s="501"/>
      <c r="J28" s="713">
        <f>E28-G28-H28</f>
        <v>12382</v>
      </c>
      <c r="K28" s="632"/>
      <c r="L28" s="632">
        <f>Revenues!M28</f>
        <v>13163</v>
      </c>
      <c r="M28" s="501">
        <f>M9+M22+M20+M24+M26</f>
        <v>-134</v>
      </c>
      <c r="N28" s="501">
        <f>N9+N22+N20+N24+N26</f>
        <v>362</v>
      </c>
      <c r="O28" s="501">
        <f>O9+O22+O20+O24+O26</f>
        <v>155</v>
      </c>
      <c r="P28" s="501"/>
      <c r="Q28" s="713">
        <f>L28+M28-N28-O28</f>
        <v>12512</v>
      </c>
      <c r="R28" s="353"/>
      <c r="S28" s="353">
        <f t="shared" si="0"/>
        <v>-3.4566588163792433E-2</v>
      </c>
      <c r="T28" s="353">
        <f t="shared" si="1"/>
        <v>-1.0390025575447548E-2</v>
      </c>
      <c r="U28" s="650"/>
      <c r="V28" s="154"/>
    </row>
    <row r="29" spans="1:25" ht="12.75" customHeight="1">
      <c r="A29" s="151"/>
      <c r="B29" s="162"/>
      <c r="C29" s="576"/>
      <c r="D29" s="576"/>
      <c r="E29" s="582"/>
      <c r="F29" s="583"/>
      <c r="G29" s="583"/>
      <c r="H29" s="583"/>
      <c r="I29" s="583"/>
      <c r="J29" s="584"/>
      <c r="K29" s="582"/>
      <c r="L29" s="582"/>
      <c r="M29" s="776"/>
      <c r="N29" s="776"/>
      <c r="O29" s="776"/>
      <c r="P29" s="583"/>
      <c r="Q29" s="584"/>
      <c r="R29" s="585"/>
      <c r="S29" s="585"/>
      <c r="T29" s="585"/>
      <c r="U29" s="597"/>
      <c r="V29" s="151"/>
    </row>
    <row r="30" spans="1:25" ht="9" customHeight="1">
      <c r="A30" s="151"/>
      <c r="B30" s="151"/>
      <c r="C30" s="151"/>
      <c r="D30" s="151"/>
      <c r="E30" s="513"/>
      <c r="F30" s="513"/>
      <c r="G30" s="513"/>
      <c r="H30" s="708"/>
      <c r="I30" s="513"/>
      <c r="J30" s="513"/>
      <c r="K30" s="513"/>
      <c r="L30" s="513"/>
      <c r="M30" s="513"/>
      <c r="N30" s="513"/>
      <c r="O30" s="708"/>
      <c r="P30" s="513"/>
      <c r="Q30" s="513"/>
      <c r="R30" s="151"/>
      <c r="S30" s="152"/>
      <c r="T30" s="982"/>
      <c r="U30" s="151"/>
      <c r="V30" s="151"/>
    </row>
    <row r="31" spans="1:25" ht="14.25">
      <c r="A31" s="167"/>
      <c r="B31" s="183" t="s">
        <v>345</v>
      </c>
      <c r="C31" s="167"/>
      <c r="D31" s="167"/>
      <c r="E31" s="167"/>
      <c r="F31" s="167"/>
      <c r="G31" s="167"/>
      <c r="H31" s="168"/>
      <c r="I31" s="168"/>
      <c r="J31" s="167"/>
      <c r="K31" s="187"/>
      <c r="L31" s="167"/>
      <c r="M31" s="167"/>
      <c r="N31" s="167"/>
      <c r="O31" s="167"/>
      <c r="P31" s="167"/>
      <c r="Q31" s="187"/>
      <c r="R31" s="182"/>
      <c r="S31" s="850"/>
      <c r="T31" s="850"/>
      <c r="U31" s="182"/>
      <c r="V31" s="182"/>
    </row>
    <row r="32" spans="1:25" ht="14.25">
      <c r="A32" s="167"/>
      <c r="B32" s="183" t="s">
        <v>512</v>
      </c>
      <c r="C32" s="772"/>
      <c r="D32" s="772"/>
      <c r="E32" s="772"/>
      <c r="F32" s="772"/>
      <c r="G32" s="772"/>
      <c r="H32" s="773"/>
      <c r="I32" s="773"/>
      <c r="J32" s="167"/>
      <c r="K32" s="187"/>
      <c r="L32" s="167"/>
      <c r="M32" s="167"/>
      <c r="N32" s="167"/>
      <c r="O32" s="167"/>
      <c r="P32" s="167"/>
      <c r="Q32" s="187"/>
      <c r="R32" s="182"/>
      <c r="S32" s="850"/>
      <c r="T32" s="850"/>
      <c r="U32" s="182"/>
      <c r="V32" s="182"/>
    </row>
    <row r="33" spans="1:23" s="182" customFormat="1">
      <c r="E33" s="629"/>
      <c r="F33" s="629"/>
      <c r="G33" s="629"/>
      <c r="H33" s="709"/>
      <c r="I33" s="629"/>
      <c r="J33" s="629"/>
      <c r="K33" s="629"/>
      <c r="L33" s="629"/>
      <c r="M33" s="629"/>
      <c r="N33" s="629"/>
      <c r="O33" s="709"/>
      <c r="P33" s="629"/>
      <c r="Q33" s="629"/>
      <c r="S33" s="850"/>
      <c r="T33" s="850"/>
    </row>
    <row r="34" spans="1:23" ht="9" customHeight="1">
      <c r="A34" s="151"/>
      <c r="B34" s="151"/>
      <c r="C34" s="151"/>
      <c r="D34" s="151"/>
      <c r="E34" s="513"/>
      <c r="F34" s="513"/>
      <c r="G34" s="513"/>
      <c r="H34" s="708"/>
      <c r="I34" s="513"/>
      <c r="J34" s="513"/>
      <c r="K34" s="513"/>
      <c r="L34" s="513"/>
      <c r="M34" s="513"/>
      <c r="N34" s="513"/>
      <c r="O34" s="708"/>
      <c r="P34" s="513"/>
      <c r="Q34" s="513"/>
      <c r="R34" s="151"/>
      <c r="S34" s="152"/>
      <c r="T34" s="979"/>
      <c r="U34" s="151"/>
      <c r="V34" s="151"/>
    </row>
    <row r="35" spans="1:23" ht="12.75">
      <c r="A35" s="154"/>
      <c r="B35" s="159"/>
      <c r="C35" s="578" t="s">
        <v>48</v>
      </c>
      <c r="D35" s="581"/>
      <c r="E35" s="693">
        <v>2012</v>
      </c>
      <c r="F35" s="710"/>
      <c r="G35" s="697" t="s">
        <v>294</v>
      </c>
      <c r="H35" s="631" t="s">
        <v>50</v>
      </c>
      <c r="I35" s="697" t="s">
        <v>298</v>
      </c>
      <c r="J35" s="696">
        <v>2012</v>
      </c>
      <c r="K35" s="699"/>
      <c r="L35" s="693">
        <v>2011</v>
      </c>
      <c r="M35" s="697" t="s">
        <v>295</v>
      </c>
      <c r="N35" s="697" t="s">
        <v>294</v>
      </c>
      <c r="O35" s="631" t="s">
        <v>50</v>
      </c>
      <c r="P35" s="697" t="s">
        <v>298</v>
      </c>
      <c r="Q35" s="696">
        <v>2011</v>
      </c>
      <c r="R35" s="705"/>
      <c r="S35" s="980" t="s">
        <v>466</v>
      </c>
      <c r="T35" s="980" t="s">
        <v>466</v>
      </c>
      <c r="U35" s="706"/>
      <c r="V35" s="154"/>
    </row>
    <row r="36" spans="1:23" ht="12.75">
      <c r="A36" s="154"/>
      <c r="B36" s="159"/>
      <c r="C36" s="579" t="s">
        <v>311</v>
      </c>
      <c r="D36" s="580"/>
      <c r="E36" s="630" t="s">
        <v>296</v>
      </c>
      <c r="F36" s="710"/>
      <c r="G36" s="631" t="s">
        <v>297</v>
      </c>
      <c r="H36" s="631" t="s">
        <v>306</v>
      </c>
      <c r="I36" s="631"/>
      <c r="J36" s="590" t="s">
        <v>327</v>
      </c>
      <c r="K36" s="699"/>
      <c r="L36" s="587" t="s">
        <v>296</v>
      </c>
      <c r="M36" s="589" t="s">
        <v>415</v>
      </c>
      <c r="N36" s="631" t="s">
        <v>297</v>
      </c>
      <c r="O36" s="631" t="s">
        <v>306</v>
      </c>
      <c r="P36" s="631"/>
      <c r="Q36" s="590" t="s">
        <v>327</v>
      </c>
      <c r="R36" s="705"/>
      <c r="S36" s="980" t="s">
        <v>296</v>
      </c>
      <c r="T36" s="980" t="s">
        <v>299</v>
      </c>
      <c r="U36" s="706"/>
      <c r="V36" s="154"/>
    </row>
    <row r="37" spans="1:23" ht="12.75">
      <c r="A37" s="151"/>
      <c r="B37" s="162"/>
      <c r="C37" s="162"/>
      <c r="D37" s="162"/>
      <c r="E37" s="571"/>
      <c r="F37" s="572"/>
      <c r="G37" s="572"/>
      <c r="H37" s="572"/>
      <c r="I37" s="572"/>
      <c r="J37" s="573"/>
      <c r="K37" s="571"/>
      <c r="L37" s="571"/>
      <c r="M37" s="572"/>
      <c r="N37" s="572"/>
      <c r="O37" s="572"/>
      <c r="P37" s="572"/>
      <c r="Q37" s="573"/>
      <c r="R37" s="574"/>
      <c r="S37" s="981"/>
      <c r="T37" s="575"/>
      <c r="U37" s="569"/>
      <c r="V37" s="151"/>
    </row>
    <row r="38" spans="1:23" ht="12.75" customHeight="1">
      <c r="A38" s="151"/>
      <c r="B38" s="162"/>
      <c r="C38" s="576" t="s">
        <v>37</v>
      </c>
      <c r="D38" s="576"/>
      <c r="E38" s="716">
        <f>'Profit &amp; margin'!D65</f>
        <v>1290</v>
      </c>
      <c r="F38" s="626"/>
      <c r="G38" s="500">
        <v>0</v>
      </c>
      <c r="H38" s="500">
        <v>119</v>
      </c>
      <c r="I38" s="500">
        <v>-39</v>
      </c>
      <c r="J38" s="714">
        <f>E38-G38-H38-I38</f>
        <v>1210</v>
      </c>
      <c r="K38" s="625"/>
      <c r="L38" s="716">
        <f>'Profit &amp; margin'!M65</f>
        <v>1354</v>
      </c>
      <c r="M38" s="500">
        <v>-7</v>
      </c>
      <c r="N38" s="500">
        <v>0</v>
      </c>
      <c r="O38" s="500">
        <v>0</v>
      </c>
      <c r="P38" s="500">
        <v>0</v>
      </c>
      <c r="Q38" s="714">
        <f>L38+M38-N38-O38-P38</f>
        <v>1347</v>
      </c>
      <c r="R38" s="352"/>
      <c r="S38" s="352">
        <f>E38/L38-1</f>
        <v>-4.7267355982274717E-2</v>
      </c>
      <c r="T38" s="422">
        <f>J38/Q38-1</f>
        <v>-0.1017074981440238</v>
      </c>
      <c r="U38" s="592"/>
      <c r="V38" s="151"/>
    </row>
    <row r="39" spans="1:23" ht="12.75" customHeight="1">
      <c r="A39" s="151"/>
      <c r="B39" s="162"/>
      <c r="C39" s="576" t="s">
        <v>38</v>
      </c>
      <c r="D39" s="576"/>
      <c r="E39" s="716">
        <f>'Profit &amp; margin'!D66</f>
        <v>272</v>
      </c>
      <c r="F39" s="626"/>
      <c r="G39" s="500">
        <v>0</v>
      </c>
      <c r="H39" s="500">
        <v>0</v>
      </c>
      <c r="I39" s="500">
        <v>0</v>
      </c>
      <c r="J39" s="714">
        <f>E39-G39-H39-I39</f>
        <v>272</v>
      </c>
      <c r="K39" s="625"/>
      <c r="L39" s="716">
        <f>'Profit &amp; margin'!M66</f>
        <v>273</v>
      </c>
      <c r="M39" s="500">
        <v>-22</v>
      </c>
      <c r="N39" s="500">
        <v>0</v>
      </c>
      <c r="O39" s="500">
        <v>5</v>
      </c>
      <c r="P39" s="500">
        <v>-2</v>
      </c>
      <c r="Q39" s="714">
        <f>L39+M39-N39-O39-P39</f>
        <v>248</v>
      </c>
      <c r="R39" s="352"/>
      <c r="S39" s="352">
        <f t="shared" ref="S39:S59" si="2">E39/L39-1</f>
        <v>-3.66300366300365E-3</v>
      </c>
      <c r="T39" s="352">
        <f t="shared" ref="T39:T59" si="3">J39/Q39-1</f>
        <v>9.6774193548387011E-2</v>
      </c>
      <c r="U39" s="592"/>
      <c r="V39" s="151"/>
    </row>
    <row r="40" spans="1:23" s="171" customFormat="1" ht="12.75" customHeight="1">
      <c r="A40" s="154"/>
      <c r="B40" s="141"/>
      <c r="C40" s="576" t="s">
        <v>47</v>
      </c>
      <c r="D40" s="576"/>
      <c r="E40" s="716">
        <f>'Profit &amp; margin'!D67</f>
        <v>-25</v>
      </c>
      <c r="F40" s="626"/>
      <c r="G40" s="500">
        <v>0</v>
      </c>
      <c r="H40" s="500">
        <v>0</v>
      </c>
      <c r="I40" s="500">
        <v>0</v>
      </c>
      <c r="J40" s="714">
        <f>E40-G40-H40-I40</f>
        <v>-25</v>
      </c>
      <c r="K40" s="625"/>
      <c r="L40" s="716">
        <f>'Profit &amp; margin'!M67</f>
        <v>8</v>
      </c>
      <c r="M40" s="500">
        <v>0</v>
      </c>
      <c r="N40" s="500">
        <v>0</v>
      </c>
      <c r="O40" s="500">
        <v>10</v>
      </c>
      <c r="P40" s="500">
        <v>-3</v>
      </c>
      <c r="Q40" s="714">
        <f>L40+M40-N40-O40-P40</f>
        <v>1</v>
      </c>
      <c r="R40" s="352"/>
      <c r="S40" s="352" t="s">
        <v>525</v>
      </c>
      <c r="T40" s="352" t="s">
        <v>626</v>
      </c>
      <c r="U40" s="592"/>
      <c r="V40" s="154"/>
      <c r="W40" s="153"/>
    </row>
    <row r="41" spans="1:23" s="171" customFormat="1" ht="12.75" customHeight="1">
      <c r="A41" s="154"/>
      <c r="B41" s="141"/>
      <c r="C41" s="576" t="s">
        <v>436</v>
      </c>
      <c r="D41" s="576"/>
      <c r="E41" s="716">
        <f>'Profit &amp; margin'!D68</f>
        <v>-1</v>
      </c>
      <c r="F41" s="626"/>
      <c r="G41" s="500">
        <v>0</v>
      </c>
      <c r="H41" s="500">
        <v>-2</v>
      </c>
      <c r="I41" s="500">
        <v>-2</v>
      </c>
      <c r="J41" s="714">
        <f>E41-G41-H41-I41</f>
        <v>3</v>
      </c>
      <c r="K41" s="625"/>
      <c r="L41" s="716">
        <f>'Profit &amp; margin'!M68</f>
        <v>1</v>
      </c>
      <c r="M41" s="500">
        <v>0</v>
      </c>
      <c r="N41" s="500">
        <v>0</v>
      </c>
      <c r="O41" s="500">
        <v>0</v>
      </c>
      <c r="P41" s="500">
        <v>0</v>
      </c>
      <c r="Q41" s="714">
        <f>L41+M41-N41-O41-P41</f>
        <v>1</v>
      </c>
      <c r="R41" s="352"/>
      <c r="S41" s="352" t="s">
        <v>525</v>
      </c>
      <c r="T41" s="352" t="s">
        <v>566</v>
      </c>
      <c r="U41" s="592"/>
      <c r="V41" s="154"/>
      <c r="W41" s="153"/>
    </row>
    <row r="42" spans="1:23" s="171" customFormat="1" ht="12.75" customHeight="1">
      <c r="A42" s="154"/>
      <c r="B42" s="141"/>
      <c r="C42" s="577" t="s">
        <v>39</v>
      </c>
      <c r="D42" s="577"/>
      <c r="E42" s="632">
        <f>'Profit &amp; margin'!D69</f>
        <v>1536</v>
      </c>
      <c r="F42" s="628"/>
      <c r="G42" s="501">
        <f>G38+G39+G40+G41</f>
        <v>0</v>
      </c>
      <c r="H42" s="501">
        <f>H38+H39+H40+H41</f>
        <v>117</v>
      </c>
      <c r="I42" s="501">
        <f>I38+I39+I40+I41</f>
        <v>-41</v>
      </c>
      <c r="J42" s="713">
        <f>J38+J39+J40+J41</f>
        <v>1460</v>
      </c>
      <c r="K42" s="627"/>
      <c r="L42" s="632">
        <f>'Profit &amp; margin'!M69</f>
        <v>1636</v>
      </c>
      <c r="M42" s="501">
        <f>M38+M39+M40+M41</f>
        <v>-29</v>
      </c>
      <c r="N42" s="501">
        <f>N38+N39+N40+N41</f>
        <v>0</v>
      </c>
      <c r="O42" s="501">
        <f>O38+O39+O40+O41</f>
        <v>15</v>
      </c>
      <c r="P42" s="501">
        <f>P38+P39+P40+P41</f>
        <v>-5</v>
      </c>
      <c r="Q42" s="713">
        <f>Q38+Q39+Q40+Q41</f>
        <v>1597</v>
      </c>
      <c r="R42" s="565"/>
      <c r="S42" s="353">
        <f t="shared" si="2"/>
        <v>-6.1124694376528121E-2</v>
      </c>
      <c r="T42" s="353">
        <f t="shared" si="3"/>
        <v>-8.578584846587356E-2</v>
      </c>
      <c r="U42" s="593"/>
      <c r="V42" s="154"/>
      <c r="W42" s="153"/>
    </row>
    <row r="43" spans="1:23" s="171" customFormat="1" ht="12.75" customHeight="1">
      <c r="A43" s="154"/>
      <c r="B43" s="141"/>
      <c r="C43" s="577"/>
      <c r="D43" s="577"/>
      <c r="E43" s="632"/>
      <c r="F43" s="628"/>
      <c r="G43" s="501"/>
      <c r="H43" s="501"/>
      <c r="I43" s="501"/>
      <c r="J43" s="713"/>
      <c r="K43" s="627"/>
      <c r="L43" s="632"/>
      <c r="M43" s="501"/>
      <c r="N43" s="501"/>
      <c r="O43" s="501"/>
      <c r="P43" s="501"/>
      <c r="Q43" s="713"/>
      <c r="R43" s="565"/>
      <c r="S43" s="353"/>
      <c r="T43" s="353"/>
      <c r="U43" s="593"/>
      <c r="V43" s="154"/>
      <c r="W43" s="153"/>
    </row>
    <row r="44" spans="1:23" ht="12.75" customHeight="1">
      <c r="A44" s="151"/>
      <c r="B44" s="162"/>
      <c r="C44" s="576" t="s">
        <v>392</v>
      </c>
      <c r="D44" s="576"/>
      <c r="E44" s="716">
        <f>'Profit &amp; margin'!D71</f>
        <v>510</v>
      </c>
      <c r="F44" s="626"/>
      <c r="G44" s="500">
        <v>0</v>
      </c>
      <c r="H44" s="500">
        <v>7</v>
      </c>
      <c r="I44" s="500">
        <v>-2</v>
      </c>
      <c r="J44" s="714">
        <f>E44-G44-H44-I44</f>
        <v>505</v>
      </c>
      <c r="K44" s="625"/>
      <c r="L44" s="716">
        <f>'Profit &amp; margin'!M71</f>
        <v>550</v>
      </c>
      <c r="M44" s="500">
        <v>-17</v>
      </c>
      <c r="N44" s="500">
        <v>0</v>
      </c>
      <c r="O44" s="500">
        <v>0</v>
      </c>
      <c r="P44" s="500">
        <v>-1</v>
      </c>
      <c r="Q44" s="714">
        <f>L44+M44-N44-O44-P44</f>
        <v>534</v>
      </c>
      <c r="R44" s="352"/>
      <c r="S44" s="352">
        <f t="shared" si="2"/>
        <v>-7.2727272727272751E-2</v>
      </c>
      <c r="T44" s="352">
        <f t="shared" si="3"/>
        <v>-5.4307116104868935E-2</v>
      </c>
      <c r="U44" s="592"/>
      <c r="V44" s="151"/>
    </row>
    <row r="45" spans="1:23" s="201" customFormat="1" ht="12.75" customHeight="1">
      <c r="A45" s="196"/>
      <c r="B45" s="306"/>
      <c r="C45" s="576" t="s">
        <v>393</v>
      </c>
      <c r="D45" s="576"/>
      <c r="E45" s="716">
        <f>'Profit &amp; margin'!D72</f>
        <v>367</v>
      </c>
      <c r="F45" s="626"/>
      <c r="G45" s="500">
        <v>-3</v>
      </c>
      <c r="H45" s="500">
        <v>0</v>
      </c>
      <c r="I45" s="500">
        <v>-27</v>
      </c>
      <c r="J45" s="714">
        <f>E45-G45-H45-I45</f>
        <v>397</v>
      </c>
      <c r="K45" s="625"/>
      <c r="L45" s="716">
        <f>'Profit &amp; margin'!M72</f>
        <v>497</v>
      </c>
      <c r="M45" s="500">
        <v>0</v>
      </c>
      <c r="N45" s="500">
        <v>0</v>
      </c>
      <c r="O45" s="500">
        <v>11</v>
      </c>
      <c r="P45" s="500">
        <v>-4</v>
      </c>
      <c r="Q45" s="714">
        <f>L45+M45-N45-O45-P45</f>
        <v>490</v>
      </c>
      <c r="R45" s="352"/>
      <c r="S45" s="422">
        <f t="shared" si="2"/>
        <v>-0.26156941649899401</v>
      </c>
      <c r="T45" s="422">
        <f t="shared" si="3"/>
        <v>-0.18979591836734699</v>
      </c>
      <c r="U45" s="592"/>
      <c r="V45" s="196"/>
      <c r="W45" s="153"/>
    </row>
    <row r="46" spans="1:23" ht="12.75" customHeight="1">
      <c r="A46" s="151"/>
      <c r="B46" s="162"/>
      <c r="C46" s="576" t="s">
        <v>40</v>
      </c>
      <c r="D46" s="576"/>
      <c r="E46" s="716">
        <f>'Profit &amp; margin'!D73</f>
        <v>747</v>
      </c>
      <c r="F46" s="626"/>
      <c r="G46" s="500">
        <v>4</v>
      </c>
      <c r="H46" s="500">
        <v>-9</v>
      </c>
      <c r="I46" s="500">
        <v>-30</v>
      </c>
      <c r="J46" s="714">
        <f>E46-G46-H46-I46</f>
        <v>782</v>
      </c>
      <c r="K46" s="625"/>
      <c r="L46" s="716">
        <f>'Profit &amp; margin'!M73</f>
        <v>748</v>
      </c>
      <c r="M46" s="500">
        <v>-17</v>
      </c>
      <c r="N46" s="500">
        <v>0</v>
      </c>
      <c r="O46" s="500">
        <v>10</v>
      </c>
      <c r="P46" s="500">
        <v>-43</v>
      </c>
      <c r="Q46" s="714">
        <f>L46+M46-N46-O46-P46</f>
        <v>764</v>
      </c>
      <c r="R46" s="352"/>
      <c r="S46" s="352">
        <f t="shared" si="2"/>
        <v>-1.3368983957219305E-3</v>
      </c>
      <c r="T46" s="352">
        <f t="shared" si="3"/>
        <v>2.3560209424083878E-2</v>
      </c>
      <c r="U46" s="592"/>
      <c r="V46" s="151"/>
    </row>
    <row r="47" spans="1:23" ht="12.75" customHeight="1">
      <c r="A47" s="151"/>
      <c r="B47" s="162"/>
      <c r="C47" s="170" t="s">
        <v>400</v>
      </c>
      <c r="D47" s="576"/>
      <c r="E47" s="716">
        <f>'Profit &amp; margin'!D74</f>
        <v>1461</v>
      </c>
      <c r="F47" s="626"/>
      <c r="G47" s="500">
        <v>0</v>
      </c>
      <c r="H47" s="500">
        <v>110</v>
      </c>
      <c r="I47" s="500">
        <v>-42</v>
      </c>
      <c r="J47" s="714">
        <f>E47-G47-H47-I47</f>
        <v>1393</v>
      </c>
      <c r="K47" s="625"/>
      <c r="L47" s="716">
        <f>'Profit &amp; margin'!M74</f>
        <v>1705</v>
      </c>
      <c r="M47" s="500">
        <v>-1</v>
      </c>
      <c r="N47" s="500">
        <v>0</v>
      </c>
      <c r="O47" s="500">
        <v>119</v>
      </c>
      <c r="P47" s="500">
        <v>-9</v>
      </c>
      <c r="Q47" s="714">
        <f>L47+M47-N47-O47-P47</f>
        <v>1594</v>
      </c>
      <c r="R47" s="352"/>
      <c r="S47" s="422">
        <f t="shared" si="2"/>
        <v>-0.14310850439882694</v>
      </c>
      <c r="T47" s="422">
        <f t="shared" si="3"/>
        <v>-0.12609786700125469</v>
      </c>
      <c r="U47" s="592"/>
      <c r="V47" s="151"/>
    </row>
    <row r="48" spans="1:23" ht="12.75" customHeight="1">
      <c r="A48" s="151"/>
      <c r="B48" s="162"/>
      <c r="C48" s="576" t="s">
        <v>436</v>
      </c>
      <c r="D48" s="576"/>
      <c r="E48" s="716">
        <f>'Profit &amp; margin'!D75</f>
        <v>-19</v>
      </c>
      <c r="F48" s="626"/>
      <c r="G48" s="500">
        <v>0</v>
      </c>
      <c r="H48" s="500">
        <v>0</v>
      </c>
      <c r="I48" s="500">
        <v>-3</v>
      </c>
      <c r="J48" s="714">
        <f>E48-G48-H48-I48</f>
        <v>-16</v>
      </c>
      <c r="K48" s="625"/>
      <c r="L48" s="716">
        <f>'Profit &amp; margin'!M75</f>
        <v>-17</v>
      </c>
      <c r="M48" s="500">
        <v>0</v>
      </c>
      <c r="N48" s="500">
        <v>0</v>
      </c>
      <c r="O48" s="500">
        <v>0</v>
      </c>
      <c r="P48" s="500">
        <v>-3</v>
      </c>
      <c r="Q48" s="714">
        <f>L48+M48-N48-O48-P48</f>
        <v>-14</v>
      </c>
      <c r="R48" s="352"/>
      <c r="S48" s="422">
        <f t="shared" si="2"/>
        <v>0.11764705882352944</v>
      </c>
      <c r="T48" s="422">
        <f t="shared" si="3"/>
        <v>0.14285714285714279</v>
      </c>
      <c r="U48" s="592"/>
      <c r="V48" s="151"/>
    </row>
    <row r="49" spans="1:25" s="171" customFormat="1" ht="12.75" customHeight="1">
      <c r="A49" s="154"/>
      <c r="B49" s="141"/>
      <c r="C49" s="577" t="s">
        <v>254</v>
      </c>
      <c r="D49" s="577"/>
      <c r="E49" s="632">
        <f>'Profit &amp; margin'!D76</f>
        <v>3066</v>
      </c>
      <c r="F49" s="628"/>
      <c r="G49" s="501">
        <f>G44+G45+G46+G47+G48</f>
        <v>1</v>
      </c>
      <c r="H49" s="501">
        <f>H44+H45+H46+H47+H48</f>
        <v>108</v>
      </c>
      <c r="I49" s="501">
        <f>I44+I45+I46+I47+I48</f>
        <v>-104</v>
      </c>
      <c r="J49" s="713">
        <f>J44+J45+J46+J47+J48</f>
        <v>3061</v>
      </c>
      <c r="K49" s="627"/>
      <c r="L49" s="632">
        <f>'Profit &amp; margin'!M76</f>
        <v>3483</v>
      </c>
      <c r="M49" s="501">
        <f>M44+M45+M46+M47+M48</f>
        <v>-35</v>
      </c>
      <c r="N49" s="501">
        <f>N44+N45+N46+N47+N48</f>
        <v>0</v>
      </c>
      <c r="O49" s="501">
        <f>O44+O45+O46+O47+O48</f>
        <v>140</v>
      </c>
      <c r="P49" s="501">
        <f>P44+P45+P46+P47+P48</f>
        <v>-60</v>
      </c>
      <c r="Q49" s="713">
        <f>Q44+Q45+Q46+Q47+Q48</f>
        <v>3368</v>
      </c>
      <c r="R49" s="565"/>
      <c r="S49" s="1220">
        <f t="shared" si="2"/>
        <v>-0.11972437553832904</v>
      </c>
      <c r="T49" s="353">
        <f t="shared" si="3"/>
        <v>-9.1152019002375351E-2</v>
      </c>
      <c r="U49" s="593"/>
      <c r="V49" s="154"/>
      <c r="W49" s="153"/>
    </row>
    <row r="50" spans="1:25" s="171" customFormat="1" ht="12.75" customHeight="1">
      <c r="A50" s="154"/>
      <c r="B50" s="141"/>
      <c r="C50" s="576"/>
      <c r="D50" s="576"/>
      <c r="E50" s="625"/>
      <c r="F50" s="626"/>
      <c r="G50" s="500"/>
      <c r="H50" s="500"/>
      <c r="I50" s="500"/>
      <c r="J50" s="712"/>
      <c r="K50" s="625"/>
      <c r="L50" s="625"/>
      <c r="M50" s="500"/>
      <c r="N50" s="500"/>
      <c r="O50" s="500"/>
      <c r="P50" s="500"/>
      <c r="Q50" s="712"/>
      <c r="R50" s="352"/>
      <c r="S50" s="352"/>
      <c r="T50" s="352"/>
      <c r="U50" s="592"/>
      <c r="V50" s="154"/>
      <c r="W50" s="153"/>
    </row>
    <row r="51" spans="1:25" ht="12.75" customHeight="1">
      <c r="A51" s="154"/>
      <c r="B51" s="141"/>
      <c r="C51" s="576" t="s">
        <v>617</v>
      </c>
      <c r="D51" s="576"/>
      <c r="E51" s="716">
        <f>'Profit &amp; margin'!D78</f>
        <v>69</v>
      </c>
      <c r="F51" s="626"/>
      <c r="G51" s="500">
        <v>0</v>
      </c>
      <c r="H51" s="500">
        <v>12</v>
      </c>
      <c r="I51" s="500">
        <v>-10</v>
      </c>
      <c r="J51" s="714">
        <f>E51-G51-H51-I51</f>
        <v>67</v>
      </c>
      <c r="K51" s="625"/>
      <c r="L51" s="716">
        <f>'Profit &amp; margin'!M78</f>
        <v>44</v>
      </c>
      <c r="M51" s="500">
        <v>0</v>
      </c>
      <c r="N51" s="500">
        <v>12</v>
      </c>
      <c r="O51" s="500">
        <v>-15</v>
      </c>
      <c r="P51" s="500">
        <v>-56</v>
      </c>
      <c r="Q51" s="714">
        <f>L51+M51-N51-O51-P51</f>
        <v>103</v>
      </c>
      <c r="R51" s="352"/>
      <c r="S51" s="422">
        <f t="shared" si="2"/>
        <v>0.56818181818181812</v>
      </c>
      <c r="T51" s="422">
        <f t="shared" si="3"/>
        <v>-0.34951456310679607</v>
      </c>
      <c r="U51" s="592"/>
      <c r="V51" s="154"/>
    </row>
    <row r="52" spans="1:25" ht="12.75" customHeight="1">
      <c r="A52" s="151"/>
      <c r="B52" s="162"/>
      <c r="C52" s="576" t="s">
        <v>71</v>
      </c>
      <c r="D52" s="576"/>
      <c r="E52" s="716">
        <f>'Profit &amp; margin'!D79</f>
        <v>0</v>
      </c>
      <c r="F52" s="626"/>
      <c r="G52" s="500">
        <v>0</v>
      </c>
      <c r="H52" s="500">
        <v>0</v>
      </c>
      <c r="I52" s="500">
        <v>0</v>
      </c>
      <c r="J52" s="714">
        <f>E52-G52-H52-I52</f>
        <v>0</v>
      </c>
      <c r="K52" s="625"/>
      <c r="L52" s="716">
        <f>'Profit &amp; margin'!M79</f>
        <v>1</v>
      </c>
      <c r="M52" s="500">
        <v>0</v>
      </c>
      <c r="N52" s="500">
        <v>0</v>
      </c>
      <c r="O52" s="924">
        <v>0</v>
      </c>
      <c r="P52" s="500">
        <v>0</v>
      </c>
      <c r="Q52" s="714">
        <f>L52+M52-N52-O52-P52</f>
        <v>1</v>
      </c>
      <c r="R52" s="352"/>
      <c r="S52" s="422">
        <f t="shared" si="2"/>
        <v>-1</v>
      </c>
      <c r="T52" s="422">
        <f t="shared" si="3"/>
        <v>-1</v>
      </c>
      <c r="U52" s="592"/>
      <c r="V52" s="151"/>
    </row>
    <row r="53" spans="1:25" s="171" customFormat="1" ht="12.75" customHeight="1">
      <c r="A53" s="594"/>
      <c r="B53" s="595"/>
      <c r="C53" s="577" t="s">
        <v>198</v>
      </c>
      <c r="D53" s="577"/>
      <c r="E53" s="632">
        <f>'Profit &amp; margin'!D80</f>
        <v>3135</v>
      </c>
      <c r="F53" s="628"/>
      <c r="G53" s="501">
        <f>G49+G51+G52</f>
        <v>1</v>
      </c>
      <c r="H53" s="501">
        <f>H49+H51+H52</f>
        <v>120</v>
      </c>
      <c r="I53" s="501">
        <f>I49+I51+I52</f>
        <v>-114</v>
      </c>
      <c r="J53" s="713">
        <f>J49+J51+J52</f>
        <v>3128</v>
      </c>
      <c r="K53" s="627"/>
      <c r="L53" s="632">
        <f>'Profit &amp; margin'!M80</f>
        <v>3528</v>
      </c>
      <c r="M53" s="501">
        <f>M49+M51+M52</f>
        <v>-35</v>
      </c>
      <c r="N53" s="501">
        <f>N49+N51+N52</f>
        <v>12</v>
      </c>
      <c r="O53" s="501">
        <f>O49+O51+O52</f>
        <v>125</v>
      </c>
      <c r="P53" s="501">
        <f>P49+P51+P52</f>
        <v>-116</v>
      </c>
      <c r="Q53" s="713">
        <f>Q49+Q51+Q52</f>
        <v>3472</v>
      </c>
      <c r="R53" s="565"/>
      <c r="S53" s="1220">
        <f t="shared" si="2"/>
        <v>-0.11139455782312924</v>
      </c>
      <c r="T53" s="353">
        <f t="shared" si="3"/>
        <v>-9.9078341013824844E-2</v>
      </c>
      <c r="U53" s="593"/>
      <c r="V53" s="594"/>
      <c r="W53" s="153"/>
    </row>
    <row r="54" spans="1:25" ht="12.75" customHeight="1">
      <c r="A54" s="570"/>
      <c r="B54" s="315"/>
      <c r="C54" s="576"/>
      <c r="D54" s="576"/>
      <c r="E54" s="632"/>
      <c r="F54" s="626"/>
      <c r="G54" s="500"/>
      <c r="H54" s="500"/>
      <c r="I54" s="500"/>
      <c r="J54" s="712"/>
      <c r="K54" s="625"/>
      <c r="L54" s="625"/>
      <c r="M54" s="500"/>
      <c r="N54" s="500"/>
      <c r="O54" s="500"/>
      <c r="P54" s="500"/>
      <c r="Q54" s="712"/>
      <c r="R54" s="352"/>
      <c r="S54" s="352"/>
      <c r="T54" s="352"/>
      <c r="U54" s="592"/>
    </row>
    <row r="55" spans="1:25" s="171" customFormat="1" ht="12.75" customHeight="1">
      <c r="A55" s="154"/>
      <c r="B55" s="141"/>
      <c r="C55" s="596" t="s">
        <v>219</v>
      </c>
      <c r="D55" s="596"/>
      <c r="E55" s="632">
        <f>'Profit &amp; margin'!D82</f>
        <v>30</v>
      </c>
      <c r="F55" s="633"/>
      <c r="G55" s="501">
        <v>0</v>
      </c>
      <c r="H55" s="501">
        <v>0</v>
      </c>
      <c r="I55" s="501">
        <v>0</v>
      </c>
      <c r="J55" s="715">
        <f>E55-G55-H55-I55</f>
        <v>30</v>
      </c>
      <c r="K55" s="632"/>
      <c r="L55" s="717">
        <f>'Profit &amp; margin'!M82</f>
        <v>31</v>
      </c>
      <c r="M55" s="501">
        <v>0</v>
      </c>
      <c r="N55" s="501">
        <v>0</v>
      </c>
      <c r="O55" s="501">
        <v>0</v>
      </c>
      <c r="P55" s="501">
        <v>0</v>
      </c>
      <c r="Q55" s="715">
        <f>L55+M55-N55-O55-P55</f>
        <v>31</v>
      </c>
      <c r="R55" s="353"/>
      <c r="S55" s="353">
        <f t="shared" si="2"/>
        <v>-3.2258064516129004E-2</v>
      </c>
      <c r="T55" s="353">
        <f t="shared" si="3"/>
        <v>-3.2258064516129004E-2</v>
      </c>
      <c r="U55" s="650"/>
      <c r="V55" s="154"/>
      <c r="W55" s="153"/>
      <c r="Y55" s="181"/>
    </row>
    <row r="56" spans="1:25" ht="12.75" customHeight="1">
      <c r="A56" s="570"/>
      <c r="B56" s="315"/>
      <c r="C56" s="576"/>
      <c r="D56" s="576"/>
      <c r="E56" s="632"/>
      <c r="F56" s="626"/>
      <c r="G56" s="500"/>
      <c r="H56" s="500"/>
      <c r="I56" s="500"/>
      <c r="J56" s="712"/>
      <c r="K56" s="625"/>
      <c r="L56" s="625"/>
      <c r="M56" s="500"/>
      <c r="N56" s="500"/>
      <c r="O56" s="500"/>
      <c r="P56" s="500"/>
      <c r="Q56" s="712"/>
      <c r="R56" s="352"/>
      <c r="S56" s="352"/>
      <c r="T56" s="352"/>
      <c r="U56" s="592"/>
    </row>
    <row r="57" spans="1:25" s="171" customFormat="1" ht="12.75" customHeight="1">
      <c r="A57" s="594"/>
      <c r="B57" s="595"/>
      <c r="C57" s="596" t="s">
        <v>41</v>
      </c>
      <c r="D57" s="596"/>
      <c r="E57" s="717">
        <f>'Profit &amp; margin'!D84</f>
        <v>-63</v>
      </c>
      <c r="F57" s="633"/>
      <c r="G57" s="501">
        <v>0</v>
      </c>
      <c r="H57" s="501">
        <v>0</v>
      </c>
      <c r="I57" s="501">
        <v>-18</v>
      </c>
      <c r="J57" s="715">
        <f>E57-G57-H57-I57</f>
        <v>-45</v>
      </c>
      <c r="K57" s="632"/>
      <c r="L57" s="711">
        <f>'Profit &amp; margin'!M84</f>
        <v>-57</v>
      </c>
      <c r="M57" s="501">
        <v>0</v>
      </c>
      <c r="N57" s="501">
        <v>0</v>
      </c>
      <c r="O57" s="501">
        <v>10</v>
      </c>
      <c r="P57" s="501">
        <v>-9</v>
      </c>
      <c r="Q57" s="715">
        <f>L57+M57-N57-O57-P57</f>
        <v>-58</v>
      </c>
      <c r="R57" s="353"/>
      <c r="S57" s="1220">
        <f t="shared" si="2"/>
        <v>0.10526315789473695</v>
      </c>
      <c r="T57" s="1220">
        <f t="shared" si="3"/>
        <v>-0.22413793103448276</v>
      </c>
      <c r="U57" s="650"/>
      <c r="V57" s="594"/>
      <c r="W57" s="153"/>
    </row>
    <row r="58" spans="1:25" s="171" customFormat="1" ht="12.75" customHeight="1">
      <c r="A58" s="594"/>
      <c r="B58" s="595"/>
      <c r="C58" s="596"/>
      <c r="D58" s="596"/>
      <c r="E58" s="632"/>
      <c r="F58" s="633"/>
      <c r="G58" s="501"/>
      <c r="H58" s="501"/>
      <c r="I58" s="501"/>
      <c r="J58" s="713"/>
      <c r="K58" s="632"/>
      <c r="L58" s="625"/>
      <c r="M58" s="501"/>
      <c r="N58" s="501"/>
      <c r="O58" s="501"/>
      <c r="P58" s="501"/>
      <c r="Q58" s="712"/>
      <c r="R58" s="353"/>
      <c r="S58" s="353"/>
      <c r="T58" s="353"/>
      <c r="U58" s="650"/>
      <c r="V58" s="594"/>
      <c r="W58" s="153"/>
    </row>
    <row r="59" spans="1:25" s="171" customFormat="1" ht="12.75" customHeight="1">
      <c r="A59" s="594"/>
      <c r="B59" s="595"/>
      <c r="C59" s="596" t="s">
        <v>479</v>
      </c>
      <c r="D59" s="596"/>
      <c r="E59" s="632">
        <f>'Profit &amp; margin'!D86</f>
        <v>4638</v>
      </c>
      <c r="F59" s="633"/>
      <c r="G59" s="501">
        <f>G42+G55+G53+G57</f>
        <v>1</v>
      </c>
      <c r="H59" s="501">
        <f>H42+H55+H53+H57</f>
        <v>237</v>
      </c>
      <c r="I59" s="501">
        <f>I42+I55+I53+I57</f>
        <v>-173</v>
      </c>
      <c r="J59" s="713">
        <f>E59-G59-H59-I59</f>
        <v>4573</v>
      </c>
      <c r="K59" s="632"/>
      <c r="L59" s="632">
        <f>'Profit &amp; margin'!M86</f>
        <v>5138</v>
      </c>
      <c r="M59" s="501">
        <f>M42+M55+M53+M57</f>
        <v>-64</v>
      </c>
      <c r="N59" s="501">
        <f>N42+N55+N53+N57</f>
        <v>12</v>
      </c>
      <c r="O59" s="501">
        <f>O42+O55+O53+O57</f>
        <v>150</v>
      </c>
      <c r="P59" s="501">
        <f>P42+P55+P53+P57</f>
        <v>-130</v>
      </c>
      <c r="Q59" s="713">
        <f>L59+M59-N59-O59-P59</f>
        <v>5042</v>
      </c>
      <c r="R59" s="353"/>
      <c r="S59" s="353">
        <f t="shared" si="2"/>
        <v>-9.7314130011677658E-2</v>
      </c>
      <c r="T59" s="353">
        <f t="shared" si="3"/>
        <v>-9.301864339547794E-2</v>
      </c>
      <c r="U59" s="650"/>
      <c r="V59" s="594"/>
      <c r="W59" s="153"/>
    </row>
    <row r="60" spans="1:25" ht="12.75" customHeight="1">
      <c r="A60" s="570"/>
      <c r="B60" s="315"/>
      <c r="C60" s="576"/>
      <c r="D60" s="576"/>
      <c r="E60" s="582"/>
      <c r="F60" s="583"/>
      <c r="G60" s="583"/>
      <c r="H60" s="583"/>
      <c r="I60" s="583"/>
      <c r="J60" s="584"/>
      <c r="K60" s="582"/>
      <c r="L60" s="582"/>
      <c r="M60" s="776"/>
      <c r="N60" s="776"/>
      <c r="O60" s="776"/>
      <c r="P60" s="776"/>
      <c r="Q60" s="584"/>
      <c r="R60" s="585"/>
      <c r="S60" s="585"/>
      <c r="T60" s="585"/>
      <c r="U60" s="597"/>
    </row>
    <row r="61" spans="1:25" ht="9" customHeight="1">
      <c r="A61" s="151"/>
      <c r="B61" s="151"/>
      <c r="C61" s="151"/>
      <c r="D61" s="151"/>
      <c r="E61" s="151"/>
      <c r="F61" s="151"/>
      <c r="G61" s="151"/>
      <c r="H61" s="152"/>
      <c r="I61" s="151"/>
      <c r="J61" s="151"/>
      <c r="K61" s="151"/>
      <c r="L61" s="151"/>
      <c r="M61" s="151"/>
      <c r="N61" s="151"/>
      <c r="O61" s="152"/>
      <c r="P61" s="151"/>
      <c r="Q61" s="151"/>
      <c r="R61" s="151"/>
      <c r="S61" s="152"/>
      <c r="T61" s="982"/>
      <c r="U61" s="151"/>
      <c r="V61" s="151"/>
    </row>
    <row r="62" spans="1:25" ht="14.25">
      <c r="A62" s="167"/>
      <c r="B62" s="183" t="s">
        <v>345</v>
      </c>
      <c r="C62" s="167"/>
      <c r="D62" s="167"/>
      <c r="E62" s="167"/>
      <c r="F62" s="167"/>
      <c r="G62" s="167"/>
      <c r="H62" s="168"/>
      <c r="I62" s="168"/>
      <c r="J62" s="167"/>
      <c r="K62" s="187"/>
      <c r="L62" s="167"/>
      <c r="M62" s="167"/>
      <c r="N62" s="167"/>
      <c r="O62" s="167"/>
      <c r="P62" s="167"/>
      <c r="Q62" s="187"/>
      <c r="R62" s="182"/>
      <c r="S62" s="850"/>
      <c r="T62" s="850"/>
      <c r="U62" s="182"/>
      <c r="V62" s="182"/>
    </row>
    <row r="63" spans="1:25" ht="14.25">
      <c r="A63" s="167"/>
      <c r="B63" s="183" t="s">
        <v>512</v>
      </c>
      <c r="C63" s="772"/>
      <c r="D63" s="772"/>
      <c r="E63" s="772"/>
      <c r="F63" s="772"/>
      <c r="G63" s="772"/>
      <c r="H63" s="773"/>
      <c r="I63" s="773"/>
      <c r="J63" s="167"/>
      <c r="K63" s="187"/>
      <c r="L63" s="167"/>
      <c r="M63" s="167"/>
      <c r="N63" s="167"/>
      <c r="O63" s="167"/>
      <c r="P63" s="167"/>
      <c r="Q63" s="187"/>
      <c r="R63" s="182"/>
      <c r="S63" s="850"/>
      <c r="T63" s="850"/>
      <c r="U63" s="182"/>
      <c r="V63" s="182"/>
    </row>
    <row r="64" spans="1:25" s="182" customFormat="1">
      <c r="H64" s="185"/>
      <c r="O64" s="185"/>
      <c r="S64" s="850"/>
      <c r="T64" s="850"/>
    </row>
    <row r="65" spans="1:22" ht="9" customHeight="1">
      <c r="A65" s="151"/>
      <c r="B65" s="151"/>
      <c r="C65" s="151"/>
      <c r="D65" s="151"/>
      <c r="E65" s="151"/>
      <c r="F65" s="151"/>
      <c r="G65" s="151"/>
      <c r="H65" s="152"/>
      <c r="I65" s="151"/>
      <c r="J65" s="151"/>
      <c r="K65" s="151"/>
      <c r="L65" s="151"/>
      <c r="M65" s="151"/>
      <c r="N65" s="151"/>
      <c r="O65" s="152"/>
      <c r="P65" s="151"/>
      <c r="Q65" s="151"/>
      <c r="R65" s="151"/>
      <c r="S65" s="152"/>
      <c r="T65" s="979"/>
      <c r="U65" s="151"/>
      <c r="V65" s="151"/>
    </row>
    <row r="66" spans="1:22" ht="12.75">
      <c r="A66" s="154"/>
      <c r="B66" s="159"/>
      <c r="C66" s="578" t="s">
        <v>48</v>
      </c>
      <c r="D66" s="581"/>
      <c r="E66" s="693">
        <v>2012</v>
      </c>
      <c r="F66" s="710"/>
      <c r="G66" s="697"/>
      <c r="H66" s="631"/>
      <c r="I66" s="697"/>
      <c r="J66" s="696">
        <v>2012</v>
      </c>
      <c r="K66" s="699"/>
      <c r="L66" s="693">
        <v>2011</v>
      </c>
      <c r="M66" s="631"/>
      <c r="N66" s="697"/>
      <c r="O66" s="631"/>
      <c r="P66" s="697"/>
      <c r="Q66" s="696">
        <v>2011</v>
      </c>
      <c r="R66" s="705"/>
      <c r="S66" s="980"/>
      <c r="T66" s="980"/>
      <c r="U66" s="706"/>
      <c r="V66" s="154"/>
    </row>
    <row r="67" spans="1:22" ht="12.75">
      <c r="A67" s="154"/>
      <c r="B67" s="159"/>
      <c r="C67" s="579" t="s">
        <v>325</v>
      </c>
      <c r="D67" s="580"/>
      <c r="E67" s="587" t="s">
        <v>296</v>
      </c>
      <c r="F67" s="704"/>
      <c r="G67" s="588"/>
      <c r="H67" s="707"/>
      <c r="I67" s="589"/>
      <c r="J67" s="590" t="s">
        <v>327</v>
      </c>
      <c r="K67" s="699"/>
      <c r="L67" s="587" t="s">
        <v>296</v>
      </c>
      <c r="M67" s="589"/>
      <c r="N67" s="588"/>
      <c r="O67" s="707"/>
      <c r="P67" s="589"/>
      <c r="Q67" s="590" t="s">
        <v>327</v>
      </c>
      <c r="R67" s="705"/>
      <c r="S67" s="980"/>
      <c r="T67" s="980"/>
      <c r="U67" s="706"/>
      <c r="V67" s="154"/>
    </row>
    <row r="68" spans="1:22" ht="12.75">
      <c r="A68" s="151"/>
      <c r="B68" s="162"/>
      <c r="C68" s="162"/>
      <c r="D68" s="162"/>
      <c r="E68" s="571"/>
      <c r="F68" s="572"/>
      <c r="G68" s="572"/>
      <c r="H68" s="572"/>
      <c r="I68" s="572"/>
      <c r="J68" s="573"/>
      <c r="K68" s="571"/>
      <c r="L68" s="571"/>
      <c r="M68" s="572"/>
      <c r="N68" s="572"/>
      <c r="O68" s="572"/>
      <c r="P68" s="572"/>
      <c r="Q68" s="573"/>
      <c r="R68" s="574"/>
      <c r="S68" s="981"/>
      <c r="T68" s="575"/>
      <c r="U68" s="569"/>
      <c r="V68" s="151"/>
    </row>
    <row r="69" spans="1:22" ht="12.75">
      <c r="A69" s="151"/>
      <c r="B69" s="162"/>
      <c r="C69" s="576" t="s">
        <v>37</v>
      </c>
      <c r="D69" s="576"/>
      <c r="E69" s="326">
        <f>E38/E5</f>
        <v>0.37896592244418331</v>
      </c>
      <c r="F69" s="325"/>
      <c r="G69" s="325"/>
      <c r="H69" s="325"/>
      <c r="I69" s="325"/>
      <c r="J69" s="676">
        <f>J38/J5</f>
        <v>0.36834094368340942</v>
      </c>
      <c r="K69" s="326"/>
      <c r="L69" s="326">
        <f>L38/L5</f>
        <v>0.41751464693185319</v>
      </c>
      <c r="M69" s="325"/>
      <c r="N69" s="325"/>
      <c r="O69" s="325"/>
      <c r="P69" s="325"/>
      <c r="Q69" s="676">
        <f>Q38/Q5</f>
        <v>0.41715701455558996</v>
      </c>
      <c r="R69" s="352"/>
      <c r="S69" s="352"/>
      <c r="T69" s="352"/>
      <c r="U69" s="597"/>
      <c r="V69" s="151"/>
    </row>
    <row r="70" spans="1:22" ht="12.75">
      <c r="A70" s="151"/>
      <c r="B70" s="162"/>
      <c r="C70" s="576" t="s">
        <v>38</v>
      </c>
      <c r="D70" s="576"/>
      <c r="E70" s="326">
        <f>E39/E6</f>
        <v>0.3383084577114428</v>
      </c>
      <c r="F70" s="325"/>
      <c r="G70" s="325"/>
      <c r="H70" s="325"/>
      <c r="I70" s="325"/>
      <c r="J70" s="676">
        <f>J39/J6</f>
        <v>0.3383084577114428</v>
      </c>
      <c r="K70" s="326"/>
      <c r="L70" s="326">
        <f>L39/L6</f>
        <v>0.34955185659411009</v>
      </c>
      <c r="M70" s="325"/>
      <c r="N70" s="325"/>
      <c r="O70" s="325"/>
      <c r="P70" s="325"/>
      <c r="Q70" s="676">
        <f>Q39/Q6</f>
        <v>0.33333333333333331</v>
      </c>
      <c r="R70" s="352"/>
      <c r="S70" s="352"/>
      <c r="T70" s="352"/>
      <c r="U70" s="597"/>
      <c r="V70" s="151"/>
    </row>
    <row r="71" spans="1:22" ht="12.75">
      <c r="A71" s="154"/>
      <c r="B71" s="141"/>
      <c r="C71" s="576" t="s">
        <v>47</v>
      </c>
      <c r="D71" s="576"/>
      <c r="E71" s="326">
        <f>E40/E7</f>
        <v>-0.10121457489878542</v>
      </c>
      <c r="F71" s="325"/>
      <c r="G71" s="325"/>
      <c r="H71" s="325"/>
      <c r="I71" s="325"/>
      <c r="J71" s="676">
        <f>J40/J7</f>
        <v>-0.10121457489878542</v>
      </c>
      <c r="K71" s="326"/>
      <c r="L71" s="326">
        <f>L40/L7</f>
        <v>2.6490066225165563E-2</v>
      </c>
      <c r="M71" s="325"/>
      <c r="N71" s="325"/>
      <c r="O71" s="325"/>
      <c r="P71" s="325"/>
      <c r="Q71" s="676">
        <f>Q40/Q7</f>
        <v>3.4246575342465752E-3</v>
      </c>
      <c r="R71" s="352"/>
      <c r="S71" s="352"/>
      <c r="T71" s="352"/>
      <c r="U71" s="597"/>
      <c r="V71" s="154"/>
    </row>
    <row r="72" spans="1:22" ht="12.75">
      <c r="A72" s="154"/>
      <c r="B72" s="141"/>
      <c r="C72" s="576" t="s">
        <v>436</v>
      </c>
      <c r="D72" s="576"/>
      <c r="E72" s="326">
        <f>E41/E8</f>
        <v>1.1904761904761904E-2</v>
      </c>
      <c r="F72" s="325"/>
      <c r="G72" s="325"/>
      <c r="H72" s="325"/>
      <c r="I72" s="325"/>
      <c r="J72" s="676">
        <f>J41/J8</f>
        <v>-2.5000000000000001E-2</v>
      </c>
      <c r="K72" s="326"/>
      <c r="L72" s="326">
        <f>L41/L8</f>
        <v>-8.4745762711864406E-3</v>
      </c>
      <c r="M72" s="325"/>
      <c r="N72" s="325"/>
      <c r="O72" s="325"/>
      <c r="P72" s="325"/>
      <c r="Q72" s="676">
        <f>Q41/Q8</f>
        <v>-8.4745762711864406E-3</v>
      </c>
      <c r="R72" s="352"/>
      <c r="S72" s="352"/>
      <c r="T72" s="352"/>
      <c r="U72" s="597"/>
      <c r="V72" s="154"/>
    </row>
    <row r="73" spans="1:22" ht="12.75">
      <c r="A73" s="151"/>
      <c r="B73" s="162"/>
      <c r="C73" s="577" t="s">
        <v>39</v>
      </c>
      <c r="D73" s="577"/>
      <c r="E73" s="331">
        <f>E42/E9</f>
        <v>0.35140700068634179</v>
      </c>
      <c r="F73" s="341"/>
      <c r="G73" s="341"/>
      <c r="H73" s="341"/>
      <c r="I73" s="341"/>
      <c r="J73" s="677">
        <f>J42/J9</f>
        <v>0.34629981024667933</v>
      </c>
      <c r="K73" s="342"/>
      <c r="L73" s="331">
        <f>L42/L9</f>
        <v>0.38878326996197721</v>
      </c>
      <c r="M73" s="341"/>
      <c r="N73" s="341"/>
      <c r="O73" s="341"/>
      <c r="P73" s="341"/>
      <c r="Q73" s="677">
        <f>Q42/Q9</f>
        <v>0.38509766095972991</v>
      </c>
      <c r="R73" s="565"/>
      <c r="S73" s="353"/>
      <c r="T73" s="353"/>
      <c r="U73" s="598"/>
      <c r="V73" s="151"/>
    </row>
    <row r="74" spans="1:22" ht="12.75">
      <c r="A74" s="151"/>
      <c r="B74" s="162"/>
      <c r="C74" s="577"/>
      <c r="D74" s="577"/>
      <c r="E74" s="331"/>
      <c r="F74" s="341"/>
      <c r="G74" s="341"/>
      <c r="H74" s="341"/>
      <c r="I74" s="341"/>
      <c r="J74" s="677"/>
      <c r="K74" s="342"/>
      <c r="L74" s="331"/>
      <c r="M74" s="341"/>
      <c r="N74" s="341"/>
      <c r="O74" s="341"/>
      <c r="P74" s="341"/>
      <c r="Q74" s="677"/>
      <c r="R74" s="565"/>
      <c r="S74" s="353"/>
      <c r="T74" s="353"/>
      <c r="U74" s="598"/>
      <c r="V74" s="151"/>
    </row>
    <row r="75" spans="1:22" ht="12.75">
      <c r="A75" s="151"/>
      <c r="B75" s="162"/>
      <c r="C75" s="576" t="s">
        <v>392</v>
      </c>
      <c r="D75" s="576"/>
      <c r="E75" s="326">
        <f t="shared" ref="E75:E80" si="4">E44/E11</f>
        <v>0.29876977152899825</v>
      </c>
      <c r="F75" s="325"/>
      <c r="G75" s="325"/>
      <c r="H75" s="325"/>
      <c r="I75" s="325"/>
      <c r="J75" s="676">
        <f t="shared" ref="J75:J80" si="5">J44/J11</f>
        <v>0.29705882352941176</v>
      </c>
      <c r="K75" s="326"/>
      <c r="L75" s="326">
        <f t="shared" ref="L75:L80" si="6">L44/L11</f>
        <v>0.28947368421052633</v>
      </c>
      <c r="M75" s="325"/>
      <c r="N75" s="325"/>
      <c r="O75" s="325"/>
      <c r="P75" s="325"/>
      <c r="Q75" s="676">
        <f t="shared" ref="Q75:Q80" si="7">Q44/Q11</f>
        <v>0.28740581270182991</v>
      </c>
      <c r="R75" s="352"/>
      <c r="S75" s="352"/>
      <c r="T75" s="352"/>
      <c r="U75" s="597"/>
      <c r="V75" s="151"/>
    </row>
    <row r="76" spans="1:22" ht="12.75">
      <c r="A76" s="196"/>
      <c r="B76" s="306"/>
      <c r="C76" s="576" t="s">
        <v>393</v>
      </c>
      <c r="D76" s="576"/>
      <c r="E76" s="326">
        <f t="shared" si="4"/>
        <v>0.19816414686825054</v>
      </c>
      <c r="F76" s="325"/>
      <c r="G76" s="325"/>
      <c r="H76" s="325"/>
      <c r="I76" s="325"/>
      <c r="J76" s="676">
        <f t="shared" si="5"/>
        <v>0.21611322808927599</v>
      </c>
      <c r="K76" s="326"/>
      <c r="L76" s="326">
        <f t="shared" si="6"/>
        <v>0.26116657908565422</v>
      </c>
      <c r="M76" s="325"/>
      <c r="N76" s="325"/>
      <c r="O76" s="325"/>
      <c r="P76" s="325"/>
      <c r="Q76" s="676">
        <f t="shared" si="7"/>
        <v>0.25898520084566595</v>
      </c>
      <c r="R76" s="352"/>
      <c r="S76" s="352"/>
      <c r="T76" s="352"/>
      <c r="U76" s="597"/>
      <c r="V76" s="196"/>
    </row>
    <row r="77" spans="1:22" ht="12.75">
      <c r="A77" s="151"/>
      <c r="B77" s="162"/>
      <c r="C77" s="576" t="s">
        <v>40</v>
      </c>
      <c r="D77" s="576"/>
      <c r="E77" s="326">
        <f t="shared" si="4"/>
        <v>0.25270635994587282</v>
      </c>
      <c r="F77" s="325"/>
      <c r="G77" s="325"/>
      <c r="H77" s="325"/>
      <c r="I77" s="325"/>
      <c r="J77" s="676">
        <f t="shared" si="5"/>
        <v>0.265625</v>
      </c>
      <c r="K77" s="326"/>
      <c r="L77" s="326">
        <f t="shared" si="6"/>
        <v>0.24372759856630824</v>
      </c>
      <c r="M77" s="325"/>
      <c r="N77" s="325"/>
      <c r="O77" s="325"/>
      <c r="P77" s="325"/>
      <c r="Q77" s="676">
        <f t="shared" si="7"/>
        <v>0.25172981878088962</v>
      </c>
      <c r="R77" s="352"/>
      <c r="S77" s="352"/>
      <c r="T77" s="352"/>
      <c r="U77" s="597"/>
      <c r="V77" s="151"/>
    </row>
    <row r="78" spans="1:22" ht="12.75">
      <c r="A78" s="151"/>
      <c r="B78" s="162"/>
      <c r="C78" s="170" t="s">
        <v>400</v>
      </c>
      <c r="D78" s="576"/>
      <c r="E78" s="326">
        <f t="shared" si="4"/>
        <v>0.55742083174360935</v>
      </c>
      <c r="F78" s="325"/>
      <c r="G78" s="325"/>
      <c r="H78" s="325"/>
      <c r="I78" s="325"/>
      <c r="J78" s="676">
        <f t="shared" si="5"/>
        <v>0.56033789219629926</v>
      </c>
      <c r="K78" s="326"/>
      <c r="L78" s="326">
        <f t="shared" si="6"/>
        <v>0.61330935251798557</v>
      </c>
      <c r="M78" s="325"/>
      <c r="N78" s="325"/>
      <c r="O78" s="325"/>
      <c r="P78" s="325"/>
      <c r="Q78" s="676">
        <f t="shared" si="7"/>
        <v>0.60287443267776097</v>
      </c>
      <c r="R78" s="352"/>
      <c r="S78" s="352"/>
      <c r="T78" s="352"/>
      <c r="U78" s="597"/>
      <c r="V78" s="151"/>
    </row>
    <row r="79" spans="1:22" ht="12.75">
      <c r="A79" s="151"/>
      <c r="B79" s="162"/>
      <c r="C79" s="576" t="s">
        <v>436</v>
      </c>
      <c r="D79" s="576"/>
      <c r="E79" s="326">
        <f t="shared" si="4"/>
        <v>8.9076418190342233E-3</v>
      </c>
      <c r="F79" s="325"/>
      <c r="G79" s="325"/>
      <c r="H79" s="325"/>
      <c r="I79" s="325"/>
      <c r="J79" s="676">
        <f t="shared" si="5"/>
        <v>7.5011720581340839E-3</v>
      </c>
      <c r="K79" s="326"/>
      <c r="L79" s="326">
        <f t="shared" si="6"/>
        <v>7.3816760746851931E-3</v>
      </c>
      <c r="M79" s="325"/>
      <c r="N79" s="325"/>
      <c r="O79" s="325"/>
      <c r="P79" s="325"/>
      <c r="Q79" s="676">
        <f t="shared" si="7"/>
        <v>6.0790273556231003E-3</v>
      </c>
      <c r="R79" s="352"/>
      <c r="S79" s="352"/>
      <c r="T79" s="352"/>
      <c r="U79" s="597"/>
      <c r="V79" s="151"/>
    </row>
    <row r="80" spans="1:22" ht="12.75">
      <c r="A80" s="154"/>
      <c r="B80" s="141"/>
      <c r="C80" s="577" t="s">
        <v>254</v>
      </c>
      <c r="D80" s="577"/>
      <c r="E80" s="331">
        <f t="shared" si="4"/>
        <v>0.43781236612880192</v>
      </c>
      <c r="F80" s="341"/>
      <c r="G80" s="341"/>
      <c r="H80" s="341"/>
      <c r="I80" s="341"/>
      <c r="J80" s="677">
        <f t="shared" si="5"/>
        <v>0.44790752121744221</v>
      </c>
      <c r="K80" s="342"/>
      <c r="L80" s="331">
        <f t="shared" si="6"/>
        <v>0.47394203292965031</v>
      </c>
      <c r="M80" s="341"/>
      <c r="N80" s="341"/>
      <c r="O80" s="341"/>
      <c r="P80" s="341"/>
      <c r="Q80" s="677">
        <f t="shared" si="7"/>
        <v>0.47263541959023297</v>
      </c>
      <c r="R80" s="565"/>
      <c r="S80" s="353"/>
      <c r="T80" s="353"/>
      <c r="U80" s="598"/>
      <c r="V80" s="154"/>
    </row>
    <row r="81" spans="1:22" ht="12.75">
      <c r="A81" s="154"/>
      <c r="B81" s="141"/>
      <c r="C81" s="576"/>
      <c r="D81" s="576"/>
      <c r="E81" s="326"/>
      <c r="F81" s="325"/>
      <c r="G81" s="325"/>
      <c r="H81" s="325"/>
      <c r="I81" s="325"/>
      <c r="J81" s="676"/>
      <c r="K81" s="326"/>
      <c r="L81" s="326"/>
      <c r="M81" s="325"/>
      <c r="N81" s="325"/>
      <c r="O81" s="325"/>
      <c r="P81" s="325"/>
      <c r="Q81" s="676"/>
      <c r="R81" s="352"/>
      <c r="S81" s="352"/>
      <c r="T81" s="352"/>
      <c r="U81" s="597"/>
      <c r="V81" s="154"/>
    </row>
    <row r="82" spans="1:22" ht="12.75">
      <c r="A82" s="154"/>
      <c r="B82" s="141"/>
      <c r="C82" s="576" t="s">
        <v>617</v>
      </c>
      <c r="D82" s="576"/>
      <c r="E82" s="326">
        <f>E51/E18</f>
        <v>8.0046403712296987E-2</v>
      </c>
      <c r="F82" s="325"/>
      <c r="G82" s="325"/>
      <c r="H82" s="325"/>
      <c r="I82" s="325"/>
      <c r="J82" s="676">
        <f>J51/J18</f>
        <v>7.7906976744186049E-2</v>
      </c>
      <c r="K82" s="326"/>
      <c r="L82" s="326">
        <f>L51/L18</f>
        <v>3.6095159967186222E-2</v>
      </c>
      <c r="M82" s="325"/>
      <c r="N82" s="325"/>
      <c r="O82" s="325"/>
      <c r="P82" s="325"/>
      <c r="Q82" s="676">
        <f>Q51/Q18</f>
        <v>0.12089201877934272</v>
      </c>
      <c r="R82" s="352"/>
      <c r="S82" s="352"/>
      <c r="T82" s="352"/>
      <c r="U82" s="597"/>
      <c r="V82" s="154"/>
    </row>
    <row r="83" spans="1:22" ht="12.75">
      <c r="A83" s="151"/>
      <c r="B83" s="162"/>
      <c r="C83" s="576" t="s">
        <v>71</v>
      </c>
      <c r="D83" s="576"/>
      <c r="E83" s="326">
        <f>E52/E19</f>
        <v>0</v>
      </c>
      <c r="F83" s="325"/>
      <c r="G83" s="325"/>
      <c r="H83" s="325"/>
      <c r="I83" s="325"/>
      <c r="J83" s="676">
        <f>J52/J19</f>
        <v>0</v>
      </c>
      <c r="K83" s="326"/>
      <c r="L83" s="326">
        <f>L52/L19</f>
        <v>-3.2362459546925568E-3</v>
      </c>
      <c r="M83" s="325"/>
      <c r="N83" s="325"/>
      <c r="O83" s="325"/>
      <c r="P83" s="325"/>
      <c r="Q83" s="676">
        <f>Q52/Q19</f>
        <v>-3.2362459546925568E-3</v>
      </c>
      <c r="R83" s="352"/>
      <c r="S83" s="352"/>
      <c r="T83" s="352"/>
      <c r="U83" s="597"/>
      <c r="V83" s="151"/>
    </row>
    <row r="84" spans="1:22" ht="12.75">
      <c r="A84" s="570"/>
      <c r="B84" s="315"/>
      <c r="C84" s="577" t="s">
        <v>198</v>
      </c>
      <c r="D84" s="577"/>
      <c r="E84" s="331">
        <f>E53/E20</f>
        <v>0.41622411046202867</v>
      </c>
      <c r="F84" s="341"/>
      <c r="G84" s="341"/>
      <c r="H84" s="341"/>
      <c r="I84" s="341"/>
      <c r="J84" s="677">
        <f>J53/J20</f>
        <v>0.42494226327944573</v>
      </c>
      <c r="K84" s="342"/>
      <c r="L84" s="331">
        <f>L53/L20</f>
        <v>0.42717035960770067</v>
      </c>
      <c r="M84" s="341"/>
      <c r="N84" s="341"/>
      <c r="O84" s="341"/>
      <c r="P84" s="341"/>
      <c r="Q84" s="677">
        <f>Q53/Q20</f>
        <v>0.45273177728517405</v>
      </c>
      <c r="R84" s="565"/>
      <c r="S84" s="353"/>
      <c r="T84" s="353"/>
      <c r="U84" s="598"/>
    </row>
    <row r="85" spans="1:22" ht="12.75">
      <c r="A85" s="570"/>
      <c r="B85" s="315"/>
      <c r="C85" s="576"/>
      <c r="D85" s="576"/>
      <c r="E85" s="326"/>
      <c r="F85" s="325"/>
      <c r="G85" s="325"/>
      <c r="H85" s="325"/>
      <c r="I85" s="325"/>
      <c r="J85" s="676"/>
      <c r="K85" s="326"/>
      <c r="L85" s="326"/>
      <c r="M85" s="325"/>
      <c r="N85" s="325"/>
      <c r="O85" s="325"/>
      <c r="P85" s="325"/>
      <c r="Q85" s="676"/>
      <c r="R85" s="352"/>
      <c r="S85" s="352"/>
      <c r="T85" s="352"/>
      <c r="U85" s="597"/>
    </row>
    <row r="86" spans="1:22" s="171" customFormat="1" ht="12.75">
      <c r="A86" s="154"/>
      <c r="B86" s="141"/>
      <c r="C86" s="596" t="s">
        <v>219</v>
      </c>
      <c r="D86" s="596"/>
      <c r="E86" s="331">
        <f>E55/E22</f>
        <v>2.8985507246376812E-2</v>
      </c>
      <c r="F86" s="330"/>
      <c r="G86" s="330"/>
      <c r="H86" s="330"/>
      <c r="I86" s="330"/>
      <c r="J86" s="677">
        <f>J55/J22</f>
        <v>2.8985507246376812E-2</v>
      </c>
      <c r="K86" s="331"/>
      <c r="L86" s="331">
        <f>L55/L22</f>
        <v>3.1729785056294778E-2</v>
      </c>
      <c r="M86" s="330"/>
      <c r="N86" s="330"/>
      <c r="O86" s="330"/>
      <c r="P86" s="330"/>
      <c r="Q86" s="677">
        <f>Q55/Q22</f>
        <v>3.1729785056294778E-2</v>
      </c>
      <c r="R86" s="353"/>
      <c r="S86" s="353"/>
      <c r="T86" s="353"/>
      <c r="U86" s="599"/>
      <c r="V86" s="154"/>
    </row>
    <row r="87" spans="1:22" ht="12.75">
      <c r="A87" s="570"/>
      <c r="B87" s="315"/>
      <c r="C87" s="576"/>
      <c r="D87" s="576"/>
      <c r="E87" s="326"/>
      <c r="F87" s="325"/>
      <c r="G87" s="325"/>
      <c r="H87" s="325"/>
      <c r="I87" s="325"/>
      <c r="J87" s="676"/>
      <c r="K87" s="326"/>
      <c r="L87" s="326"/>
      <c r="M87" s="325"/>
      <c r="N87" s="325"/>
      <c r="O87" s="325"/>
      <c r="P87" s="325"/>
      <c r="Q87" s="676"/>
      <c r="R87" s="352"/>
      <c r="S87" s="352"/>
      <c r="T87" s="352"/>
      <c r="U87" s="597"/>
    </row>
    <row r="88" spans="1:22" s="171" customFormat="1" ht="12.75">
      <c r="A88" s="594"/>
      <c r="B88" s="595"/>
      <c r="C88" s="596" t="s">
        <v>41</v>
      </c>
      <c r="D88" s="596"/>
      <c r="E88" s="331">
        <f>E57/E24</f>
        <v>-0.82894736842105265</v>
      </c>
      <c r="F88" s="330"/>
      <c r="G88" s="330"/>
      <c r="H88" s="330"/>
      <c r="I88" s="330"/>
      <c r="J88" s="677">
        <f>J57/J24</f>
        <v>-0.59210526315789469</v>
      </c>
      <c r="K88" s="331"/>
      <c r="L88" s="331">
        <f>L57/L24</f>
        <v>-0.91935483870967738</v>
      </c>
      <c r="M88" s="330"/>
      <c r="N88" s="330"/>
      <c r="O88" s="330"/>
      <c r="P88" s="330"/>
      <c r="Q88" s="677">
        <f>Q57/Q24</f>
        <v>-0.93548387096774188</v>
      </c>
      <c r="R88" s="353"/>
      <c r="S88" s="353"/>
      <c r="T88" s="353"/>
      <c r="U88" s="599"/>
      <c r="V88" s="594"/>
    </row>
    <row r="89" spans="1:22" ht="12.75">
      <c r="A89" s="570"/>
      <c r="B89" s="315"/>
      <c r="C89" s="576"/>
      <c r="D89" s="576"/>
      <c r="E89" s="326"/>
      <c r="F89" s="325"/>
      <c r="G89" s="325"/>
      <c r="H89" s="325"/>
      <c r="I89" s="325"/>
      <c r="J89" s="676"/>
      <c r="K89" s="326"/>
      <c r="L89" s="326"/>
      <c r="M89" s="325"/>
      <c r="N89" s="325"/>
      <c r="O89" s="325"/>
      <c r="P89" s="325"/>
      <c r="Q89" s="676"/>
      <c r="R89" s="352"/>
      <c r="S89" s="352"/>
      <c r="T89" s="352"/>
      <c r="U89" s="597"/>
    </row>
    <row r="90" spans="1:22" ht="12.75">
      <c r="A90" s="570"/>
      <c r="B90" s="315"/>
      <c r="C90" s="577" t="s">
        <v>448</v>
      </c>
      <c r="D90" s="576"/>
      <c r="E90" s="331">
        <f>E59/E28</f>
        <v>0.36496694995278567</v>
      </c>
      <c r="F90" s="330"/>
      <c r="G90" s="330"/>
      <c r="H90" s="330"/>
      <c r="I90" s="330"/>
      <c r="J90" s="677">
        <f>J59/J28</f>
        <v>0.36932644160878697</v>
      </c>
      <c r="K90" s="331"/>
      <c r="L90" s="331">
        <f>L59/L28</f>
        <v>0.39033654941882551</v>
      </c>
      <c r="M90" s="330"/>
      <c r="N90" s="330"/>
      <c r="O90" s="330"/>
      <c r="P90" s="330"/>
      <c r="Q90" s="677">
        <f>Q59/Q28</f>
        <v>0.40297314578005117</v>
      </c>
      <c r="R90" s="353"/>
      <c r="S90" s="353"/>
      <c r="T90" s="353"/>
      <c r="U90" s="599"/>
    </row>
    <row r="91" spans="1:22" ht="12.75">
      <c r="A91" s="570"/>
      <c r="B91" s="315"/>
      <c r="C91" s="315"/>
      <c r="D91" s="576"/>
      <c r="E91" s="582"/>
      <c r="F91" s="583"/>
      <c r="G91" s="583"/>
      <c r="H91" s="583"/>
      <c r="I91" s="583"/>
      <c r="J91" s="584"/>
      <c r="K91" s="582"/>
      <c r="L91" s="582"/>
      <c r="M91" s="583"/>
      <c r="N91" s="583"/>
      <c r="O91" s="583"/>
      <c r="P91" s="583"/>
      <c r="Q91" s="584"/>
      <c r="R91" s="585"/>
      <c r="S91" s="585"/>
      <c r="T91" s="585"/>
      <c r="U91" s="597"/>
    </row>
    <row r="92" spans="1:22" ht="9" customHeight="1">
      <c r="A92" s="151"/>
      <c r="B92" s="151"/>
      <c r="C92" s="151"/>
      <c r="D92" s="151"/>
      <c r="E92" s="151"/>
      <c r="F92" s="151"/>
      <c r="G92" s="151"/>
      <c r="H92" s="152"/>
      <c r="I92" s="151"/>
      <c r="J92" s="151"/>
      <c r="K92" s="151"/>
      <c r="L92" s="151"/>
      <c r="M92" s="151"/>
      <c r="N92" s="151"/>
      <c r="O92" s="152"/>
      <c r="P92" s="151"/>
      <c r="Q92" s="151"/>
      <c r="R92" s="151"/>
      <c r="S92" s="152"/>
      <c r="T92" s="982"/>
      <c r="U92" s="151"/>
      <c r="V92" s="151"/>
    </row>
    <row r="93" spans="1:22" ht="14.25">
      <c r="A93" s="167"/>
      <c r="B93" s="183" t="s">
        <v>345</v>
      </c>
      <c r="C93" s="167"/>
      <c r="D93" s="167"/>
      <c r="E93" s="167"/>
      <c r="F93" s="167"/>
      <c r="G93" s="167"/>
      <c r="H93" s="168"/>
      <c r="I93" s="168"/>
      <c r="J93" s="167"/>
      <c r="K93" s="187"/>
      <c r="L93" s="167"/>
      <c r="M93" s="167"/>
      <c r="N93" s="167"/>
      <c r="O93" s="167"/>
      <c r="P93" s="167"/>
      <c r="Q93" s="187"/>
      <c r="R93" s="182"/>
      <c r="S93" s="850"/>
      <c r="T93" s="850"/>
      <c r="U93" s="182"/>
      <c r="V93" s="182"/>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4" fitToWidth="0" orientation="portrait" r:id="rId1"/>
  <headerFooter alignWithMargins="0">
    <oddHeader>&amp;CKPN Investor Relations</oddHeader>
    <oddFooter>&amp;L&amp;8Q4 2012 (restated)&amp;C&amp;8&amp;A&amp;R&amp;8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85" zoomScaleNormal="100" zoomScaleSheetLayoutView="85" workbookViewId="0"/>
  </sheetViews>
  <sheetFormatPr defaultRowHeight="12"/>
  <cols>
    <col min="1" max="2" width="1.7109375" style="229" customWidth="1"/>
    <col min="3" max="3" width="47" style="229" bestFit="1" customWidth="1"/>
    <col min="4" max="8" width="8.7109375" style="229" customWidth="1"/>
    <col min="9" max="9" width="1.7109375" style="229" customWidth="1"/>
    <col min="10" max="11" width="8.7109375" style="206" customWidth="1"/>
    <col min="12" max="12" width="1.7109375" style="229" customWidth="1"/>
    <col min="13" max="17" width="8.7109375" style="229" customWidth="1"/>
    <col min="18" max="19" width="1.7109375" style="229" customWidth="1"/>
    <col min="20" max="16384" width="9.140625" style="229"/>
  </cols>
  <sheetData>
    <row r="1" spans="1:19" ht="9" customHeight="1">
      <c r="A1" s="224"/>
      <c r="B1" s="225"/>
      <c r="C1" s="225"/>
      <c r="D1" s="225"/>
      <c r="E1" s="225"/>
      <c r="F1" s="225"/>
      <c r="G1" s="225"/>
      <c r="H1" s="225"/>
      <c r="I1" s="225"/>
      <c r="J1" s="843"/>
      <c r="K1" s="843"/>
      <c r="L1" s="225"/>
      <c r="M1" s="225"/>
      <c r="N1" s="225"/>
      <c r="O1" s="225"/>
      <c r="P1" s="225"/>
      <c r="Q1" s="225"/>
      <c r="R1" s="268"/>
      <c r="S1" s="228"/>
    </row>
    <row r="2" spans="1:19">
      <c r="A2" s="224"/>
      <c r="B2" s="230"/>
      <c r="C2" s="277" t="s">
        <v>396</v>
      </c>
      <c r="D2" s="232">
        <v>2012</v>
      </c>
      <c r="E2" s="158" t="s">
        <v>547</v>
      </c>
      <c r="F2" s="159" t="s">
        <v>501</v>
      </c>
      <c r="G2" s="159" t="s">
        <v>478</v>
      </c>
      <c r="H2" s="159" t="s">
        <v>407</v>
      </c>
      <c r="I2" s="264"/>
      <c r="J2" s="964" t="s">
        <v>468</v>
      </c>
      <c r="K2" s="830" t="s">
        <v>468</v>
      </c>
      <c r="L2" s="264"/>
      <c r="M2" s="232">
        <v>2011</v>
      </c>
      <c r="N2" s="158" t="s">
        <v>365</v>
      </c>
      <c r="O2" s="159" t="s">
        <v>333</v>
      </c>
      <c r="P2" s="159" t="s">
        <v>292</v>
      </c>
      <c r="Q2" s="990" t="s">
        <v>282</v>
      </c>
      <c r="R2" s="270"/>
      <c r="S2" s="228"/>
    </row>
    <row r="3" spans="1:19">
      <c r="A3" s="224"/>
      <c r="B3" s="11"/>
      <c r="C3" s="263"/>
      <c r="D3" s="157"/>
      <c r="E3" s="158"/>
      <c r="F3" s="162"/>
      <c r="G3" s="162"/>
      <c r="H3" s="162"/>
      <c r="I3" s="264"/>
      <c r="J3" s="964" t="s">
        <v>548</v>
      </c>
      <c r="K3" s="844" t="s">
        <v>549</v>
      </c>
      <c r="L3" s="264"/>
      <c r="M3" s="157"/>
      <c r="N3" s="158"/>
      <c r="O3" s="162"/>
      <c r="P3" s="162"/>
      <c r="Q3" s="990"/>
      <c r="R3" s="272"/>
      <c r="S3" s="228"/>
    </row>
    <row r="4" spans="1:19">
      <c r="A4" s="224"/>
      <c r="B4" s="11"/>
      <c r="C4" s="236"/>
      <c r="D4" s="166"/>
      <c r="E4" s="187"/>
      <c r="F4" s="147"/>
      <c r="G4" s="147"/>
      <c r="H4" s="147"/>
      <c r="I4" s="236"/>
      <c r="J4" s="966"/>
      <c r="K4" s="168"/>
      <c r="L4" s="236"/>
      <c r="M4" s="166"/>
      <c r="N4" s="187"/>
      <c r="O4" s="147"/>
      <c r="P4" s="147"/>
      <c r="Q4" s="792"/>
      <c r="R4" s="273"/>
      <c r="S4" s="228"/>
    </row>
    <row r="5" spans="1:19" ht="14.25">
      <c r="A5" s="224"/>
      <c r="B5" s="634"/>
      <c r="C5" s="793" t="s">
        <v>343</v>
      </c>
      <c r="D5" s="926">
        <v>0.45</v>
      </c>
      <c r="E5" s="636">
        <v>0.45</v>
      </c>
      <c r="F5" s="925">
        <v>0.44</v>
      </c>
      <c r="G5" s="925">
        <v>0.45</v>
      </c>
      <c r="H5" s="925">
        <v>0.45</v>
      </c>
      <c r="I5" s="793"/>
      <c r="J5" s="968"/>
      <c r="K5" s="331"/>
      <c r="L5" s="793"/>
      <c r="M5" s="926">
        <v>0.46</v>
      </c>
      <c r="N5" s="636">
        <v>0.44</v>
      </c>
      <c r="O5" s="925">
        <v>0.45</v>
      </c>
      <c r="P5" s="925">
        <v>0.46</v>
      </c>
      <c r="Q5" s="925">
        <v>0.47</v>
      </c>
      <c r="R5" s="1"/>
      <c r="S5" s="228"/>
    </row>
    <row r="6" spans="1:19">
      <c r="A6" s="224"/>
      <c r="B6" s="11"/>
      <c r="C6" s="236"/>
      <c r="D6" s="652"/>
      <c r="E6" s="492"/>
      <c r="F6" s="653"/>
      <c r="G6" s="653"/>
      <c r="H6" s="653"/>
      <c r="I6" s="236"/>
      <c r="J6" s="968"/>
      <c r="K6" s="331"/>
      <c r="L6" s="236"/>
      <c r="M6" s="652"/>
      <c r="N6" s="492"/>
      <c r="O6" s="653"/>
      <c r="P6" s="653"/>
      <c r="Q6" s="991"/>
      <c r="R6" s="272"/>
      <c r="S6" s="228"/>
    </row>
    <row r="7" spans="1:19" ht="14.25">
      <c r="A7" s="224"/>
      <c r="B7" s="11"/>
      <c r="C7" s="793" t="s">
        <v>312</v>
      </c>
      <c r="D7" s="930">
        <f>E7</f>
        <v>7579</v>
      </c>
      <c r="E7" s="854">
        <f>E8+E9</f>
        <v>7579</v>
      </c>
      <c r="F7" s="927">
        <f>F8+F9</f>
        <v>7576</v>
      </c>
      <c r="G7" s="927">
        <f>G8+G9</f>
        <v>7553</v>
      </c>
      <c r="H7" s="927">
        <f>H8+H9</f>
        <v>7583</v>
      </c>
      <c r="I7" s="793"/>
      <c r="J7" s="984">
        <f>D7/M7-1</f>
        <v>-1.096176432206708E-2</v>
      </c>
      <c r="K7" s="852">
        <f>E7/N7-1</f>
        <v>-1.096176432206708E-2</v>
      </c>
      <c r="L7" s="793"/>
      <c r="M7" s="930">
        <f>M8+M9</f>
        <v>7663</v>
      </c>
      <c r="N7" s="854">
        <f>N8+N9</f>
        <v>7663</v>
      </c>
      <c r="O7" s="927">
        <f>O8+O9</f>
        <v>7789</v>
      </c>
      <c r="P7" s="927">
        <f>P8+P9</f>
        <v>7800</v>
      </c>
      <c r="Q7" s="927">
        <f>Q8+Q9</f>
        <v>7698</v>
      </c>
      <c r="R7" s="1"/>
      <c r="S7" s="228"/>
    </row>
    <row r="8" spans="1:19" ht="14.25">
      <c r="A8" s="224"/>
      <c r="B8" s="656"/>
      <c r="C8" s="244" t="s">
        <v>439</v>
      </c>
      <c r="D8" s="931">
        <f>E8</f>
        <v>3513</v>
      </c>
      <c r="E8" s="856">
        <v>3513</v>
      </c>
      <c r="F8" s="928">
        <v>3480</v>
      </c>
      <c r="G8" s="928">
        <v>3485</v>
      </c>
      <c r="H8" s="928">
        <v>3452</v>
      </c>
      <c r="I8" s="400"/>
      <c r="J8" s="967">
        <f t="shared" ref="J8:J9" si="0">D8/M8-1</f>
        <v>1.9147084421235805E-2</v>
      </c>
      <c r="K8" s="326">
        <f t="shared" ref="K8:K9" si="1">E8/N8-1</f>
        <v>1.9147084421235805E-2</v>
      </c>
      <c r="L8" s="400"/>
      <c r="M8" s="931">
        <f>N8</f>
        <v>3447</v>
      </c>
      <c r="N8" s="856">
        <v>3447</v>
      </c>
      <c r="O8" s="928">
        <v>3431</v>
      </c>
      <c r="P8" s="928">
        <v>3449</v>
      </c>
      <c r="Q8" s="933">
        <v>3454</v>
      </c>
      <c r="R8" s="273"/>
      <c r="S8" s="228"/>
    </row>
    <row r="9" spans="1:19">
      <c r="A9" s="224"/>
      <c r="B9" s="656"/>
      <c r="C9" s="244" t="s">
        <v>257</v>
      </c>
      <c r="D9" s="931">
        <f>E9</f>
        <v>4066</v>
      </c>
      <c r="E9" s="856">
        <v>4066</v>
      </c>
      <c r="F9" s="928">
        <v>4096</v>
      </c>
      <c r="G9" s="928">
        <v>4068</v>
      </c>
      <c r="H9" s="928">
        <v>4131</v>
      </c>
      <c r="I9" s="400"/>
      <c r="J9" s="967">
        <f t="shared" si="0"/>
        <v>-3.557874762808344E-2</v>
      </c>
      <c r="K9" s="326">
        <f t="shared" si="1"/>
        <v>-3.557874762808344E-2</v>
      </c>
      <c r="L9" s="400"/>
      <c r="M9" s="931">
        <f>N9</f>
        <v>4216</v>
      </c>
      <c r="N9" s="856">
        <v>4216</v>
      </c>
      <c r="O9" s="928">
        <v>4358</v>
      </c>
      <c r="P9" s="928">
        <v>4351</v>
      </c>
      <c r="Q9" s="933">
        <v>4244</v>
      </c>
      <c r="R9" s="273"/>
      <c r="S9" s="228"/>
    </row>
    <row r="10" spans="1:19">
      <c r="A10" s="224"/>
      <c r="B10" s="11"/>
      <c r="C10" s="236"/>
      <c r="D10" s="889"/>
      <c r="E10" s="394"/>
      <c r="F10" s="395"/>
      <c r="G10" s="395"/>
      <c r="H10" s="395"/>
      <c r="I10" s="395"/>
      <c r="J10" s="986"/>
      <c r="K10" s="851"/>
      <c r="L10" s="395"/>
      <c r="M10" s="889"/>
      <c r="N10" s="394"/>
      <c r="O10" s="395"/>
      <c r="P10" s="395"/>
      <c r="Q10" s="992"/>
      <c r="R10" s="273"/>
      <c r="S10" s="228"/>
    </row>
    <row r="11" spans="1:19" s="117" customFormat="1" ht="14.25">
      <c r="A11" s="606"/>
      <c r="B11" s="11"/>
      <c r="C11" s="793" t="s">
        <v>406</v>
      </c>
      <c r="D11" s="1000">
        <f>H11+G11+F11+E11</f>
        <v>-84</v>
      </c>
      <c r="E11" s="854">
        <f t="shared" ref="E11:G13" si="2">E7-F7</f>
        <v>3</v>
      </c>
      <c r="F11" s="927">
        <f t="shared" si="2"/>
        <v>23</v>
      </c>
      <c r="G11" s="927">
        <f t="shared" si="2"/>
        <v>-30</v>
      </c>
      <c r="H11" s="927">
        <f>H7-M7</f>
        <v>-80</v>
      </c>
      <c r="I11" s="793"/>
      <c r="J11" s="984"/>
      <c r="K11" s="852"/>
      <c r="L11" s="793"/>
      <c r="M11" s="1000">
        <f>Q11+P11+O11+N11</f>
        <v>-239</v>
      </c>
      <c r="N11" s="854">
        <f t="shared" ref="N11:P13" si="3">N7-O7</f>
        <v>-126</v>
      </c>
      <c r="O11" s="927">
        <f t="shared" si="3"/>
        <v>-11</v>
      </c>
      <c r="P11" s="927">
        <f t="shared" si="3"/>
        <v>102</v>
      </c>
      <c r="Q11" s="927">
        <v>-204</v>
      </c>
      <c r="R11" s="271"/>
      <c r="S11" s="295"/>
    </row>
    <row r="12" spans="1:19" ht="14.25">
      <c r="A12" s="224"/>
      <c r="B12" s="656"/>
      <c r="C12" s="244" t="s">
        <v>439</v>
      </c>
      <c r="D12" s="931">
        <f t="shared" ref="D12:D13" si="4">H12+G12+F12+E12</f>
        <v>66</v>
      </c>
      <c r="E12" s="856">
        <f t="shared" si="2"/>
        <v>33</v>
      </c>
      <c r="F12" s="928">
        <f t="shared" si="2"/>
        <v>-5</v>
      </c>
      <c r="G12" s="928">
        <f t="shared" si="2"/>
        <v>33</v>
      </c>
      <c r="H12" s="928">
        <f>H8-M8</f>
        <v>5</v>
      </c>
      <c r="I12" s="400"/>
      <c r="J12" s="967"/>
      <c r="K12" s="326"/>
      <c r="L12" s="400"/>
      <c r="M12" s="931">
        <f>Q12+P12+O12+N12</f>
        <v>-87</v>
      </c>
      <c r="N12" s="856">
        <f t="shared" si="3"/>
        <v>16</v>
      </c>
      <c r="O12" s="928">
        <f t="shared" si="3"/>
        <v>-18</v>
      </c>
      <c r="P12" s="928">
        <f t="shared" si="3"/>
        <v>-5</v>
      </c>
      <c r="Q12" s="933">
        <v>-80</v>
      </c>
      <c r="R12" s="273"/>
      <c r="S12" s="228"/>
    </row>
    <row r="13" spans="1:19">
      <c r="A13" s="224"/>
      <c r="B13" s="656"/>
      <c r="C13" s="244" t="s">
        <v>257</v>
      </c>
      <c r="D13" s="931">
        <f t="shared" si="4"/>
        <v>-150</v>
      </c>
      <c r="E13" s="856">
        <f t="shared" si="2"/>
        <v>-30</v>
      </c>
      <c r="F13" s="928">
        <f t="shared" si="2"/>
        <v>28</v>
      </c>
      <c r="G13" s="928">
        <f t="shared" si="2"/>
        <v>-63</v>
      </c>
      <c r="H13" s="928">
        <f>H9-M9</f>
        <v>-85</v>
      </c>
      <c r="I13" s="400"/>
      <c r="J13" s="967"/>
      <c r="K13" s="326"/>
      <c r="L13" s="400"/>
      <c r="M13" s="931">
        <f>Q13+P13+O13+N13</f>
        <v>-152</v>
      </c>
      <c r="N13" s="856">
        <f t="shared" si="3"/>
        <v>-142</v>
      </c>
      <c r="O13" s="928">
        <f t="shared" si="3"/>
        <v>7</v>
      </c>
      <c r="P13" s="928">
        <f t="shared" si="3"/>
        <v>107</v>
      </c>
      <c r="Q13" s="933">
        <v>-124</v>
      </c>
      <c r="R13" s="273"/>
      <c r="S13" s="228"/>
    </row>
    <row r="14" spans="1:19">
      <c r="A14" s="224"/>
      <c r="B14" s="11"/>
      <c r="C14" s="236"/>
      <c r="D14" s="889"/>
      <c r="E14" s="394"/>
      <c r="F14" s="395"/>
      <c r="G14" s="395"/>
      <c r="H14" s="395"/>
      <c r="I14" s="1069"/>
      <c r="J14" s="986"/>
      <c r="K14" s="851"/>
      <c r="L14" s="1069"/>
      <c r="M14" s="889"/>
      <c r="N14" s="394"/>
      <c r="O14" s="395"/>
      <c r="P14" s="395"/>
      <c r="Q14" s="992"/>
      <c r="R14" s="273"/>
      <c r="S14" s="228"/>
    </row>
    <row r="15" spans="1:19" s="117" customFormat="1" ht="14.25">
      <c r="A15" s="606"/>
      <c r="B15" s="11"/>
      <c r="C15" s="793" t="s">
        <v>467</v>
      </c>
      <c r="D15" s="1000">
        <f>H15+G15+F15+E15</f>
        <v>1556</v>
      </c>
      <c r="E15" s="854">
        <v>378</v>
      </c>
      <c r="F15" s="927">
        <v>387</v>
      </c>
      <c r="G15" s="927">
        <v>403</v>
      </c>
      <c r="H15" s="927">
        <v>388</v>
      </c>
      <c r="I15" s="793"/>
      <c r="J15" s="984">
        <f>D15/M15-1</f>
        <v>-9.7447795823665917E-2</v>
      </c>
      <c r="K15" s="852">
        <f>E15/N15-1</f>
        <v>-6.8965517241379337E-2</v>
      </c>
      <c r="L15" s="793"/>
      <c r="M15" s="1000">
        <f>Q15+P15+O15+N15</f>
        <v>1724</v>
      </c>
      <c r="N15" s="854">
        <v>406</v>
      </c>
      <c r="O15" s="927">
        <v>430</v>
      </c>
      <c r="P15" s="927">
        <v>446</v>
      </c>
      <c r="Q15" s="927">
        <v>442</v>
      </c>
      <c r="R15" s="271"/>
      <c r="S15" s="295"/>
    </row>
    <row r="16" spans="1:19">
      <c r="A16" s="224"/>
      <c r="B16" s="11"/>
      <c r="C16" s="6"/>
      <c r="D16" s="396"/>
      <c r="E16" s="397"/>
      <c r="F16" s="398"/>
      <c r="G16" s="398"/>
      <c r="H16" s="398"/>
      <c r="I16" s="6"/>
      <c r="J16" s="987"/>
      <c r="K16" s="845"/>
      <c r="L16" s="6"/>
      <c r="M16" s="396"/>
      <c r="N16" s="397"/>
      <c r="O16" s="398"/>
      <c r="P16" s="398"/>
      <c r="Q16" s="957"/>
      <c r="R16" s="273"/>
      <c r="S16" s="228"/>
    </row>
    <row r="17" spans="1:27" ht="14.25">
      <c r="A17" s="224"/>
      <c r="B17" s="11"/>
      <c r="C17" s="474" t="s">
        <v>589</v>
      </c>
      <c r="D17" s="1032">
        <v>22</v>
      </c>
      <c r="E17" s="391">
        <v>21</v>
      </c>
      <c r="F17" s="392">
        <v>22</v>
      </c>
      <c r="G17" s="392">
        <v>23</v>
      </c>
      <c r="H17" s="392">
        <v>21</v>
      </c>
      <c r="I17" s="474"/>
      <c r="J17" s="968">
        <f t="shared" ref="J17:J30" si="5">D17/M17-1</f>
        <v>-4.3478260869565188E-2</v>
      </c>
      <c r="K17" s="331">
        <f t="shared" ref="K17:K30" si="6">E17/N17-1</f>
        <v>-4.5454545454545414E-2</v>
      </c>
      <c r="L17" s="474"/>
      <c r="M17" s="1032">
        <v>23</v>
      </c>
      <c r="N17" s="391">
        <v>22</v>
      </c>
      <c r="O17" s="392">
        <v>23</v>
      </c>
      <c r="P17" s="392">
        <v>24</v>
      </c>
      <c r="Q17" s="994">
        <v>23</v>
      </c>
      <c r="R17" s="1"/>
      <c r="S17" s="228"/>
      <c r="V17" s="229" t="s">
        <v>443</v>
      </c>
    </row>
    <row r="18" spans="1:27">
      <c r="A18" s="224"/>
      <c r="B18" s="11"/>
      <c r="C18" s="244" t="s">
        <v>256</v>
      </c>
      <c r="D18" s="1072">
        <v>34</v>
      </c>
      <c r="E18" s="567">
        <v>33</v>
      </c>
      <c r="F18" s="568">
        <v>34</v>
      </c>
      <c r="G18" s="568">
        <v>36</v>
      </c>
      <c r="H18" s="568">
        <v>34</v>
      </c>
      <c r="I18" s="1065"/>
      <c r="J18" s="967">
        <f t="shared" si="5"/>
        <v>-8.108108108108103E-2</v>
      </c>
      <c r="K18" s="326">
        <f t="shared" si="6"/>
        <v>-8.333333333333337E-2</v>
      </c>
      <c r="L18" s="1065"/>
      <c r="M18" s="1072">
        <v>37</v>
      </c>
      <c r="N18" s="567">
        <v>36</v>
      </c>
      <c r="O18" s="568">
        <v>37</v>
      </c>
      <c r="P18" s="568">
        <v>39</v>
      </c>
      <c r="Q18" s="995">
        <v>38</v>
      </c>
      <c r="R18" s="1"/>
      <c r="S18" s="228"/>
    </row>
    <row r="19" spans="1:27">
      <c r="A19" s="224"/>
      <c r="B19" s="11"/>
      <c r="C19" s="244" t="s">
        <v>257</v>
      </c>
      <c r="D19" s="1072">
        <v>5</v>
      </c>
      <c r="E19" s="567">
        <v>5</v>
      </c>
      <c r="F19" s="568">
        <v>5</v>
      </c>
      <c r="G19" s="568">
        <v>4</v>
      </c>
      <c r="H19" s="568">
        <v>5</v>
      </c>
      <c r="I19" s="1132"/>
      <c r="J19" s="985">
        <f t="shared" si="5"/>
        <v>0</v>
      </c>
      <c r="K19" s="846">
        <f t="shared" si="6"/>
        <v>0</v>
      </c>
      <c r="L19" s="1132"/>
      <c r="M19" s="1072">
        <v>5</v>
      </c>
      <c r="N19" s="567">
        <v>5</v>
      </c>
      <c r="O19" s="568">
        <v>6</v>
      </c>
      <c r="P19" s="568">
        <v>6</v>
      </c>
      <c r="Q19" s="995">
        <v>6</v>
      </c>
      <c r="R19" s="1"/>
      <c r="S19" s="228"/>
    </row>
    <row r="20" spans="1:27">
      <c r="A20" s="224"/>
      <c r="B20" s="11"/>
      <c r="C20" s="244" t="s">
        <v>418</v>
      </c>
      <c r="D20" s="1125" t="s">
        <v>425</v>
      </c>
      <c r="E20" s="1126" t="s">
        <v>556</v>
      </c>
      <c r="F20" s="1127" t="s">
        <v>511</v>
      </c>
      <c r="G20" s="1127" t="s">
        <v>488</v>
      </c>
      <c r="H20" s="1127" t="s">
        <v>425</v>
      </c>
      <c r="I20" s="1128"/>
      <c r="J20" s="1129"/>
      <c r="K20" s="1130"/>
      <c r="L20" s="1128"/>
      <c r="M20" s="1125" t="s">
        <v>430</v>
      </c>
      <c r="N20" s="1126" t="s">
        <v>424</v>
      </c>
      <c r="O20" s="1127" t="s">
        <v>423</v>
      </c>
      <c r="P20" s="1127" t="s">
        <v>422</v>
      </c>
      <c r="Q20" s="1131" t="s">
        <v>421</v>
      </c>
      <c r="R20" s="1"/>
      <c r="S20" s="228"/>
    </row>
    <row r="21" spans="1:27">
      <c r="A21" s="224"/>
      <c r="B21" s="11"/>
      <c r="C21" s="6"/>
      <c r="D21" s="451"/>
      <c r="E21" s="452"/>
      <c r="F21" s="453"/>
      <c r="G21" s="453"/>
      <c r="H21" s="453"/>
      <c r="I21" s="6"/>
      <c r="J21" s="1002"/>
      <c r="K21" s="849"/>
      <c r="L21" s="6"/>
      <c r="M21" s="451"/>
      <c r="N21" s="452"/>
      <c r="O21" s="453"/>
      <c r="P21" s="453"/>
      <c r="Q21" s="1133"/>
      <c r="R21" s="273"/>
      <c r="S21" s="228"/>
      <c r="U21" s="242"/>
      <c r="V21" s="242"/>
      <c r="W21" s="242"/>
      <c r="X21" s="242"/>
      <c r="Y21" s="242"/>
      <c r="Z21" s="242"/>
      <c r="AA21" s="242"/>
    </row>
    <row r="22" spans="1:27">
      <c r="A22" s="224"/>
      <c r="B22" s="11"/>
      <c r="C22" s="1098" t="s">
        <v>480</v>
      </c>
      <c r="D22" s="1093">
        <v>17</v>
      </c>
      <c r="E22" s="1094">
        <v>17</v>
      </c>
      <c r="F22" s="1092">
        <v>17</v>
      </c>
      <c r="G22" s="1092">
        <v>18</v>
      </c>
      <c r="H22" s="1092">
        <v>17</v>
      </c>
      <c r="I22" s="1065"/>
      <c r="J22" s="1114">
        <f t="shared" si="5"/>
        <v>-0.10526315789473684</v>
      </c>
      <c r="K22" s="1096">
        <f t="shared" si="6"/>
        <v>-5.555555555555558E-2</v>
      </c>
      <c r="L22" s="1065"/>
      <c r="M22" s="1093">
        <v>19</v>
      </c>
      <c r="N22" s="1094">
        <v>18</v>
      </c>
      <c r="O22" s="1092">
        <v>18</v>
      </c>
      <c r="P22" s="1092">
        <v>19</v>
      </c>
      <c r="Q22" s="1095">
        <v>19</v>
      </c>
      <c r="R22" s="273"/>
      <c r="S22" s="228"/>
      <c r="U22" s="242"/>
      <c r="V22" s="242"/>
      <c r="W22" s="242"/>
      <c r="X22" s="242"/>
      <c r="Y22" s="242"/>
      <c r="Z22" s="242"/>
      <c r="AA22" s="242"/>
    </row>
    <row r="23" spans="1:27">
      <c r="A23" s="224"/>
      <c r="B23" s="11"/>
      <c r="C23" s="1099" t="s">
        <v>256</v>
      </c>
      <c r="D23" s="1062">
        <v>32</v>
      </c>
      <c r="E23" s="1063">
        <v>31</v>
      </c>
      <c r="F23" s="1064">
        <v>32</v>
      </c>
      <c r="G23" s="1064">
        <v>34</v>
      </c>
      <c r="H23" s="1064">
        <v>32</v>
      </c>
      <c r="I23" s="1065"/>
      <c r="J23" s="1066">
        <f t="shared" si="5"/>
        <v>-8.5714285714285743E-2</v>
      </c>
      <c r="K23" s="1067">
        <f t="shared" si="6"/>
        <v>-8.8235294117647078E-2</v>
      </c>
      <c r="L23" s="1065"/>
      <c r="M23" s="1062">
        <v>35</v>
      </c>
      <c r="N23" s="1063">
        <v>34</v>
      </c>
      <c r="O23" s="1064">
        <v>35</v>
      </c>
      <c r="P23" s="1064">
        <v>36</v>
      </c>
      <c r="Q23" s="1068">
        <v>35</v>
      </c>
      <c r="R23" s="273"/>
      <c r="S23" s="228"/>
      <c r="U23" s="242"/>
      <c r="V23" s="242"/>
      <c r="W23" s="242"/>
      <c r="X23" s="242"/>
      <c r="Y23" s="242"/>
      <c r="Z23" s="242"/>
      <c r="AA23" s="242"/>
    </row>
    <row r="24" spans="1:27">
      <c r="A24" s="224"/>
      <c r="B24" s="11"/>
      <c r="C24" s="1099" t="s">
        <v>257</v>
      </c>
      <c r="D24" s="1062">
        <v>4</v>
      </c>
      <c r="E24" s="1063">
        <v>4</v>
      </c>
      <c r="F24" s="1064">
        <v>5</v>
      </c>
      <c r="G24" s="1064">
        <v>4</v>
      </c>
      <c r="H24" s="1064">
        <v>4</v>
      </c>
      <c r="I24" s="1065"/>
      <c r="J24" s="1112">
        <f t="shared" si="5"/>
        <v>-0.19999999999999996</v>
      </c>
      <c r="K24" s="1113">
        <f t="shared" si="6"/>
        <v>-0.19999999999999996</v>
      </c>
      <c r="L24" s="1065"/>
      <c r="M24" s="1062">
        <v>5</v>
      </c>
      <c r="N24" s="1063">
        <v>5</v>
      </c>
      <c r="O24" s="1064">
        <v>5</v>
      </c>
      <c r="P24" s="1064">
        <v>5</v>
      </c>
      <c r="Q24" s="1068">
        <v>5</v>
      </c>
      <c r="R24" s="273"/>
      <c r="S24" s="228"/>
      <c r="U24" s="242"/>
      <c r="V24" s="242"/>
      <c r="W24" s="242"/>
      <c r="X24" s="242"/>
      <c r="Y24" s="242"/>
      <c r="Z24" s="242"/>
      <c r="AA24" s="242"/>
    </row>
    <row r="25" spans="1:27">
      <c r="A25" s="224"/>
      <c r="B25" s="11"/>
      <c r="C25" s="6"/>
      <c r="D25" s="451"/>
      <c r="E25" s="452"/>
      <c r="F25" s="453"/>
      <c r="G25" s="453"/>
      <c r="H25" s="453"/>
      <c r="I25" s="6"/>
      <c r="J25" s="1002"/>
      <c r="K25" s="849"/>
      <c r="L25" s="6"/>
      <c r="M25" s="451"/>
      <c r="N25" s="452"/>
      <c r="O25" s="453"/>
      <c r="P25" s="453"/>
      <c r="Q25" s="1133"/>
      <c r="R25" s="273"/>
      <c r="S25" s="228"/>
      <c r="U25" s="242"/>
      <c r="V25" s="242"/>
      <c r="W25" s="242"/>
      <c r="X25" s="242"/>
      <c r="Y25" s="242"/>
      <c r="Z25" s="242"/>
      <c r="AA25" s="242"/>
    </row>
    <row r="26" spans="1:27" ht="14.25">
      <c r="A26" s="224"/>
      <c r="B26" s="11"/>
      <c r="C26" s="1098" t="s">
        <v>593</v>
      </c>
      <c r="D26" s="1093">
        <v>106</v>
      </c>
      <c r="E26" s="1094">
        <v>104</v>
      </c>
      <c r="F26" s="1092">
        <v>104</v>
      </c>
      <c r="G26" s="1092">
        <v>110</v>
      </c>
      <c r="H26" s="1092">
        <v>107</v>
      </c>
      <c r="I26" s="1065"/>
      <c r="J26" s="1217">
        <f t="shared" si="5"/>
        <v>-9.3457943925233655E-3</v>
      </c>
      <c r="K26" s="1096">
        <f t="shared" si="6"/>
        <v>-9.52380952380949E-3</v>
      </c>
      <c r="L26" s="1065"/>
      <c r="M26" s="1093">
        <v>107</v>
      </c>
      <c r="N26" s="1094">
        <v>105</v>
      </c>
      <c r="O26" s="1092">
        <v>105</v>
      </c>
      <c r="P26" s="1092">
        <v>110</v>
      </c>
      <c r="Q26" s="1095">
        <v>107</v>
      </c>
      <c r="R26" s="273"/>
      <c r="S26" s="228"/>
      <c r="U26" s="242"/>
      <c r="V26" s="242"/>
      <c r="W26" s="242"/>
      <c r="X26" s="242"/>
      <c r="Y26" s="242"/>
      <c r="Z26" s="242"/>
      <c r="AA26" s="242"/>
    </row>
    <row r="27" spans="1:27">
      <c r="A27" s="224"/>
      <c r="B27" s="230"/>
      <c r="C27" s="6"/>
      <c r="D27" s="945"/>
      <c r="E27" s="944"/>
      <c r="F27" s="946"/>
      <c r="G27" s="946"/>
      <c r="H27" s="946"/>
      <c r="I27" s="6"/>
      <c r="J27" s="986"/>
      <c r="K27" s="851"/>
      <c r="L27" s="6"/>
      <c r="M27" s="945"/>
      <c r="N27" s="944"/>
      <c r="O27" s="946"/>
      <c r="P27" s="946"/>
      <c r="Q27" s="997"/>
      <c r="R27" s="273"/>
      <c r="S27" s="228"/>
    </row>
    <row r="28" spans="1:27" ht="14.25">
      <c r="A28" s="224"/>
      <c r="B28" s="11"/>
      <c r="C28" s="1098" t="s">
        <v>594</v>
      </c>
      <c r="D28" s="1093">
        <v>33</v>
      </c>
      <c r="E28" s="1094">
        <v>27</v>
      </c>
      <c r="F28" s="1092">
        <v>30</v>
      </c>
      <c r="G28" s="1092">
        <v>35</v>
      </c>
      <c r="H28" s="1092">
        <v>39</v>
      </c>
      <c r="I28" s="1065"/>
      <c r="J28" s="1114">
        <f t="shared" si="5"/>
        <v>-0.3125</v>
      </c>
      <c r="K28" s="1218">
        <f t="shared" si="6"/>
        <v>-0.38636363636363635</v>
      </c>
      <c r="L28" s="1065"/>
      <c r="M28" s="1093">
        <v>48</v>
      </c>
      <c r="N28" s="1094">
        <v>44</v>
      </c>
      <c r="O28" s="1092">
        <v>45</v>
      </c>
      <c r="P28" s="1092">
        <v>52</v>
      </c>
      <c r="Q28" s="1095">
        <v>53</v>
      </c>
      <c r="R28" s="273"/>
      <c r="S28" s="228"/>
      <c r="U28" s="242"/>
      <c r="V28" s="242"/>
      <c r="W28" s="242"/>
      <c r="X28" s="242"/>
      <c r="Y28" s="242"/>
      <c r="Z28" s="242"/>
      <c r="AA28" s="242"/>
    </row>
    <row r="29" spans="1:27">
      <c r="A29" s="224"/>
      <c r="B29" s="11"/>
      <c r="C29" s="4"/>
      <c r="D29" s="945"/>
      <c r="E29" s="944"/>
      <c r="F29" s="946"/>
      <c r="G29" s="946"/>
      <c r="H29" s="946"/>
      <c r="I29" s="4"/>
      <c r="J29" s="986"/>
      <c r="K29" s="851"/>
      <c r="L29" s="4"/>
      <c r="M29" s="945"/>
      <c r="N29" s="944"/>
      <c r="O29" s="946"/>
      <c r="P29" s="946"/>
      <c r="Q29" s="997"/>
      <c r="R29" s="1"/>
      <c r="S29" s="228"/>
    </row>
    <row r="30" spans="1:27" ht="14.25">
      <c r="A30" s="224"/>
      <c r="B30" s="230"/>
      <c r="C30" s="1134" t="s">
        <v>590</v>
      </c>
      <c r="D30" s="1135">
        <v>172</v>
      </c>
      <c r="E30" s="1136">
        <v>165</v>
      </c>
      <c r="F30" s="1137">
        <v>174</v>
      </c>
      <c r="G30" s="1137">
        <v>168</v>
      </c>
      <c r="H30" s="1137">
        <v>149</v>
      </c>
      <c r="I30" s="1138"/>
      <c r="J30" s="1139">
        <f t="shared" si="5"/>
        <v>0.18620689655172407</v>
      </c>
      <c r="K30" s="1140">
        <f t="shared" si="6"/>
        <v>1.8518518518518601E-2</v>
      </c>
      <c r="L30" s="1138"/>
      <c r="M30" s="1135">
        <v>145</v>
      </c>
      <c r="N30" s="1136">
        <v>162</v>
      </c>
      <c r="O30" s="1137">
        <v>122</v>
      </c>
      <c r="P30" s="1137">
        <v>156</v>
      </c>
      <c r="Q30" s="1141">
        <v>141</v>
      </c>
      <c r="R30" s="1"/>
      <c r="S30" s="228"/>
    </row>
    <row r="31" spans="1:27">
      <c r="A31" s="224"/>
      <c r="B31" s="230"/>
      <c r="C31" s="6"/>
      <c r="D31" s="1142"/>
      <c r="E31" s="1143"/>
      <c r="F31" s="1144"/>
      <c r="G31" s="1144"/>
      <c r="H31" s="1144"/>
      <c r="I31" s="6"/>
      <c r="J31" s="972"/>
      <c r="K31" s="119"/>
      <c r="L31" s="6"/>
      <c r="M31" s="1142"/>
      <c r="N31" s="1143"/>
      <c r="O31" s="1144"/>
      <c r="P31" s="1144"/>
      <c r="Q31" s="1145"/>
      <c r="R31" s="3"/>
      <c r="S31" s="228"/>
    </row>
    <row r="32" spans="1:27" ht="9" customHeight="1">
      <c r="A32" s="224"/>
      <c r="B32" s="225"/>
      <c r="C32" s="225"/>
      <c r="D32" s="225"/>
      <c r="E32" s="225"/>
      <c r="F32" s="225"/>
      <c r="G32" s="225"/>
      <c r="H32" s="225"/>
      <c r="I32" s="225"/>
      <c r="J32" s="843"/>
      <c r="K32" s="843"/>
      <c r="L32" s="225"/>
      <c r="M32" s="225"/>
      <c r="N32" s="225"/>
      <c r="O32" s="225"/>
      <c r="P32" s="225"/>
      <c r="Q32" s="225"/>
      <c r="R32" s="268"/>
      <c r="S32" s="228"/>
    </row>
    <row r="33" spans="1:19" ht="14.25">
      <c r="A33" s="300"/>
      <c r="B33" s="256" t="s">
        <v>529</v>
      </c>
      <c r="C33" s="247"/>
      <c r="D33" s="256"/>
      <c r="E33" s="256"/>
      <c r="F33" s="256"/>
      <c r="G33" s="256"/>
      <c r="H33" s="256"/>
      <c r="I33" s="247"/>
      <c r="J33" s="223"/>
      <c r="K33" s="223"/>
      <c r="L33" s="247"/>
      <c r="M33" s="256"/>
      <c r="N33" s="256"/>
      <c r="O33" s="256"/>
      <c r="P33" s="256"/>
      <c r="Q33" s="256"/>
      <c r="R33" s="300"/>
      <c r="S33" s="300"/>
    </row>
    <row r="34" spans="1:19" ht="14.25" customHeight="1">
      <c r="A34" s="300"/>
      <c r="B34" s="887" t="s">
        <v>523</v>
      </c>
      <c r="C34" s="247"/>
      <c r="D34" s="256"/>
      <c r="E34" s="256"/>
      <c r="F34" s="256"/>
      <c r="G34" s="256"/>
      <c r="H34" s="256"/>
      <c r="I34" s="247"/>
      <c r="J34" s="223"/>
      <c r="K34" s="223"/>
      <c r="L34" s="247"/>
      <c r="M34" s="256"/>
      <c r="N34" s="256"/>
      <c r="O34" s="256"/>
      <c r="P34" s="256"/>
      <c r="Q34" s="256"/>
      <c r="R34" s="300"/>
      <c r="S34" s="300"/>
    </row>
    <row r="35" spans="1:19" ht="14.25" customHeight="1">
      <c r="A35" s="300"/>
      <c r="B35" s="955" t="s">
        <v>490</v>
      </c>
      <c r="C35" s="887"/>
      <c r="D35" s="801"/>
      <c r="E35" s="801"/>
      <c r="F35" s="256"/>
      <c r="G35" s="256"/>
      <c r="H35" s="256"/>
      <c r="I35" s="887"/>
      <c r="J35" s="956"/>
      <c r="K35" s="956"/>
      <c r="L35" s="887"/>
      <c r="M35" s="801"/>
      <c r="N35" s="801"/>
      <c r="O35" s="256"/>
      <c r="P35" s="256"/>
      <c r="Q35" s="256"/>
      <c r="R35" s="300"/>
      <c r="S35" s="300"/>
    </row>
    <row r="36" spans="1:19" ht="14.25" customHeight="1">
      <c r="A36" s="300"/>
      <c r="B36" s="887" t="s">
        <v>591</v>
      </c>
      <c r="C36" s="247"/>
      <c r="D36" s="256"/>
      <c r="E36" s="256"/>
      <c r="F36" s="256"/>
      <c r="G36" s="256"/>
      <c r="H36" s="256"/>
      <c r="I36" s="247"/>
      <c r="J36" s="223"/>
      <c r="K36" s="223"/>
      <c r="L36" s="247"/>
      <c r="M36" s="256"/>
      <c r="N36" s="256"/>
      <c r="O36" s="256"/>
      <c r="P36" s="256"/>
      <c r="Q36" s="256"/>
      <c r="R36" s="300"/>
      <c r="S36" s="300"/>
    </row>
    <row r="37" spans="1:19" ht="14.25" customHeight="1">
      <c r="A37" s="300"/>
      <c r="B37" s="247" t="s">
        <v>592</v>
      </c>
      <c r="D37" s="256"/>
      <c r="E37" s="256"/>
      <c r="F37" s="256"/>
      <c r="G37" s="256"/>
      <c r="H37" s="256"/>
      <c r="I37" s="247"/>
      <c r="J37" s="223"/>
      <c r="K37" s="223"/>
      <c r="L37" s="247"/>
      <c r="M37" s="256"/>
      <c r="N37" s="256"/>
      <c r="O37" s="256"/>
      <c r="P37" s="256"/>
      <c r="Q37" s="256"/>
      <c r="R37" s="300"/>
      <c r="S37" s="300"/>
    </row>
    <row r="38" spans="1:19" s="887" customFormat="1">
      <c r="J38" s="1001"/>
      <c r="K38" s="1001"/>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54" fitToWidth="0" orientation="portrait" r:id="rId1"/>
  <headerFooter alignWithMargins="0">
    <oddHeader>&amp;CKPN Investor Relations</oddHeader>
    <oddFooter>&amp;L&amp;8Q4 2012 (restated)&amp;C&amp;8&amp;A&amp;R&amp;8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Index</vt:lpstr>
      <vt:lpstr>P&amp;L</vt:lpstr>
      <vt:lpstr>Revenues</vt:lpstr>
      <vt:lpstr>Expenses</vt:lpstr>
      <vt:lpstr>Profit &amp; margin</vt:lpstr>
      <vt:lpstr>FTE, MTA and Roaming impact</vt:lpstr>
      <vt:lpstr>Growth analysis Q4</vt:lpstr>
      <vt:lpstr>Growth analysis FY</vt:lpstr>
      <vt:lpstr>Consumer Mobile KPIs</vt:lpstr>
      <vt:lpstr>Consumer Residential KPIs</vt:lpstr>
      <vt:lpstr>Business KPIs</vt:lpstr>
      <vt:lpstr>NetCo KPIs</vt:lpstr>
      <vt:lpstr>IT Solutions KPIs</vt:lpstr>
      <vt:lpstr>iBasis KPIs</vt:lpstr>
      <vt:lpstr>Mobile International KPIs</vt:lpstr>
      <vt:lpstr>Cash flow, Capex &amp; Debt summary</vt:lpstr>
      <vt:lpstr>Bond overview</vt:lpstr>
      <vt:lpstr>Tariffs</vt:lpstr>
      <vt:lpstr>'Bond overview'!Print_Area</vt:lpstr>
      <vt:lpstr>'Business KPIs'!Print_Area</vt:lpstr>
      <vt:lpstr>'Cash flow, Capex &amp; Debt summary'!Print_Area</vt:lpstr>
      <vt:lpstr>'Consumer Mobile KPIs'!Print_Area</vt:lpstr>
      <vt:lpstr>'Consumer Residential KPIs'!Print_Area</vt:lpstr>
      <vt:lpstr>Expenses!Print_Area</vt:lpstr>
      <vt:lpstr>'FTE, MTA and Roaming impact'!Print_Area</vt:lpstr>
      <vt:lpstr>'Growth analysis FY'!Print_Area</vt:lpstr>
      <vt:lpstr>'Growth analysis Q4'!Print_Area</vt:lpstr>
      <vt:lpstr>'iBasis KPIs'!Print_Area</vt:lpstr>
      <vt:lpstr>Index!Print_Area</vt:lpstr>
      <vt:lpstr>'IT Solutions KPIs'!Print_Area</vt:lpstr>
      <vt:lpstr>'Mobile International KPIs'!Print_Area</vt:lpstr>
      <vt:lpstr>'NetCo KPIs'!Print_Area</vt:lpstr>
      <vt:lpstr>'P&amp;L'!Print_Area</vt:lpstr>
      <vt:lpstr>'Profit &amp; margin'!Print_Area</vt:lpstr>
      <vt:lpstr>Revenues!Print_Area</vt:lpstr>
      <vt:lpstr>Tariffs!Print_Area</vt:lpstr>
    </vt:vector>
  </TitlesOfParts>
  <Company>KPN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Brenninkmeyer, S.C.A. (Steffen) (KPNCC Investor Relations)</dc:creator>
  <cp:lastModifiedBy>brenn499</cp:lastModifiedBy>
  <cp:lastPrinted>2013-02-01T13:29:07Z</cp:lastPrinted>
  <dcterms:created xsi:type="dcterms:W3CDTF">2009-03-20T08:10:08Z</dcterms:created>
  <dcterms:modified xsi:type="dcterms:W3CDTF">2013-04-22T19:24:14Z</dcterms:modified>
</cp:coreProperties>
</file>